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5.xml" ContentType="application/vnd.openxmlformats-officedocument.drawing+xml"/>
  <Override PartName="/xl/comments6.xml" ContentType="application/vnd.openxmlformats-officedocument.spreadsheetml.comment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omments7.xml" ContentType="application/vnd.openxmlformats-officedocument.spreadsheetml.comment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omments8.xml" ContentType="application/vnd.openxmlformats-officedocument.spreadsheetml.comment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21.xml" ContentType="application/vnd.openxmlformats-officedocument.drawing+xml"/>
  <Override PartName="/xl/comments9.xml" ContentType="application/vnd.openxmlformats-officedocument.spreadsheetml.comments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3.xml" ContentType="application/vnd.openxmlformats-officedocument.drawing+xml"/>
  <Override PartName="/xl/charts/chart2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4.xml" ContentType="application/vnd.openxmlformats-officedocument.drawing+xml"/>
  <Override PartName="/xl/comments10.xml" ContentType="application/vnd.openxmlformats-officedocument.spreadsheetml.comments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5.xml" ContentType="application/vnd.openxmlformats-officedocument.drawing+xml"/>
  <Override PartName="/xl/comments11.xml" ContentType="application/vnd.openxmlformats-officedocument.spreadsheetml.comments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6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7.xml" ContentType="application/vnd.openxmlformats-officedocument.drawing+xml"/>
  <Override PartName="/xl/charts/chart3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omments12.xml" ContentType="application/vnd.openxmlformats-officedocument.spreadsheetml.comments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30.xml" ContentType="application/vnd.openxmlformats-officedocument.drawing+xml"/>
  <Override PartName="/xl/comments13.xml" ContentType="application/vnd.openxmlformats-officedocument.spreadsheetml.comment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31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2.xml" ContentType="application/vnd.openxmlformats-officedocument.drawing+xml"/>
  <Override PartName="/xl/charts/chart4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3.xml" ContentType="application/vnd.openxmlformats-officedocument.drawing+xml"/>
  <Override PartName="/xl/comments14.xml" ContentType="application/vnd.openxmlformats-officedocument.spreadsheetml.comments+xml"/>
  <Override PartName="/xl/drawings/drawing34.xml" ContentType="application/vnd.openxmlformats-officedocument.drawing+xml"/>
  <Override PartName="/xl/comments15.xml" ContentType="application/vnd.openxmlformats-officedocument.spreadsheetml.comment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loreantscholen-my.sharepoint.com/personal/harrie_meinen_floreantscholen_nl/Documents/Documenten/RIO/"/>
    </mc:Choice>
  </mc:AlternateContent>
  <xr:revisionPtr revIDLastSave="113" documentId="13_ncr:1_{422A1A4C-F22E-4D87-BB7B-2A8E4A0C4762}" xr6:coauthVersionLast="47" xr6:coauthVersionMax="47" xr10:uidLastSave="{74AA7827-3B7F-4935-912F-45ED9C8A392B}"/>
  <bookViews>
    <workbookView showHorizontalScroll="0" showVerticalScroll="0" showSheetTabs="0" xWindow="-108" yWindow="-108" windowWidth="23256" windowHeight="12456" tabRatio="997" firstSheet="5" activeTab="4" xr2:uid="{00000000-000D-0000-FFFF-FFFF00000000}"/>
  </bookViews>
  <sheets>
    <sheet name="leerrendement" sheetId="44" r:id="rId1"/>
    <sheet name="blad verbergen" sheetId="42" r:id="rId2"/>
    <sheet name="schoolweging" sheetId="32" r:id="rId3"/>
    <sheet name="de indicatoren" sheetId="21" r:id="rId4"/>
    <sheet name="INTRO" sheetId="38" r:id="rId5"/>
    <sheet name="START" sheetId="69" r:id="rId6"/>
    <sheet name="M3" sheetId="13" r:id="rId7"/>
    <sheet name="E3" sheetId="52" r:id="rId8"/>
    <sheet name="OP-3" sheetId="33" r:id="rId9"/>
    <sheet name="KINDGESPREK-3" sheetId="51" r:id="rId10"/>
    <sheet name="M4" sheetId="8" r:id="rId11"/>
    <sheet name="E4" sheetId="53" r:id="rId12"/>
    <sheet name="OP-4" sheetId="70" r:id="rId13"/>
    <sheet name="KINDGESPREK-4" sheetId="76" r:id="rId14"/>
    <sheet name="M5" sheetId="14" r:id="rId15"/>
    <sheet name="E5" sheetId="56" r:id="rId16"/>
    <sheet name="OP-5" sheetId="71" r:id="rId17"/>
    <sheet name="KINDGESPREK-5" sheetId="77" r:id="rId18"/>
    <sheet name="M6" sheetId="15" r:id="rId19"/>
    <sheet name="E6" sheetId="59" r:id="rId20"/>
    <sheet name="OP-6" sheetId="73" r:id="rId21"/>
    <sheet name="KINDGESPREK-6" sheetId="78" r:id="rId22"/>
    <sheet name="M7" sheetId="17" r:id="rId23"/>
    <sheet name="E7" sheetId="62" r:id="rId24"/>
    <sheet name="OP-7" sheetId="74" r:id="rId25"/>
    <sheet name="KINDGESPREK-7" sheetId="79" r:id="rId26"/>
    <sheet name="8E7" sheetId="65" r:id="rId27"/>
    <sheet name="B8" sheetId="16" r:id="rId28"/>
    <sheet name="OP-8" sheetId="75" r:id="rId29"/>
    <sheet name="KINDGESPREK-8" sheetId="80" r:id="rId30"/>
    <sheet name="TOTAAL M-TOETSEN" sheetId="19" r:id="rId31"/>
    <sheet name="TOTAAL E-TOETSEN" sheetId="68" r:id="rId32"/>
    <sheet name="DOORGAANDE LIJN" sheetId="43" r:id="rId33"/>
    <sheet name="BASIS" sheetId="39" r:id="rId34"/>
    <sheet name="INTENSIEF" sheetId="40" r:id="rId35"/>
    <sheet name="VERRIJKT" sheetId="41" r:id="rId36"/>
  </sheets>
  <definedNames>
    <definedName name="_xlnm.Print_Area" localSheetId="26">'8E7'!$A$2:$BA$56</definedName>
    <definedName name="_xlnm.Print_Area" localSheetId="27">'B8'!$A$2:$BA$56</definedName>
    <definedName name="_xlnm.Print_Area" localSheetId="33">BASIS!$A$1:$I$40</definedName>
    <definedName name="_xlnm.Print_Area" localSheetId="3">'de indicatoren'!$A$1:$S$30</definedName>
    <definedName name="_xlnm.Print_Area" localSheetId="32">'DOORGAANDE LIJN'!$A$1:$I$40</definedName>
    <definedName name="_xlnm.Print_Area" localSheetId="7">'E3'!$A$2:$BA$56</definedName>
    <definedName name="_xlnm.Print_Area" localSheetId="11">'E4'!$A$2:$BA$56</definedName>
    <definedName name="_xlnm.Print_Area" localSheetId="15">'E5'!$A$2:$BA$56</definedName>
    <definedName name="_xlnm.Print_Area" localSheetId="19">'E6'!$A$2:$BA$56</definedName>
    <definedName name="_xlnm.Print_Area" localSheetId="23">'E7'!$A$2:$BA$56</definedName>
    <definedName name="_xlnm.Print_Area" localSheetId="34">INTENSIEF!$A$1:$I$40</definedName>
    <definedName name="_xlnm.Print_Area" localSheetId="4">INTRO!$A$1:$AB$47</definedName>
    <definedName name="_xlnm.Print_Area" localSheetId="9">'KINDGESPREK-3'!$F$1:$AN$131</definedName>
    <definedName name="_xlnm.Print_Area" localSheetId="13">'KINDGESPREK-4'!$F$1:$AN$131</definedName>
    <definedName name="_xlnm.Print_Area" localSheetId="17">'KINDGESPREK-5'!$F$1:$AN$131</definedName>
    <definedName name="_xlnm.Print_Area" localSheetId="21">'KINDGESPREK-6'!$F$1:$AN$131</definedName>
    <definedName name="_xlnm.Print_Area" localSheetId="25">'KINDGESPREK-7'!$F$1:$AN$131</definedName>
    <definedName name="_xlnm.Print_Area" localSheetId="29">'KINDGESPREK-8'!$F$1:$AN$131</definedName>
    <definedName name="_xlnm.Print_Area" localSheetId="6">'M3'!$A$2:$BA$56</definedName>
    <definedName name="_xlnm.Print_Area" localSheetId="10">'M4'!$A$2:$BA$56</definedName>
    <definedName name="_xlnm.Print_Area" localSheetId="14">'M5'!$A$2:$BA$56</definedName>
    <definedName name="_xlnm.Print_Area" localSheetId="18">'M6'!$A$2:$BA$56</definedName>
    <definedName name="_xlnm.Print_Area" localSheetId="22">'M7'!$A$2:$BA$56</definedName>
    <definedName name="_xlnm.Print_Area" localSheetId="8">'OP-3'!$C$3:$AG$43</definedName>
    <definedName name="_xlnm.Print_Area" localSheetId="12">'OP-4'!$C$3:$AG$43</definedName>
    <definedName name="_xlnm.Print_Area" localSheetId="16">'OP-5'!$C$3:$AG$43</definedName>
    <definedName name="_xlnm.Print_Area" localSheetId="20">'OP-6'!$C$3:$AG$43</definedName>
    <definedName name="_xlnm.Print_Area" localSheetId="24">'OP-7'!$C$3:$AG$43</definedName>
    <definedName name="_xlnm.Print_Area" localSheetId="28">'OP-8'!$C$3:$AG$43</definedName>
    <definedName name="_xlnm.Print_Area" localSheetId="5">START!$A$2:$U$35</definedName>
    <definedName name="_xlnm.Print_Area" localSheetId="31">'TOTAAL E-TOETSEN'!$A$2:$AB$49</definedName>
    <definedName name="_xlnm.Print_Area" localSheetId="30">'TOTAAL M-TOETSEN'!$A$2:$AB$49</definedName>
    <definedName name="_xlnm.Print_Area" localSheetId="35">VERRIJKT!$A$1:$I$40</definedName>
    <definedName name="n.v.t.">#REF!</definedName>
    <definedName name="waarde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16" i="51" l="1"/>
  <c r="AB16" i="76"/>
  <c r="AB16" i="78"/>
  <c r="AB16" i="79"/>
  <c r="AA15" i="74"/>
  <c r="AA15" i="73"/>
  <c r="AA15" i="71"/>
  <c r="AA15" i="70"/>
  <c r="AA15" i="33"/>
  <c r="AG3" i="73"/>
  <c r="I3" i="73"/>
  <c r="C18" i="59"/>
  <c r="C19" i="59"/>
  <c r="C20" i="59"/>
  <c r="C21" i="59"/>
  <c r="C22" i="59"/>
  <c r="C23" i="59"/>
  <c r="C24" i="59"/>
  <c r="C25" i="59"/>
  <c r="C26" i="59"/>
  <c r="C27" i="59"/>
  <c r="C28" i="59"/>
  <c r="C29" i="59"/>
  <c r="C30" i="59"/>
  <c r="C31" i="59"/>
  <c r="C32" i="59"/>
  <c r="C33" i="59"/>
  <c r="C34" i="59"/>
  <c r="C35" i="59"/>
  <c r="C36" i="59"/>
  <c r="C37" i="59"/>
  <c r="C38" i="59"/>
  <c r="C39" i="59"/>
  <c r="C40" i="59"/>
  <c r="C41" i="59"/>
  <c r="C42" i="59"/>
  <c r="C43" i="59"/>
  <c r="C44" i="59"/>
  <c r="C45" i="59"/>
  <c r="C46" i="59"/>
  <c r="C47" i="59"/>
  <c r="C48" i="59"/>
  <c r="C49" i="59"/>
  <c r="C50" i="59"/>
  <c r="C51" i="59"/>
  <c r="C52" i="59"/>
  <c r="C53" i="59"/>
  <c r="AG3" i="75"/>
  <c r="I3" i="75"/>
  <c r="AL3" i="79"/>
  <c r="H3" i="79"/>
  <c r="AG3" i="74"/>
  <c r="I3" i="74"/>
  <c r="AL3" i="78"/>
  <c r="H3" i="78"/>
  <c r="AL3" i="77"/>
  <c r="H3" i="77"/>
  <c r="AG3" i="71"/>
  <c r="I3" i="71"/>
  <c r="AG3" i="70"/>
  <c r="I3" i="70"/>
  <c r="AL3" i="76"/>
  <c r="H3" i="76"/>
  <c r="T15" i="80"/>
  <c r="T14" i="80" s="1"/>
  <c r="T16" i="80" s="1"/>
  <c r="R15" i="80"/>
  <c r="R14" i="80" s="1"/>
  <c r="R16" i="80" s="1"/>
  <c r="P15" i="80"/>
  <c r="P14" i="80" s="1"/>
  <c r="P16" i="80" s="1"/>
  <c r="N15" i="80"/>
  <c r="N14" i="80" s="1"/>
  <c r="N16" i="80" s="1"/>
  <c r="L15" i="80"/>
  <c r="L14" i="80" s="1"/>
  <c r="L16" i="80" s="1"/>
  <c r="J15" i="80"/>
  <c r="J14" i="80" s="1"/>
  <c r="J16" i="80" s="1"/>
  <c r="X15" i="80"/>
  <c r="X14" i="80" s="1"/>
  <c r="X16" i="80" s="1"/>
  <c r="W15" i="80"/>
  <c r="W14" i="80" s="1"/>
  <c r="V15" i="80"/>
  <c r="V14" i="80" s="1"/>
  <c r="V16" i="80" s="1"/>
  <c r="U15" i="80"/>
  <c r="S15" i="80"/>
  <c r="S14" i="80" s="1"/>
  <c r="S16" i="80" s="1"/>
  <c r="Q15" i="80"/>
  <c r="Q14" i="80" s="1"/>
  <c r="Q16" i="80" s="1"/>
  <c r="O15" i="80"/>
  <c r="O14" i="80" s="1"/>
  <c r="O16" i="80" s="1"/>
  <c r="M15" i="80"/>
  <c r="M14" i="80" s="1"/>
  <c r="M16" i="80" s="1"/>
  <c r="K15" i="80"/>
  <c r="K14" i="80" s="1"/>
  <c r="K16" i="80" s="1"/>
  <c r="I15" i="80"/>
  <c r="I14" i="80" s="1"/>
  <c r="I16" i="80" s="1"/>
  <c r="AL3" i="80"/>
  <c r="H3" i="80"/>
  <c r="T15" i="79"/>
  <c r="T14" i="79" s="1"/>
  <c r="T16" i="79" s="1"/>
  <c r="R15" i="79"/>
  <c r="R14" i="79" s="1"/>
  <c r="R16" i="79" s="1"/>
  <c r="P15" i="79"/>
  <c r="P14" i="79" s="1"/>
  <c r="P16" i="79" s="1"/>
  <c r="N15" i="79"/>
  <c r="N14" i="79" s="1"/>
  <c r="N16" i="79" s="1"/>
  <c r="L15" i="79"/>
  <c r="L14" i="79" s="1"/>
  <c r="L16" i="79" s="1"/>
  <c r="J15" i="79"/>
  <c r="J14" i="79" s="1"/>
  <c r="J16" i="79" s="1"/>
  <c r="X15" i="79"/>
  <c r="X14" i="79" s="1"/>
  <c r="X16" i="79" s="1"/>
  <c r="W15" i="79"/>
  <c r="W14" i="79" s="1"/>
  <c r="V15" i="79"/>
  <c r="V14" i="79" s="1"/>
  <c r="V16" i="79" s="1"/>
  <c r="U15" i="79"/>
  <c r="S15" i="79"/>
  <c r="S14" i="79" s="1"/>
  <c r="S16" i="79" s="1"/>
  <c r="Q15" i="79"/>
  <c r="Q14" i="79" s="1"/>
  <c r="Q16" i="79" s="1"/>
  <c r="O15" i="79"/>
  <c r="O14" i="79" s="1"/>
  <c r="O16" i="79" s="1"/>
  <c r="M15" i="79"/>
  <c r="M14" i="79" s="1"/>
  <c r="M16" i="79" s="1"/>
  <c r="K15" i="79"/>
  <c r="K14" i="79" s="1"/>
  <c r="K16" i="79" s="1"/>
  <c r="I15" i="79"/>
  <c r="I14" i="79" s="1"/>
  <c r="I16" i="79" s="1"/>
  <c r="V15" i="77"/>
  <c r="V14" i="77" s="1"/>
  <c r="V16" i="77" s="1"/>
  <c r="V15" i="76"/>
  <c r="V14" i="76" s="1"/>
  <c r="V16" i="76" s="1"/>
  <c r="V15" i="51"/>
  <c r="V15" i="78"/>
  <c r="V14" i="78" s="1"/>
  <c r="V16" i="78" s="1"/>
  <c r="T15" i="78"/>
  <c r="T14" i="78" s="1"/>
  <c r="T16" i="78" s="1"/>
  <c r="R15" i="78"/>
  <c r="R14" i="78" s="1"/>
  <c r="R16" i="78" s="1"/>
  <c r="P15" i="78"/>
  <c r="P14" i="78" s="1"/>
  <c r="P16" i="78" s="1"/>
  <c r="N15" i="78"/>
  <c r="N14" i="78" s="1"/>
  <c r="N16" i="78" s="1"/>
  <c r="L15" i="78"/>
  <c r="L14" i="78" s="1"/>
  <c r="L16" i="78" s="1"/>
  <c r="J15" i="78"/>
  <c r="J14" i="78" s="1"/>
  <c r="J16" i="78" s="1"/>
  <c r="X15" i="78"/>
  <c r="X14" i="78" s="1"/>
  <c r="X16" i="78" s="1"/>
  <c r="W15" i="78"/>
  <c r="W14" i="78" s="1"/>
  <c r="U15" i="78"/>
  <c r="S15" i="78"/>
  <c r="S14" i="78" s="1"/>
  <c r="S16" i="78" s="1"/>
  <c r="Q15" i="78"/>
  <c r="Q14" i="78" s="1"/>
  <c r="Q16" i="78" s="1"/>
  <c r="O15" i="78"/>
  <c r="O14" i="78" s="1"/>
  <c r="O16" i="78" s="1"/>
  <c r="M15" i="78"/>
  <c r="M14" i="78" s="1"/>
  <c r="M16" i="78" s="1"/>
  <c r="K15" i="78"/>
  <c r="K14" i="78" s="1"/>
  <c r="K16" i="78" s="1"/>
  <c r="I15" i="78"/>
  <c r="I14" i="78" s="1"/>
  <c r="I16" i="78" s="1"/>
  <c r="T15" i="77"/>
  <c r="T14" i="77" s="1"/>
  <c r="T16" i="77" s="1"/>
  <c r="R15" i="77"/>
  <c r="R14" i="77" s="1"/>
  <c r="R16" i="77" s="1"/>
  <c r="P15" i="77"/>
  <c r="P14" i="77" s="1"/>
  <c r="P16" i="77" s="1"/>
  <c r="N15" i="77"/>
  <c r="N14" i="77" s="1"/>
  <c r="N16" i="77" s="1"/>
  <c r="L15" i="77"/>
  <c r="L14" i="77" s="1"/>
  <c r="L16" i="77" s="1"/>
  <c r="J15" i="77"/>
  <c r="J14" i="77" s="1"/>
  <c r="J16" i="77" s="1"/>
  <c r="X15" i="77"/>
  <c r="X14" i="77" s="1"/>
  <c r="X16" i="77" s="1"/>
  <c r="W15" i="77"/>
  <c r="W14" i="77" s="1"/>
  <c r="U15" i="77"/>
  <c r="S15" i="77"/>
  <c r="S14" i="77" s="1"/>
  <c r="S16" i="77" s="1"/>
  <c r="Q15" i="77"/>
  <c r="Q14" i="77" s="1"/>
  <c r="Q16" i="77" s="1"/>
  <c r="O15" i="77"/>
  <c r="O14" i="77" s="1"/>
  <c r="O16" i="77" s="1"/>
  <c r="M15" i="77"/>
  <c r="M14" i="77" s="1"/>
  <c r="M16" i="77" s="1"/>
  <c r="K15" i="77"/>
  <c r="K14" i="77" s="1"/>
  <c r="K16" i="77" s="1"/>
  <c r="I15" i="77"/>
  <c r="I14" i="77" s="1"/>
  <c r="I16" i="77" s="1"/>
  <c r="T15" i="76"/>
  <c r="T14" i="76" s="1"/>
  <c r="T16" i="76" s="1"/>
  <c r="R15" i="76"/>
  <c r="R14" i="76" s="1"/>
  <c r="R16" i="76" s="1"/>
  <c r="P15" i="76"/>
  <c r="P14" i="76" s="1"/>
  <c r="P16" i="76" s="1"/>
  <c r="N15" i="76"/>
  <c r="N14" i="76" s="1"/>
  <c r="N16" i="76" s="1"/>
  <c r="L15" i="76"/>
  <c r="L14" i="76" s="1"/>
  <c r="L16" i="76" s="1"/>
  <c r="J15" i="76"/>
  <c r="J14" i="76" s="1"/>
  <c r="J16" i="76" s="1"/>
  <c r="X15" i="76"/>
  <c r="X14" i="76" s="1"/>
  <c r="X16" i="76" s="1"/>
  <c r="W15" i="76"/>
  <c r="W14" i="76" s="1"/>
  <c r="U15" i="76"/>
  <c r="S15" i="76"/>
  <c r="S14" i="76" s="1"/>
  <c r="S16" i="76" s="1"/>
  <c r="Q15" i="76"/>
  <c r="Q14" i="76" s="1"/>
  <c r="Q16" i="76" s="1"/>
  <c r="O15" i="76"/>
  <c r="O14" i="76" s="1"/>
  <c r="O16" i="76" s="1"/>
  <c r="M15" i="76"/>
  <c r="M14" i="76" s="1"/>
  <c r="M16" i="76" s="1"/>
  <c r="K15" i="76"/>
  <c r="K14" i="76" s="1"/>
  <c r="K16" i="76" s="1"/>
  <c r="I15" i="76"/>
  <c r="I14" i="76" s="1"/>
  <c r="I16" i="76" s="1"/>
  <c r="V14" i="75"/>
  <c r="V15" i="75" s="1"/>
  <c r="T14" i="75"/>
  <c r="T15" i="75" s="1"/>
  <c r="R14" i="75"/>
  <c r="R15" i="75" s="1"/>
  <c r="P14" i="75"/>
  <c r="P15" i="75" s="1"/>
  <c r="N14" i="75"/>
  <c r="N15" i="75" s="1"/>
  <c r="L14" i="75"/>
  <c r="L15" i="75" s="1"/>
  <c r="Z14" i="75"/>
  <c r="Z15" i="75" s="1"/>
  <c r="X14" i="75"/>
  <c r="X15" i="75" s="1"/>
  <c r="U14" i="75"/>
  <c r="U15" i="75" s="1"/>
  <c r="S14" i="75"/>
  <c r="S15" i="75" s="1"/>
  <c r="Q14" i="75"/>
  <c r="Q15" i="75" s="1"/>
  <c r="O14" i="75"/>
  <c r="O15" i="75" s="1"/>
  <c r="M14" i="75"/>
  <c r="M15" i="75" s="1"/>
  <c r="K14" i="75"/>
  <c r="K15" i="75" s="1"/>
  <c r="V14" i="74"/>
  <c r="V15" i="74" s="1"/>
  <c r="T14" i="74"/>
  <c r="T15" i="74" s="1"/>
  <c r="R14" i="74"/>
  <c r="R15" i="74" s="1"/>
  <c r="P14" i="74"/>
  <c r="P15" i="74" s="1"/>
  <c r="N14" i="74"/>
  <c r="N15" i="74" s="1"/>
  <c r="L14" i="74"/>
  <c r="L15" i="74" s="1"/>
  <c r="Z14" i="74"/>
  <c r="Z15" i="74" s="1"/>
  <c r="X14" i="74"/>
  <c r="X15" i="74" s="1"/>
  <c r="U14" i="74"/>
  <c r="U15" i="74" s="1"/>
  <c r="S14" i="74"/>
  <c r="S15" i="74" s="1"/>
  <c r="Q14" i="74"/>
  <c r="O14" i="74"/>
  <c r="O15" i="74" s="1"/>
  <c r="M14" i="74"/>
  <c r="M15" i="74" s="1"/>
  <c r="K14" i="74"/>
  <c r="K15" i="74" s="1"/>
  <c r="V14" i="73"/>
  <c r="V15" i="73" s="1"/>
  <c r="T14" i="73"/>
  <c r="T15" i="73" s="1"/>
  <c r="R14" i="73"/>
  <c r="R15" i="73" s="1"/>
  <c r="P14" i="73"/>
  <c r="P15" i="73" s="1"/>
  <c r="N14" i="73"/>
  <c r="N15" i="73" s="1"/>
  <c r="L14" i="73"/>
  <c r="L15" i="73" s="1"/>
  <c r="Z14" i="73"/>
  <c r="Z15" i="73" s="1"/>
  <c r="X14" i="73"/>
  <c r="X15" i="73" s="1"/>
  <c r="U14" i="73"/>
  <c r="U15" i="73" s="1"/>
  <c r="S14" i="73"/>
  <c r="S15" i="73" s="1"/>
  <c r="Q14" i="73"/>
  <c r="Q15" i="73" s="1"/>
  <c r="O14" i="73"/>
  <c r="O15" i="73" s="1"/>
  <c r="M14" i="73"/>
  <c r="M15" i="73" s="1"/>
  <c r="K14" i="73"/>
  <c r="K15" i="73" s="1"/>
  <c r="V14" i="71"/>
  <c r="V15" i="71" s="1"/>
  <c r="T14" i="71"/>
  <c r="T15" i="71" s="1"/>
  <c r="R14" i="71"/>
  <c r="R15" i="71" s="1"/>
  <c r="P14" i="71"/>
  <c r="P15" i="71" s="1"/>
  <c r="N14" i="71"/>
  <c r="N15" i="71" s="1"/>
  <c r="L14" i="71"/>
  <c r="Z14" i="71"/>
  <c r="Z15" i="71" s="1"/>
  <c r="X14" i="71"/>
  <c r="X15" i="71" s="1"/>
  <c r="U14" i="71"/>
  <c r="U15" i="71" s="1"/>
  <c r="S14" i="71"/>
  <c r="S15" i="71" s="1"/>
  <c r="Q14" i="71"/>
  <c r="Q15" i="71" s="1"/>
  <c r="O14" i="71"/>
  <c r="O15" i="71" s="1"/>
  <c r="M14" i="71"/>
  <c r="M15" i="71" s="1"/>
  <c r="K14" i="71"/>
  <c r="K15" i="71" s="1"/>
  <c r="V14" i="70"/>
  <c r="V15" i="70" s="1"/>
  <c r="T14" i="70"/>
  <c r="T15" i="70" s="1"/>
  <c r="R14" i="70"/>
  <c r="R15" i="70" s="1"/>
  <c r="P14" i="70"/>
  <c r="P15" i="70" s="1"/>
  <c r="N14" i="70"/>
  <c r="N15" i="70" s="1"/>
  <c r="L14" i="70"/>
  <c r="L15" i="70" s="1"/>
  <c r="Z14" i="70"/>
  <c r="X14" i="70"/>
  <c r="X15" i="70" s="1"/>
  <c r="U14" i="70"/>
  <c r="U15" i="70" s="1"/>
  <c r="S14" i="70"/>
  <c r="S15" i="70" s="1"/>
  <c r="Q14" i="70"/>
  <c r="Q15" i="70" s="1"/>
  <c r="O14" i="70"/>
  <c r="O15" i="70" s="1"/>
  <c r="M14" i="70"/>
  <c r="M15" i="70" s="1"/>
  <c r="K14" i="70"/>
  <c r="K15" i="70" s="1"/>
  <c r="C5" i="80"/>
  <c r="C6" i="80"/>
  <c r="C7" i="80"/>
  <c r="C8" i="80"/>
  <c r="C9" i="80"/>
  <c r="C10" i="80"/>
  <c r="C11" i="80"/>
  <c r="C12" i="80"/>
  <c r="C13" i="80"/>
  <c r="C14" i="80"/>
  <c r="C15" i="80"/>
  <c r="C16" i="80"/>
  <c r="C17" i="80"/>
  <c r="C18" i="80"/>
  <c r="C19" i="80"/>
  <c r="C20" i="80"/>
  <c r="C21" i="80"/>
  <c r="C22" i="80"/>
  <c r="C23" i="80"/>
  <c r="C24" i="80"/>
  <c r="C25" i="80"/>
  <c r="C26" i="80"/>
  <c r="C27" i="80"/>
  <c r="C28" i="80"/>
  <c r="C29" i="80"/>
  <c r="C30" i="80"/>
  <c r="C31" i="80"/>
  <c r="C32" i="80"/>
  <c r="C33" i="80"/>
  <c r="C34" i="80"/>
  <c r="C35" i="80"/>
  <c r="C36" i="80"/>
  <c r="C37" i="80"/>
  <c r="C38" i="80"/>
  <c r="C39" i="80"/>
  <c r="C40" i="80"/>
  <c r="B7" i="75"/>
  <c r="B8" i="75"/>
  <c r="B9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B41" i="75"/>
  <c r="B42" i="75"/>
  <c r="C5" i="79"/>
  <c r="C6" i="79"/>
  <c r="C7" i="79"/>
  <c r="C8" i="79"/>
  <c r="C9" i="79"/>
  <c r="C10" i="79"/>
  <c r="C11" i="79"/>
  <c r="C12" i="79"/>
  <c r="C13" i="79"/>
  <c r="C14" i="79"/>
  <c r="C15" i="79"/>
  <c r="C16" i="79"/>
  <c r="C17" i="79"/>
  <c r="C18" i="79"/>
  <c r="C19" i="79"/>
  <c r="C20" i="79"/>
  <c r="C21" i="79"/>
  <c r="C22" i="79"/>
  <c r="C23" i="79"/>
  <c r="C24" i="79"/>
  <c r="C25" i="79"/>
  <c r="C26" i="79"/>
  <c r="C27" i="79"/>
  <c r="C28" i="79"/>
  <c r="C29" i="79"/>
  <c r="C30" i="79"/>
  <c r="C31" i="79"/>
  <c r="C32" i="79"/>
  <c r="C33" i="79"/>
  <c r="C34" i="79"/>
  <c r="C35" i="79"/>
  <c r="C36" i="79"/>
  <c r="C37" i="79"/>
  <c r="C38" i="79"/>
  <c r="C39" i="79"/>
  <c r="C40" i="79"/>
  <c r="B7" i="74"/>
  <c r="B8" i="74"/>
  <c r="B9" i="74"/>
  <c r="B10" i="74"/>
  <c r="B11" i="74"/>
  <c r="B12" i="74"/>
  <c r="B13" i="74"/>
  <c r="B14" i="74"/>
  <c r="B15" i="74"/>
  <c r="B16" i="74"/>
  <c r="B17" i="74"/>
  <c r="B18" i="74"/>
  <c r="B19" i="74"/>
  <c r="B20" i="74"/>
  <c r="B21" i="74"/>
  <c r="B22" i="74"/>
  <c r="B23" i="74"/>
  <c r="B24" i="74"/>
  <c r="B25" i="74"/>
  <c r="B26" i="74"/>
  <c r="B27" i="74"/>
  <c r="B28" i="74"/>
  <c r="B29" i="74"/>
  <c r="B30" i="74"/>
  <c r="B31" i="74"/>
  <c r="B32" i="74"/>
  <c r="B33" i="74"/>
  <c r="B34" i="74"/>
  <c r="B35" i="74"/>
  <c r="B36" i="74"/>
  <c r="B37" i="74"/>
  <c r="B38" i="74"/>
  <c r="B39" i="74"/>
  <c r="B40" i="74"/>
  <c r="B41" i="74"/>
  <c r="B42" i="74"/>
  <c r="C5" i="78"/>
  <c r="C6" i="78"/>
  <c r="C7" i="78"/>
  <c r="C8" i="78"/>
  <c r="C9" i="78"/>
  <c r="C10" i="78"/>
  <c r="C11" i="78"/>
  <c r="C12" i="78"/>
  <c r="C13" i="78"/>
  <c r="C14" i="78"/>
  <c r="C15" i="78"/>
  <c r="C16" i="78"/>
  <c r="C17" i="78"/>
  <c r="C18" i="78"/>
  <c r="C19" i="78"/>
  <c r="C20" i="78"/>
  <c r="C21" i="78"/>
  <c r="C22" i="78"/>
  <c r="C23" i="78"/>
  <c r="C24" i="78"/>
  <c r="C25" i="78"/>
  <c r="C26" i="78"/>
  <c r="C27" i="78"/>
  <c r="C28" i="78"/>
  <c r="C29" i="78"/>
  <c r="C30" i="78"/>
  <c r="C31" i="78"/>
  <c r="C32" i="78"/>
  <c r="C33" i="78"/>
  <c r="C34" i="78"/>
  <c r="C35" i="78"/>
  <c r="C36" i="78"/>
  <c r="C37" i="78"/>
  <c r="C38" i="78"/>
  <c r="C39" i="78"/>
  <c r="C40" i="78"/>
  <c r="B7" i="73"/>
  <c r="B8" i="73"/>
  <c r="B9" i="73"/>
  <c r="B10" i="73"/>
  <c r="B11" i="73"/>
  <c r="B12" i="73"/>
  <c r="B13" i="73"/>
  <c r="B14" i="73"/>
  <c r="B15" i="73"/>
  <c r="B16" i="73"/>
  <c r="B17" i="73"/>
  <c r="B18" i="73"/>
  <c r="B19" i="73"/>
  <c r="B20" i="73"/>
  <c r="B21" i="73"/>
  <c r="B22" i="73"/>
  <c r="B23" i="73"/>
  <c r="B24" i="73"/>
  <c r="B25" i="73"/>
  <c r="B26" i="73"/>
  <c r="B27" i="73"/>
  <c r="B28" i="73"/>
  <c r="B29" i="73"/>
  <c r="B30" i="73"/>
  <c r="B31" i="73"/>
  <c r="B32" i="73"/>
  <c r="B33" i="73"/>
  <c r="B34" i="73"/>
  <c r="B35" i="73"/>
  <c r="B36" i="73"/>
  <c r="B37" i="73"/>
  <c r="B38" i="73"/>
  <c r="B39" i="73"/>
  <c r="B40" i="73"/>
  <c r="B41" i="73"/>
  <c r="B42" i="73"/>
  <c r="C5" i="77"/>
  <c r="C6" i="77"/>
  <c r="C7" i="77"/>
  <c r="C8" i="77"/>
  <c r="C9" i="77"/>
  <c r="C10" i="77"/>
  <c r="C11" i="77"/>
  <c r="C12" i="77"/>
  <c r="C13" i="77"/>
  <c r="C14" i="77"/>
  <c r="C15" i="77"/>
  <c r="C16" i="77"/>
  <c r="C17" i="77"/>
  <c r="C18" i="77"/>
  <c r="C19" i="77"/>
  <c r="C20" i="77"/>
  <c r="C21" i="77"/>
  <c r="C22" i="77"/>
  <c r="C23" i="77"/>
  <c r="C24" i="77"/>
  <c r="C25" i="77"/>
  <c r="C26" i="77"/>
  <c r="C27" i="77"/>
  <c r="C28" i="77"/>
  <c r="C29" i="77"/>
  <c r="C30" i="77"/>
  <c r="C31" i="77"/>
  <c r="C32" i="77"/>
  <c r="C33" i="77"/>
  <c r="C34" i="77"/>
  <c r="C35" i="77"/>
  <c r="C36" i="77"/>
  <c r="C37" i="77"/>
  <c r="C38" i="77"/>
  <c r="C39" i="77"/>
  <c r="C40" i="77"/>
  <c r="B7" i="71"/>
  <c r="B8" i="71"/>
  <c r="B9" i="71"/>
  <c r="B10" i="71"/>
  <c r="B11" i="71"/>
  <c r="B12" i="71"/>
  <c r="B13" i="71"/>
  <c r="B14" i="71"/>
  <c r="B15" i="71"/>
  <c r="B16" i="71"/>
  <c r="B17" i="71"/>
  <c r="B18" i="71"/>
  <c r="B19" i="71"/>
  <c r="B20" i="71"/>
  <c r="B21" i="71"/>
  <c r="B22" i="71"/>
  <c r="B23" i="71"/>
  <c r="B24" i="71"/>
  <c r="B25" i="71"/>
  <c r="B26" i="71"/>
  <c r="B27" i="71"/>
  <c r="B28" i="71"/>
  <c r="B29" i="71"/>
  <c r="B30" i="71"/>
  <c r="B31" i="71"/>
  <c r="B32" i="71"/>
  <c r="B33" i="71"/>
  <c r="B34" i="71"/>
  <c r="B35" i="71"/>
  <c r="B36" i="71"/>
  <c r="B37" i="71"/>
  <c r="B38" i="71"/>
  <c r="B39" i="71"/>
  <c r="B40" i="71"/>
  <c r="B41" i="71"/>
  <c r="B42" i="71"/>
  <c r="C5" i="76"/>
  <c r="C6" i="76"/>
  <c r="C7" i="76"/>
  <c r="C8" i="76"/>
  <c r="C9" i="76"/>
  <c r="C10" i="76"/>
  <c r="C11" i="76"/>
  <c r="C12" i="76"/>
  <c r="C13" i="76"/>
  <c r="C14" i="76"/>
  <c r="C15" i="76"/>
  <c r="C16" i="76"/>
  <c r="C17" i="76"/>
  <c r="C18" i="76"/>
  <c r="C19" i="76"/>
  <c r="C20" i="76"/>
  <c r="C21" i="76"/>
  <c r="C22" i="76"/>
  <c r="C23" i="76"/>
  <c r="C24" i="76"/>
  <c r="C25" i="76"/>
  <c r="C26" i="76"/>
  <c r="C27" i="76"/>
  <c r="C28" i="76"/>
  <c r="C29" i="76"/>
  <c r="C30" i="76"/>
  <c r="C31" i="76"/>
  <c r="C32" i="76"/>
  <c r="C33" i="76"/>
  <c r="C34" i="76"/>
  <c r="C35" i="76"/>
  <c r="C36" i="76"/>
  <c r="C37" i="76"/>
  <c r="C38" i="76"/>
  <c r="C39" i="76"/>
  <c r="C40" i="76"/>
  <c r="B7" i="70"/>
  <c r="B8" i="70"/>
  <c r="B9" i="70"/>
  <c r="B10" i="70"/>
  <c r="B11" i="70"/>
  <c r="B12" i="70"/>
  <c r="B13" i="70"/>
  <c r="B14" i="70"/>
  <c r="B15" i="70"/>
  <c r="B16" i="70"/>
  <c r="B17" i="70"/>
  <c r="B18" i="70"/>
  <c r="B19" i="70"/>
  <c r="B20" i="70"/>
  <c r="B21" i="70"/>
  <c r="B22" i="70"/>
  <c r="B23" i="70"/>
  <c r="B24" i="70"/>
  <c r="B25" i="70"/>
  <c r="B26" i="70"/>
  <c r="B27" i="70"/>
  <c r="B28" i="70"/>
  <c r="B29" i="70"/>
  <c r="B30" i="70"/>
  <c r="B31" i="70"/>
  <c r="B32" i="70"/>
  <c r="B33" i="70"/>
  <c r="B34" i="70"/>
  <c r="B35" i="70"/>
  <c r="B36" i="70"/>
  <c r="B37" i="70"/>
  <c r="B38" i="70"/>
  <c r="B39" i="70"/>
  <c r="B40" i="70"/>
  <c r="B41" i="70"/>
  <c r="B42" i="70"/>
  <c r="Z15" i="80"/>
  <c r="Z14" i="80"/>
  <c r="Z16" i="80" s="1"/>
  <c r="W16" i="80" s="1"/>
  <c r="Z15" i="79"/>
  <c r="Z14" i="79"/>
  <c r="Z16" i="79" s="1"/>
  <c r="W16" i="79" s="1"/>
  <c r="Z15" i="78"/>
  <c r="Z14" i="78"/>
  <c r="Z16" i="78" s="1"/>
  <c r="W16" i="78" s="1"/>
  <c r="Z15" i="77"/>
  <c r="Z14" i="77"/>
  <c r="Z16" i="77" s="1"/>
  <c r="W16" i="77" s="1"/>
  <c r="Z15" i="76"/>
  <c r="Z14" i="76"/>
  <c r="Z16" i="76" s="1"/>
  <c r="W16" i="76" s="1"/>
  <c r="Y14" i="75"/>
  <c r="Y15" i="75" s="1"/>
  <c r="Y14" i="74"/>
  <c r="Y15" i="74" s="1"/>
  <c r="Q15" i="74"/>
  <c r="Y14" i="73"/>
  <c r="Y15" i="73" s="1"/>
  <c r="Y14" i="71"/>
  <c r="Y15" i="71" s="1"/>
  <c r="L15" i="71"/>
  <c r="Z15" i="70"/>
  <c r="Y14" i="70"/>
  <c r="Y15" i="70" s="1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18" i="62"/>
  <c r="C19" i="62"/>
  <c r="C20" i="62"/>
  <c r="C21" i="62"/>
  <c r="C22" i="62"/>
  <c r="C23" i="62"/>
  <c r="C24" i="62"/>
  <c r="C25" i="62"/>
  <c r="C26" i="62"/>
  <c r="C27" i="62"/>
  <c r="C28" i="62"/>
  <c r="C29" i="62"/>
  <c r="C30" i="62"/>
  <c r="C31" i="62"/>
  <c r="C32" i="62"/>
  <c r="C33" i="62"/>
  <c r="C34" i="62"/>
  <c r="C35" i="62"/>
  <c r="C36" i="62"/>
  <c r="C37" i="62"/>
  <c r="C38" i="62"/>
  <c r="C39" i="62"/>
  <c r="C40" i="62"/>
  <c r="C41" i="62"/>
  <c r="C42" i="62"/>
  <c r="C43" i="62"/>
  <c r="C44" i="62"/>
  <c r="C45" i="62"/>
  <c r="C46" i="62"/>
  <c r="C47" i="62"/>
  <c r="C48" i="62"/>
  <c r="C49" i="62"/>
  <c r="C50" i="62"/>
  <c r="C51" i="62"/>
  <c r="C52" i="62"/>
  <c r="C53" i="62"/>
  <c r="C18" i="56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18" i="53"/>
  <c r="C19" i="53"/>
  <c r="C20" i="53"/>
  <c r="C21" i="53"/>
  <c r="C22" i="53"/>
  <c r="C23" i="53"/>
  <c r="C24" i="53"/>
  <c r="C25" i="53"/>
  <c r="C26" i="53"/>
  <c r="C27" i="53"/>
  <c r="C28" i="53"/>
  <c r="C29" i="53"/>
  <c r="C30" i="53"/>
  <c r="C31" i="53"/>
  <c r="C32" i="53"/>
  <c r="C33" i="53"/>
  <c r="C34" i="53"/>
  <c r="C35" i="53"/>
  <c r="C36" i="53"/>
  <c r="C37" i="53"/>
  <c r="C38" i="53"/>
  <c r="C39" i="53"/>
  <c r="C40" i="53"/>
  <c r="C41" i="53"/>
  <c r="C42" i="53"/>
  <c r="C43" i="53"/>
  <c r="C44" i="53"/>
  <c r="C45" i="53"/>
  <c r="C46" i="53"/>
  <c r="C47" i="53"/>
  <c r="C48" i="53"/>
  <c r="C49" i="53"/>
  <c r="C50" i="53"/>
  <c r="C51" i="53"/>
  <c r="C52" i="53"/>
  <c r="C53" i="53"/>
  <c r="X15" i="51"/>
  <c r="X14" i="51" s="1"/>
  <c r="X16" i="51" s="1"/>
  <c r="T15" i="51"/>
  <c r="R15" i="51"/>
  <c r="P15" i="51"/>
  <c r="N15" i="51"/>
  <c r="L15" i="51"/>
  <c r="S15" i="51"/>
  <c r="Q15" i="51"/>
  <c r="O15" i="51"/>
  <c r="M15" i="51"/>
  <c r="K15" i="51"/>
  <c r="J15" i="51"/>
  <c r="I15" i="51"/>
  <c r="Z14" i="33"/>
  <c r="Z15" i="33" s="1"/>
  <c r="X14" i="33"/>
  <c r="V14" i="33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C49" i="52"/>
  <c r="C50" i="52"/>
  <c r="C51" i="52"/>
  <c r="C52" i="52"/>
  <c r="C53" i="52"/>
  <c r="C18" i="52"/>
  <c r="U14" i="33"/>
  <c r="T14" i="33"/>
  <c r="S14" i="33"/>
  <c r="R14" i="33"/>
  <c r="Q14" i="33"/>
  <c r="P14" i="33"/>
  <c r="O14" i="33"/>
  <c r="N14" i="33"/>
  <c r="M14" i="33"/>
  <c r="L14" i="33"/>
  <c r="K14" i="33"/>
  <c r="L3" i="16"/>
  <c r="J3" i="16"/>
  <c r="S2" i="16"/>
  <c r="M2" i="16"/>
  <c r="L2" i="16"/>
  <c r="K2" i="16"/>
  <c r="J2" i="16"/>
  <c r="L3" i="65"/>
  <c r="J3" i="65"/>
  <c r="S2" i="65"/>
  <c r="M2" i="65"/>
  <c r="L2" i="65"/>
  <c r="K2" i="65"/>
  <c r="J2" i="65"/>
  <c r="L3" i="62"/>
  <c r="J3" i="62"/>
  <c r="S2" i="62"/>
  <c r="M2" i="62"/>
  <c r="L2" i="62"/>
  <c r="K2" i="62"/>
  <c r="J2" i="62"/>
  <c r="L3" i="17"/>
  <c r="J3" i="17"/>
  <c r="S2" i="17"/>
  <c r="M2" i="17"/>
  <c r="L2" i="17"/>
  <c r="K2" i="17"/>
  <c r="J2" i="17"/>
  <c r="L3" i="59"/>
  <c r="J3" i="59"/>
  <c r="S2" i="59"/>
  <c r="M2" i="59"/>
  <c r="L2" i="59"/>
  <c r="K2" i="59"/>
  <c r="J2" i="59"/>
  <c r="L3" i="15"/>
  <c r="J3" i="15"/>
  <c r="S2" i="15"/>
  <c r="M2" i="15"/>
  <c r="L2" i="15"/>
  <c r="K2" i="15"/>
  <c r="J2" i="15"/>
  <c r="L3" i="56"/>
  <c r="J3" i="56"/>
  <c r="S2" i="56"/>
  <c r="M2" i="56"/>
  <c r="L2" i="56"/>
  <c r="K2" i="56"/>
  <c r="J2" i="56"/>
  <c r="L3" i="14"/>
  <c r="J3" i="14"/>
  <c r="S2" i="14"/>
  <c r="M2" i="14"/>
  <c r="L2" i="14"/>
  <c r="K2" i="14"/>
  <c r="J2" i="14"/>
  <c r="L3" i="53"/>
  <c r="J3" i="53"/>
  <c r="S2" i="53"/>
  <c r="M2" i="53"/>
  <c r="L2" i="53"/>
  <c r="K2" i="53"/>
  <c r="J2" i="53"/>
  <c r="L3" i="8"/>
  <c r="J3" i="8"/>
  <c r="S2" i="8"/>
  <c r="M2" i="8"/>
  <c r="L2" i="8"/>
  <c r="K2" i="8"/>
  <c r="J2" i="8"/>
  <c r="L3" i="52"/>
  <c r="J3" i="52"/>
  <c r="S2" i="52"/>
  <c r="M2" i="52"/>
  <c r="L2" i="52"/>
  <c r="K2" i="52"/>
  <c r="J2" i="52"/>
  <c r="C5" i="51"/>
  <c r="C6" i="51"/>
  <c r="B7" i="33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18" i="16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9" i="52"/>
  <c r="D20" i="52"/>
  <c r="D21" i="52"/>
  <c r="D22" i="52"/>
  <c r="D23" i="52"/>
  <c r="D24" i="52"/>
  <c r="D25" i="52"/>
  <c r="D26" i="52"/>
  <c r="D27" i="52"/>
  <c r="D28" i="52"/>
  <c r="D29" i="52"/>
  <c r="D30" i="52"/>
  <c r="D31" i="52"/>
  <c r="D32" i="52"/>
  <c r="D33" i="52"/>
  <c r="D34" i="52"/>
  <c r="D35" i="52"/>
  <c r="D36" i="52"/>
  <c r="D37" i="52"/>
  <c r="D38" i="52"/>
  <c r="D39" i="52"/>
  <c r="D40" i="52"/>
  <c r="D41" i="52"/>
  <c r="D42" i="52"/>
  <c r="D43" i="52"/>
  <c r="D44" i="52"/>
  <c r="D45" i="52"/>
  <c r="D46" i="52"/>
  <c r="D47" i="52"/>
  <c r="D48" i="52"/>
  <c r="D49" i="52"/>
  <c r="D50" i="52"/>
  <c r="D51" i="52"/>
  <c r="D52" i="52"/>
  <c r="D53" i="52"/>
  <c r="D18" i="52"/>
  <c r="S18" i="68"/>
  <c r="S16" i="68"/>
  <c r="E29" i="68"/>
  <c r="T27" i="68"/>
  <c r="U27" i="68" s="1"/>
  <c r="S27" i="68"/>
  <c r="Q27" i="68"/>
  <c r="T26" i="68"/>
  <c r="U26" i="68" s="1"/>
  <c r="S26" i="68"/>
  <c r="P26" i="68"/>
  <c r="C26" i="68"/>
  <c r="B26" i="68"/>
  <c r="U25" i="68"/>
  <c r="T25" i="68"/>
  <c r="S25" i="68"/>
  <c r="Q25" i="68"/>
  <c r="T24" i="68"/>
  <c r="U24" i="68" s="1"/>
  <c r="S24" i="68"/>
  <c r="P24" i="68"/>
  <c r="C24" i="68"/>
  <c r="B24" i="68"/>
  <c r="U23" i="68"/>
  <c r="T23" i="68"/>
  <c r="S23" i="68"/>
  <c r="Q23" i="68"/>
  <c r="U22" i="68"/>
  <c r="T22" i="68"/>
  <c r="S22" i="68"/>
  <c r="P22" i="68"/>
  <c r="C22" i="68"/>
  <c r="B22" i="68"/>
  <c r="T21" i="68"/>
  <c r="U21" i="68" s="1"/>
  <c r="S21" i="68"/>
  <c r="Q21" i="68"/>
  <c r="U20" i="68"/>
  <c r="T20" i="68"/>
  <c r="S20" i="68"/>
  <c r="P20" i="68"/>
  <c r="C20" i="68"/>
  <c r="B20" i="68"/>
  <c r="U19" i="68"/>
  <c r="T19" i="68"/>
  <c r="S19" i="68"/>
  <c r="Q19" i="68"/>
  <c r="T18" i="68"/>
  <c r="U18" i="68" s="1"/>
  <c r="P18" i="68"/>
  <c r="C18" i="68"/>
  <c r="B18" i="68"/>
  <c r="U17" i="68"/>
  <c r="T17" i="68"/>
  <c r="Q17" i="68"/>
  <c r="T16" i="68"/>
  <c r="U16" i="68" s="1"/>
  <c r="U29" i="68" s="1"/>
  <c r="C16" i="68"/>
  <c r="B16" i="68"/>
  <c r="E6" i="68"/>
  <c r="AB16" i="80" l="1"/>
  <c r="AB15" i="75"/>
  <c r="AC15" i="75"/>
  <c r="AB16" i="77"/>
  <c r="AA16" i="80"/>
  <c r="AA16" i="79"/>
  <c r="AA16" i="78"/>
  <c r="AA16" i="77"/>
  <c r="AA16" i="76"/>
  <c r="AC15" i="74"/>
  <c r="AB15" i="74"/>
  <c r="AC15" i="73"/>
  <c r="AB15" i="73"/>
  <c r="AC15" i="71"/>
  <c r="AB15" i="71"/>
  <c r="AC15" i="70"/>
  <c r="AB15" i="70"/>
  <c r="B29" i="68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H69" i="65"/>
  <c r="G69" i="65"/>
  <c r="F69" i="65"/>
  <c r="E69" i="65"/>
  <c r="D69" i="65"/>
  <c r="H68" i="65"/>
  <c r="G68" i="65"/>
  <c r="F68" i="65"/>
  <c r="E68" i="65"/>
  <c r="D68" i="65"/>
  <c r="H67" i="65"/>
  <c r="G67" i="65"/>
  <c r="F67" i="65"/>
  <c r="E67" i="65"/>
  <c r="D67" i="65"/>
  <c r="H66" i="65"/>
  <c r="G66" i="65"/>
  <c r="F66" i="65"/>
  <c r="E66" i="65"/>
  <c r="D66" i="65"/>
  <c r="D58" i="65"/>
  <c r="E57" i="65"/>
  <c r="D57" i="65"/>
  <c r="X56" i="65"/>
  <c r="W56" i="65"/>
  <c r="V56" i="65"/>
  <c r="U56" i="65"/>
  <c r="T56" i="65"/>
  <c r="S56" i="65"/>
  <c r="AY55" i="65"/>
  <c r="AV55" i="65"/>
  <c r="AQ55" i="65"/>
  <c r="F55" i="65"/>
  <c r="E55" i="65"/>
  <c r="AL54" i="65"/>
  <c r="B54" i="65"/>
  <c r="AZ53" i="65"/>
  <c r="BA53" i="65" s="1"/>
  <c r="AW53" i="65"/>
  <c r="AX53" i="65" s="1"/>
  <c r="AR53" i="65"/>
  <c r="AP53" i="65"/>
  <c r="AO53" i="65"/>
  <c r="AJ53" i="65"/>
  <c r="AK53" i="65" s="1"/>
  <c r="AI53" i="65"/>
  <c r="AH53" i="65"/>
  <c r="AG53" i="65"/>
  <c r="AF53" i="65"/>
  <c r="AE53" i="65"/>
  <c r="AD53" i="65"/>
  <c r="AC53" i="65"/>
  <c r="AB53" i="65"/>
  <c r="AA53" i="65"/>
  <c r="Z53" i="65"/>
  <c r="X53" i="65"/>
  <c r="W53" i="65"/>
  <c r="V53" i="65"/>
  <c r="U53" i="65"/>
  <c r="T53" i="65"/>
  <c r="S53" i="65"/>
  <c r="Q53" i="65"/>
  <c r="P53" i="65"/>
  <c r="O53" i="65"/>
  <c r="N53" i="65"/>
  <c r="AU53" i="65" s="1"/>
  <c r="AZ52" i="65"/>
  <c r="BA52" i="65" s="1"/>
  <c r="AW52" i="65"/>
  <c r="AX52" i="65" s="1"/>
  <c r="AR52" i="65"/>
  <c r="AP52" i="65"/>
  <c r="AO52" i="65"/>
  <c r="AJ52" i="65"/>
  <c r="AK52" i="65" s="1"/>
  <c r="AI52" i="65"/>
  <c r="AH52" i="65"/>
  <c r="AG52" i="65"/>
  <c r="AF52" i="65"/>
  <c r="AE52" i="65"/>
  <c r="AD52" i="65"/>
  <c r="AC52" i="65"/>
  <c r="AB52" i="65"/>
  <c r="AA52" i="65"/>
  <c r="Z52" i="65"/>
  <c r="X52" i="65"/>
  <c r="W52" i="65"/>
  <c r="V52" i="65"/>
  <c r="U52" i="65"/>
  <c r="T52" i="65"/>
  <c r="S52" i="65"/>
  <c r="Q52" i="65"/>
  <c r="P52" i="65"/>
  <c r="O52" i="65"/>
  <c r="R52" i="65" s="1"/>
  <c r="N52" i="65"/>
  <c r="AS52" i="65" s="1"/>
  <c r="BA51" i="65"/>
  <c r="AZ51" i="65"/>
  <c r="AW51" i="65"/>
  <c r="AX51" i="65" s="1"/>
  <c r="AR51" i="65"/>
  <c r="AP51" i="65"/>
  <c r="AO51" i="65"/>
  <c r="AJ51" i="65"/>
  <c r="AK51" i="65" s="1"/>
  <c r="AI51" i="65"/>
  <c r="AH51" i="65"/>
  <c r="AG51" i="65"/>
  <c r="AF51" i="65"/>
  <c r="AE51" i="65"/>
  <c r="AD51" i="65"/>
  <c r="AC51" i="65"/>
  <c r="AB51" i="65"/>
  <c r="AA51" i="65"/>
  <c r="Z51" i="65"/>
  <c r="X51" i="65"/>
  <c r="W51" i="65"/>
  <c r="V51" i="65"/>
  <c r="U51" i="65"/>
  <c r="T51" i="65"/>
  <c r="S51" i="65"/>
  <c r="Q51" i="65"/>
  <c r="R51" i="65" s="1"/>
  <c r="P51" i="65"/>
  <c r="O51" i="65"/>
  <c r="N51" i="65"/>
  <c r="AU51" i="65" s="1"/>
  <c r="AZ50" i="65"/>
  <c r="BA50" i="65" s="1"/>
  <c r="AW50" i="65"/>
  <c r="AX50" i="65" s="1"/>
  <c r="AR50" i="65"/>
  <c r="AP50" i="65"/>
  <c r="AO50" i="65"/>
  <c r="AJ50" i="65"/>
  <c r="AK50" i="65" s="1"/>
  <c r="AI50" i="65"/>
  <c r="AH50" i="65"/>
  <c r="AG50" i="65"/>
  <c r="AF50" i="65"/>
  <c r="AE50" i="65"/>
  <c r="AD50" i="65"/>
  <c r="AC50" i="65"/>
  <c r="AB50" i="65"/>
  <c r="AA50" i="65"/>
  <c r="Z50" i="65"/>
  <c r="X50" i="65"/>
  <c r="W50" i="65"/>
  <c r="V50" i="65"/>
  <c r="U50" i="65"/>
  <c r="T50" i="65"/>
  <c r="S50" i="65"/>
  <c r="Q50" i="65"/>
  <c r="P50" i="65"/>
  <c r="O50" i="65"/>
  <c r="N50" i="65"/>
  <c r="AU50" i="65" s="1"/>
  <c r="AZ49" i="65"/>
  <c r="BA49" i="65" s="1"/>
  <c r="AW49" i="65"/>
  <c r="AX49" i="65" s="1"/>
  <c r="AR49" i="65"/>
  <c r="AP49" i="65"/>
  <c r="AO49" i="65"/>
  <c r="AJ49" i="65"/>
  <c r="AK49" i="65" s="1"/>
  <c r="AI49" i="65"/>
  <c r="AH49" i="65"/>
  <c r="AG49" i="65"/>
  <c r="AF49" i="65"/>
  <c r="AE49" i="65"/>
  <c r="AD49" i="65"/>
  <c r="AC49" i="65"/>
  <c r="AB49" i="65"/>
  <c r="AA49" i="65"/>
  <c r="Z49" i="65"/>
  <c r="X49" i="65"/>
  <c r="W49" i="65"/>
  <c r="V49" i="65"/>
  <c r="U49" i="65"/>
  <c r="T49" i="65"/>
  <c r="S49" i="65"/>
  <c r="Q49" i="65"/>
  <c r="P49" i="65"/>
  <c r="O49" i="65"/>
  <c r="R49" i="65" s="1"/>
  <c r="N49" i="65"/>
  <c r="AU49" i="65" s="1"/>
  <c r="AZ48" i="65"/>
  <c r="BA48" i="65" s="1"/>
  <c r="AX48" i="65"/>
  <c r="AW48" i="65"/>
  <c r="AR48" i="65"/>
  <c r="AP48" i="65"/>
  <c r="AO48" i="65"/>
  <c r="AJ48" i="65"/>
  <c r="AK48" i="65" s="1"/>
  <c r="AI48" i="65"/>
  <c r="AH48" i="65"/>
  <c r="AG48" i="65"/>
  <c r="AF48" i="65"/>
  <c r="AE48" i="65"/>
  <c r="AD48" i="65"/>
  <c r="AC48" i="65"/>
  <c r="AB48" i="65"/>
  <c r="AA48" i="65"/>
  <c r="Z48" i="65"/>
  <c r="X48" i="65"/>
  <c r="W48" i="65"/>
  <c r="V48" i="65"/>
  <c r="U48" i="65"/>
  <c r="Y48" i="65" s="1"/>
  <c r="T48" i="65"/>
  <c r="S48" i="65"/>
  <c r="Q48" i="65"/>
  <c r="R48" i="65" s="1"/>
  <c r="P48" i="65"/>
  <c r="O48" i="65"/>
  <c r="N48" i="65"/>
  <c r="AU48" i="65" s="1"/>
  <c r="AZ47" i="65"/>
  <c r="BA47" i="65" s="1"/>
  <c r="AW47" i="65"/>
  <c r="AX47" i="65" s="1"/>
  <c r="AR47" i="65"/>
  <c r="AP47" i="65"/>
  <c r="AO47" i="65"/>
  <c r="AJ47" i="65"/>
  <c r="AK47" i="65" s="1"/>
  <c r="AI47" i="65"/>
  <c r="AH47" i="65"/>
  <c r="AG47" i="65"/>
  <c r="AF47" i="65"/>
  <c r="AE47" i="65"/>
  <c r="AD47" i="65"/>
  <c r="AC47" i="65"/>
  <c r="AB47" i="65"/>
  <c r="AA47" i="65"/>
  <c r="Z47" i="65"/>
  <c r="X47" i="65"/>
  <c r="W47" i="65"/>
  <c r="V47" i="65"/>
  <c r="U47" i="65"/>
  <c r="T47" i="65"/>
  <c r="S47" i="65"/>
  <c r="Q47" i="65"/>
  <c r="R47" i="65" s="1"/>
  <c r="P47" i="65"/>
  <c r="O47" i="65"/>
  <c r="N47" i="65"/>
  <c r="AU47" i="65" s="1"/>
  <c r="AZ46" i="65"/>
  <c r="BA46" i="65" s="1"/>
  <c r="AW46" i="65"/>
  <c r="AX46" i="65" s="1"/>
  <c r="AR46" i="65"/>
  <c r="AP46" i="65"/>
  <c r="AO46" i="65"/>
  <c r="AJ46" i="65"/>
  <c r="AK46" i="65" s="1"/>
  <c r="AI46" i="65"/>
  <c r="AH46" i="65"/>
  <c r="AG46" i="65"/>
  <c r="AF46" i="65"/>
  <c r="AE46" i="65"/>
  <c r="AD46" i="65"/>
  <c r="AC46" i="65"/>
  <c r="AB46" i="65"/>
  <c r="AA46" i="65"/>
  <c r="Z46" i="65"/>
  <c r="X46" i="65"/>
  <c r="W46" i="65"/>
  <c r="V46" i="65"/>
  <c r="U46" i="65"/>
  <c r="T46" i="65"/>
  <c r="S46" i="65"/>
  <c r="Q46" i="65"/>
  <c r="P46" i="65"/>
  <c r="O46" i="65"/>
  <c r="R46" i="65" s="1"/>
  <c r="N46" i="65"/>
  <c r="AU46" i="65" s="1"/>
  <c r="AZ45" i="65"/>
  <c r="BA45" i="65" s="1"/>
  <c r="AW45" i="65"/>
  <c r="AX45" i="65" s="1"/>
  <c r="AR45" i="65"/>
  <c r="AP45" i="65"/>
  <c r="AO45" i="65"/>
  <c r="AJ45" i="65"/>
  <c r="AK45" i="65" s="1"/>
  <c r="AI45" i="65"/>
  <c r="AH45" i="65"/>
  <c r="AG45" i="65"/>
  <c r="AF45" i="65"/>
  <c r="AE45" i="65"/>
  <c r="AD45" i="65"/>
  <c r="AC45" i="65"/>
  <c r="AB45" i="65"/>
  <c r="AA45" i="65"/>
  <c r="Z45" i="65"/>
  <c r="X45" i="65"/>
  <c r="W45" i="65"/>
  <c r="V45" i="65"/>
  <c r="U45" i="65"/>
  <c r="T45" i="65"/>
  <c r="S45" i="65"/>
  <c r="Q45" i="65"/>
  <c r="P45" i="65"/>
  <c r="O45" i="65"/>
  <c r="N45" i="65"/>
  <c r="AU45" i="65" s="1"/>
  <c r="AZ44" i="65"/>
  <c r="BA44" i="65" s="1"/>
  <c r="AW44" i="65"/>
  <c r="AX44" i="65" s="1"/>
  <c r="AR44" i="65"/>
  <c r="AP44" i="65"/>
  <c r="AO44" i="65"/>
  <c r="AK44" i="65"/>
  <c r="AJ44" i="65"/>
  <c r="AI44" i="65"/>
  <c r="AH44" i="65"/>
  <c r="AG44" i="65"/>
  <c r="AF44" i="65"/>
  <c r="AE44" i="65"/>
  <c r="AD44" i="65"/>
  <c r="AC44" i="65"/>
  <c r="AB44" i="65"/>
  <c r="AA44" i="65"/>
  <c r="Z44" i="65"/>
  <c r="X44" i="65"/>
  <c r="W44" i="65"/>
  <c r="V44" i="65"/>
  <c r="U44" i="65"/>
  <c r="T44" i="65"/>
  <c r="S44" i="65"/>
  <c r="Q44" i="65"/>
  <c r="P44" i="65"/>
  <c r="O44" i="65"/>
  <c r="R44" i="65" s="1"/>
  <c r="N44" i="65"/>
  <c r="AS44" i="65" s="1"/>
  <c r="AZ43" i="65"/>
  <c r="BA43" i="65" s="1"/>
  <c r="AW43" i="65"/>
  <c r="AX43" i="65" s="1"/>
  <c r="AR43" i="65"/>
  <c r="AP43" i="65"/>
  <c r="AO43" i="65"/>
  <c r="AJ43" i="65"/>
  <c r="AK43" i="65" s="1"/>
  <c r="AI43" i="65"/>
  <c r="AH43" i="65"/>
  <c r="AG43" i="65"/>
  <c r="AF43" i="65"/>
  <c r="AE43" i="65"/>
  <c r="AD43" i="65"/>
  <c r="AC43" i="65"/>
  <c r="AB43" i="65"/>
  <c r="AA43" i="65"/>
  <c r="Z43" i="65"/>
  <c r="X43" i="65"/>
  <c r="W43" i="65"/>
  <c r="V43" i="65"/>
  <c r="U43" i="65"/>
  <c r="T43" i="65"/>
  <c r="S43" i="65"/>
  <c r="R43" i="65"/>
  <c r="Q43" i="65"/>
  <c r="P43" i="65"/>
  <c r="O43" i="65"/>
  <c r="N43" i="65"/>
  <c r="AU43" i="65" s="1"/>
  <c r="AZ42" i="65"/>
  <c r="BA42" i="65" s="1"/>
  <c r="AW42" i="65"/>
  <c r="AX42" i="65" s="1"/>
  <c r="AR42" i="65"/>
  <c r="AP42" i="65"/>
  <c r="AO42" i="65"/>
  <c r="AJ42" i="65"/>
  <c r="AK42" i="65" s="1"/>
  <c r="AI42" i="65"/>
  <c r="AH42" i="65"/>
  <c r="AG42" i="65"/>
  <c r="AF42" i="65"/>
  <c r="AE42" i="65"/>
  <c r="AD42" i="65"/>
  <c r="AC42" i="65"/>
  <c r="AB42" i="65"/>
  <c r="AA42" i="65"/>
  <c r="Z42" i="65"/>
  <c r="X42" i="65"/>
  <c r="W42" i="65"/>
  <c r="V42" i="65"/>
  <c r="U42" i="65"/>
  <c r="T42" i="65"/>
  <c r="S42" i="65"/>
  <c r="Q42" i="65"/>
  <c r="P42" i="65"/>
  <c r="O42" i="65"/>
  <c r="N42" i="65"/>
  <c r="AU42" i="65" s="1"/>
  <c r="AZ41" i="65"/>
  <c r="BA41" i="65" s="1"/>
  <c r="AX41" i="65"/>
  <c r="AW41" i="65"/>
  <c r="AR41" i="65"/>
  <c r="AP41" i="65"/>
  <c r="AO41" i="65"/>
  <c r="AJ41" i="65"/>
  <c r="AK41" i="65" s="1"/>
  <c r="AI41" i="65"/>
  <c r="AH41" i="65"/>
  <c r="AG41" i="65"/>
  <c r="AF41" i="65"/>
  <c r="AE41" i="65"/>
  <c r="AD41" i="65"/>
  <c r="AC41" i="65"/>
  <c r="AB41" i="65"/>
  <c r="AA41" i="65"/>
  <c r="Z41" i="65"/>
  <c r="X41" i="65"/>
  <c r="W41" i="65"/>
  <c r="V41" i="65"/>
  <c r="U41" i="65"/>
  <c r="T41" i="65"/>
  <c r="S41" i="65"/>
  <c r="Q41" i="65"/>
  <c r="P41" i="65"/>
  <c r="O41" i="65"/>
  <c r="N41" i="65"/>
  <c r="AU41" i="65" s="1"/>
  <c r="AZ40" i="65"/>
  <c r="BA40" i="65" s="1"/>
  <c r="AW40" i="65"/>
  <c r="AX40" i="65" s="1"/>
  <c r="AR40" i="65"/>
  <c r="AP40" i="65"/>
  <c r="AO40" i="65"/>
  <c r="AJ40" i="65"/>
  <c r="AK40" i="65" s="1"/>
  <c r="AI40" i="65"/>
  <c r="AH40" i="65"/>
  <c r="AG40" i="65"/>
  <c r="AF40" i="65"/>
  <c r="AE40" i="65"/>
  <c r="AD40" i="65"/>
  <c r="AC40" i="65"/>
  <c r="AB40" i="65"/>
  <c r="AA40" i="65"/>
  <c r="Z40" i="65"/>
  <c r="X40" i="65"/>
  <c r="W40" i="65"/>
  <c r="V40" i="65"/>
  <c r="U40" i="65"/>
  <c r="T40" i="65"/>
  <c r="S40" i="65"/>
  <c r="Q40" i="65"/>
  <c r="P40" i="65"/>
  <c r="O40" i="65"/>
  <c r="N40" i="65"/>
  <c r="AU40" i="65" s="1"/>
  <c r="BA39" i="65"/>
  <c r="AZ39" i="65"/>
  <c r="AW39" i="65"/>
  <c r="AX39" i="65" s="1"/>
  <c r="AR39" i="65"/>
  <c r="AP39" i="65"/>
  <c r="AO39" i="65"/>
  <c r="AJ39" i="65"/>
  <c r="AK39" i="65" s="1"/>
  <c r="AI39" i="65"/>
  <c r="AH39" i="65"/>
  <c r="AG39" i="65"/>
  <c r="AF39" i="65"/>
  <c r="AE39" i="65"/>
  <c r="AD39" i="65"/>
  <c r="AC39" i="65"/>
  <c r="AB39" i="65"/>
  <c r="AA39" i="65"/>
  <c r="Z39" i="65"/>
  <c r="X39" i="65"/>
  <c r="W39" i="65"/>
  <c r="V39" i="65"/>
  <c r="U39" i="65"/>
  <c r="T39" i="65"/>
  <c r="S39" i="65"/>
  <c r="R39" i="65"/>
  <c r="Q39" i="65"/>
  <c r="P39" i="65"/>
  <c r="O39" i="65"/>
  <c r="N39" i="65"/>
  <c r="AU39" i="65" s="1"/>
  <c r="AZ38" i="65"/>
  <c r="BA38" i="65" s="1"/>
  <c r="AW38" i="65"/>
  <c r="AX38" i="65" s="1"/>
  <c r="AT38" i="65"/>
  <c r="AR38" i="65"/>
  <c r="AP38" i="65"/>
  <c r="AO38" i="65"/>
  <c r="AJ38" i="65"/>
  <c r="AK38" i="65" s="1"/>
  <c r="AI38" i="65"/>
  <c r="AH38" i="65"/>
  <c r="AG38" i="65"/>
  <c r="AF38" i="65"/>
  <c r="AE38" i="65"/>
  <c r="AD38" i="65"/>
  <c r="AC38" i="65"/>
  <c r="AB38" i="65"/>
  <c r="AA38" i="65"/>
  <c r="Z38" i="65"/>
  <c r="X38" i="65"/>
  <c r="W38" i="65"/>
  <c r="V38" i="65"/>
  <c r="U38" i="65"/>
  <c r="T38" i="65"/>
  <c r="S38" i="65"/>
  <c r="Q38" i="65"/>
  <c r="P38" i="65"/>
  <c r="O38" i="65"/>
  <c r="R38" i="65" s="1"/>
  <c r="N38" i="65"/>
  <c r="AU38" i="65" s="1"/>
  <c r="AZ37" i="65"/>
  <c r="BA37" i="65" s="1"/>
  <c r="AX37" i="65"/>
  <c r="AW37" i="65"/>
  <c r="AR37" i="65"/>
  <c r="AP37" i="65"/>
  <c r="AO37" i="65"/>
  <c r="AJ37" i="65"/>
  <c r="AK37" i="65" s="1"/>
  <c r="AI37" i="65"/>
  <c r="AH37" i="65"/>
  <c r="AG37" i="65"/>
  <c r="AF37" i="65"/>
  <c r="AE37" i="65"/>
  <c r="AD37" i="65"/>
  <c r="AC37" i="65"/>
  <c r="AB37" i="65"/>
  <c r="AA37" i="65"/>
  <c r="Z37" i="65"/>
  <c r="X37" i="65"/>
  <c r="W37" i="65"/>
  <c r="V37" i="65"/>
  <c r="U37" i="65"/>
  <c r="T37" i="65"/>
  <c r="Y37" i="65" s="1"/>
  <c r="S37" i="65"/>
  <c r="Q37" i="65"/>
  <c r="P37" i="65"/>
  <c r="R37" i="65" s="1"/>
  <c r="O37" i="65"/>
  <c r="N37" i="65"/>
  <c r="AU37" i="65" s="1"/>
  <c r="AZ36" i="65"/>
  <c r="BA36" i="65" s="1"/>
  <c r="AW36" i="65"/>
  <c r="AX36" i="65" s="1"/>
  <c r="AR36" i="65"/>
  <c r="AP36" i="65"/>
  <c r="AO36" i="65"/>
  <c r="AJ36" i="65"/>
  <c r="AK36" i="65" s="1"/>
  <c r="AI36" i="65"/>
  <c r="AH36" i="65"/>
  <c r="AG36" i="65"/>
  <c r="AF36" i="65"/>
  <c r="AE36" i="65"/>
  <c r="AD36" i="65"/>
  <c r="AC36" i="65"/>
  <c r="AB36" i="65"/>
  <c r="AA36" i="65"/>
  <c r="Z36" i="65"/>
  <c r="X36" i="65"/>
  <c r="W36" i="65"/>
  <c r="V36" i="65"/>
  <c r="U36" i="65"/>
  <c r="T36" i="65"/>
  <c r="S36" i="65"/>
  <c r="Q36" i="65"/>
  <c r="P36" i="65"/>
  <c r="O36" i="65"/>
  <c r="R36" i="65" s="1"/>
  <c r="N36" i="65"/>
  <c r="AS36" i="65" s="1"/>
  <c r="AZ35" i="65"/>
  <c r="BA35" i="65" s="1"/>
  <c r="AW35" i="65"/>
  <c r="AX35" i="65" s="1"/>
  <c r="AR35" i="65"/>
  <c r="AP35" i="65"/>
  <c r="AO35" i="65"/>
  <c r="AJ35" i="65"/>
  <c r="AK35" i="65" s="1"/>
  <c r="AI35" i="65"/>
  <c r="AH35" i="65"/>
  <c r="AG35" i="65"/>
  <c r="AF35" i="65"/>
  <c r="AE35" i="65"/>
  <c r="AD35" i="65"/>
  <c r="AC35" i="65"/>
  <c r="AB35" i="65"/>
  <c r="AA35" i="65"/>
  <c r="Z35" i="65"/>
  <c r="X35" i="65"/>
  <c r="W35" i="65"/>
  <c r="V35" i="65"/>
  <c r="U35" i="65"/>
  <c r="T35" i="65"/>
  <c r="S35" i="65"/>
  <c r="R35" i="65"/>
  <c r="Q35" i="65"/>
  <c r="P35" i="65"/>
  <c r="O35" i="65"/>
  <c r="N35" i="65"/>
  <c r="AU35" i="65" s="1"/>
  <c r="AZ34" i="65"/>
  <c r="BA34" i="65" s="1"/>
  <c r="AW34" i="65"/>
  <c r="AX34" i="65" s="1"/>
  <c r="AR34" i="65"/>
  <c r="AP34" i="65"/>
  <c r="AO34" i="65"/>
  <c r="AJ34" i="65"/>
  <c r="AK34" i="65" s="1"/>
  <c r="AI34" i="65"/>
  <c r="AH34" i="65"/>
  <c r="AG34" i="65"/>
  <c r="AF34" i="65"/>
  <c r="AE34" i="65"/>
  <c r="AD34" i="65"/>
  <c r="AC34" i="65"/>
  <c r="AB34" i="65"/>
  <c r="AA34" i="65"/>
  <c r="Z34" i="65"/>
  <c r="X34" i="65"/>
  <c r="W34" i="65"/>
  <c r="V34" i="65"/>
  <c r="U34" i="65"/>
  <c r="T34" i="65"/>
  <c r="S34" i="65"/>
  <c r="Q34" i="65"/>
  <c r="P34" i="65"/>
  <c r="O34" i="65"/>
  <c r="N34" i="65"/>
  <c r="AU34" i="65" s="1"/>
  <c r="AZ33" i="65"/>
  <c r="BA33" i="65" s="1"/>
  <c r="AX33" i="65"/>
  <c r="AW33" i="65"/>
  <c r="AR33" i="65"/>
  <c r="AP33" i="65"/>
  <c r="AO33" i="65"/>
  <c r="AJ33" i="65"/>
  <c r="AK33" i="65" s="1"/>
  <c r="AI33" i="65"/>
  <c r="AH33" i="65"/>
  <c r="AG33" i="65"/>
  <c r="AF33" i="65"/>
  <c r="AE33" i="65"/>
  <c r="AD33" i="65"/>
  <c r="AC33" i="65"/>
  <c r="AB33" i="65"/>
  <c r="AA33" i="65"/>
  <c r="Z33" i="65"/>
  <c r="X33" i="65"/>
  <c r="W33" i="65"/>
  <c r="V33" i="65"/>
  <c r="U33" i="65"/>
  <c r="T33" i="65"/>
  <c r="S33" i="65"/>
  <c r="Q33" i="65"/>
  <c r="P33" i="65"/>
  <c r="O33" i="65"/>
  <c r="N33" i="65"/>
  <c r="AU33" i="65" s="1"/>
  <c r="AZ32" i="65"/>
  <c r="BA32" i="65" s="1"/>
  <c r="AW32" i="65"/>
  <c r="AX32" i="65" s="1"/>
  <c r="AR32" i="65"/>
  <c r="AP32" i="65"/>
  <c r="AO32" i="65"/>
  <c r="AJ32" i="65"/>
  <c r="AK32" i="65" s="1"/>
  <c r="AI32" i="65"/>
  <c r="AH32" i="65"/>
  <c r="AG32" i="65"/>
  <c r="AF32" i="65"/>
  <c r="AE32" i="65"/>
  <c r="AD32" i="65"/>
  <c r="AC32" i="65"/>
  <c r="AB32" i="65"/>
  <c r="AA32" i="65"/>
  <c r="Z32" i="65"/>
  <c r="X32" i="65"/>
  <c r="W32" i="65"/>
  <c r="V32" i="65"/>
  <c r="U32" i="65"/>
  <c r="T32" i="65"/>
  <c r="S32" i="65"/>
  <c r="Q32" i="65"/>
  <c r="P32" i="65"/>
  <c r="O32" i="65"/>
  <c r="N32" i="65"/>
  <c r="AU32" i="65" s="1"/>
  <c r="BA31" i="65"/>
  <c r="AZ31" i="65"/>
  <c r="AW31" i="65"/>
  <c r="AX31" i="65" s="1"/>
  <c r="AR31" i="65"/>
  <c r="AP31" i="65"/>
  <c r="AO31" i="65"/>
  <c r="AJ31" i="65"/>
  <c r="AK31" i="65" s="1"/>
  <c r="AI31" i="65"/>
  <c r="AH31" i="65"/>
  <c r="AG31" i="65"/>
  <c r="AF31" i="65"/>
  <c r="AE31" i="65"/>
  <c r="AD31" i="65"/>
  <c r="AC31" i="65"/>
  <c r="AB31" i="65"/>
  <c r="AA31" i="65"/>
  <c r="Z31" i="65"/>
  <c r="X31" i="65"/>
  <c r="W31" i="65"/>
  <c r="V31" i="65"/>
  <c r="U31" i="65"/>
  <c r="T31" i="65"/>
  <c r="S31" i="65"/>
  <c r="R31" i="65"/>
  <c r="Q31" i="65"/>
  <c r="P31" i="65"/>
  <c r="O31" i="65"/>
  <c r="N31" i="65"/>
  <c r="AU31" i="65" s="1"/>
  <c r="AZ30" i="65"/>
  <c r="BA30" i="65" s="1"/>
  <c r="AW30" i="65"/>
  <c r="AX30" i="65" s="1"/>
  <c r="AR30" i="65"/>
  <c r="AP30" i="65"/>
  <c r="AO30" i="65"/>
  <c r="AJ30" i="65"/>
  <c r="AK30" i="65" s="1"/>
  <c r="AI30" i="65"/>
  <c r="AH30" i="65"/>
  <c r="AG30" i="65"/>
  <c r="AF30" i="65"/>
  <c r="AE30" i="65"/>
  <c r="AD30" i="65"/>
  <c r="AC30" i="65"/>
  <c r="AB30" i="65"/>
  <c r="AA30" i="65"/>
  <c r="Z30" i="65"/>
  <c r="X30" i="65"/>
  <c r="W30" i="65"/>
  <c r="V30" i="65"/>
  <c r="U30" i="65"/>
  <c r="T30" i="65"/>
  <c r="S30" i="65"/>
  <c r="Q30" i="65"/>
  <c r="P30" i="65"/>
  <c r="O30" i="65"/>
  <c r="N30" i="65"/>
  <c r="AU30" i="65" s="1"/>
  <c r="AZ29" i="65"/>
  <c r="BA29" i="65" s="1"/>
  <c r="AW29" i="65"/>
  <c r="AX29" i="65" s="1"/>
  <c r="AR29" i="65"/>
  <c r="AP29" i="65"/>
  <c r="AO29" i="65"/>
  <c r="AJ29" i="65"/>
  <c r="AK29" i="65" s="1"/>
  <c r="AI29" i="65"/>
  <c r="AH29" i="65"/>
  <c r="AG29" i="65"/>
  <c r="AF29" i="65"/>
  <c r="AE29" i="65"/>
  <c r="AD29" i="65"/>
  <c r="AC29" i="65"/>
  <c r="AB29" i="65"/>
  <c r="AA29" i="65"/>
  <c r="Z29" i="65"/>
  <c r="X29" i="65"/>
  <c r="W29" i="65"/>
  <c r="V29" i="65"/>
  <c r="U29" i="65"/>
  <c r="T29" i="65"/>
  <c r="S29" i="65"/>
  <c r="Q29" i="65"/>
  <c r="P29" i="65"/>
  <c r="R29" i="65" s="1"/>
  <c r="O29" i="65"/>
  <c r="N29" i="65"/>
  <c r="AU29" i="65" s="1"/>
  <c r="AZ28" i="65"/>
  <c r="BA28" i="65" s="1"/>
  <c r="AW28" i="65"/>
  <c r="AX28" i="65" s="1"/>
  <c r="AR28" i="65"/>
  <c r="AP28" i="65"/>
  <c r="AO28" i="65"/>
  <c r="AJ28" i="65"/>
  <c r="AI28" i="65"/>
  <c r="AH28" i="65"/>
  <c r="AG28" i="65"/>
  <c r="AF28" i="65"/>
  <c r="AE28" i="65"/>
  <c r="AD28" i="65"/>
  <c r="AC28" i="65"/>
  <c r="AA28" i="65"/>
  <c r="Z28" i="65"/>
  <c r="X28" i="65"/>
  <c r="W28" i="65"/>
  <c r="V28" i="65"/>
  <c r="U28" i="65"/>
  <c r="T28" i="65"/>
  <c r="S28" i="65"/>
  <c r="Q28" i="65"/>
  <c r="P28" i="65"/>
  <c r="O28" i="65"/>
  <c r="N28" i="65"/>
  <c r="AS28" i="65" s="1"/>
  <c r="AZ27" i="65"/>
  <c r="BA27" i="65" s="1"/>
  <c r="AW27" i="65"/>
  <c r="AX27" i="65" s="1"/>
  <c r="AR27" i="65"/>
  <c r="AP27" i="65"/>
  <c r="AO27" i="65"/>
  <c r="AJ27" i="65"/>
  <c r="AI27" i="65"/>
  <c r="AH27" i="65"/>
  <c r="AG27" i="65"/>
  <c r="AF27" i="65"/>
  <c r="AE27" i="65"/>
  <c r="AD27" i="65"/>
  <c r="AC27" i="65"/>
  <c r="AB27" i="65"/>
  <c r="AA27" i="65"/>
  <c r="X27" i="65"/>
  <c r="W27" i="65"/>
  <c r="V27" i="65"/>
  <c r="U27" i="65"/>
  <c r="T27" i="65"/>
  <c r="S27" i="65"/>
  <c r="R27" i="65"/>
  <c r="Q27" i="65"/>
  <c r="P27" i="65"/>
  <c r="O27" i="65"/>
  <c r="N27" i="65"/>
  <c r="AU27" i="65" s="1"/>
  <c r="AZ26" i="65"/>
  <c r="BA26" i="65" s="1"/>
  <c r="AW26" i="65"/>
  <c r="AX26" i="65" s="1"/>
  <c r="AR26" i="65"/>
  <c r="AP26" i="65"/>
  <c r="AO26" i="65"/>
  <c r="AJ26" i="65"/>
  <c r="AI26" i="65"/>
  <c r="AH26" i="65"/>
  <c r="AG26" i="65"/>
  <c r="AF26" i="65"/>
  <c r="AE26" i="65"/>
  <c r="AD26" i="65"/>
  <c r="AC26" i="65"/>
  <c r="AB26" i="65"/>
  <c r="Z26" i="65"/>
  <c r="X26" i="65"/>
  <c r="W26" i="65"/>
  <c r="V26" i="65"/>
  <c r="U26" i="65"/>
  <c r="T26" i="65"/>
  <c r="S26" i="65"/>
  <c r="Q26" i="65"/>
  <c r="P26" i="65"/>
  <c r="O26" i="65"/>
  <c r="N26" i="65"/>
  <c r="AU26" i="65" s="1"/>
  <c r="AZ25" i="65"/>
  <c r="BA25" i="65" s="1"/>
  <c r="AX25" i="65"/>
  <c r="AW25" i="65"/>
  <c r="AR25" i="65"/>
  <c r="AP25" i="65"/>
  <c r="AO25" i="65"/>
  <c r="AJ25" i="65"/>
  <c r="AI25" i="65"/>
  <c r="AH25" i="65"/>
  <c r="AG25" i="65"/>
  <c r="AF25" i="65"/>
  <c r="AE25" i="65"/>
  <c r="AD25" i="65"/>
  <c r="AC25" i="65"/>
  <c r="AA25" i="65"/>
  <c r="Z25" i="65"/>
  <c r="X25" i="65"/>
  <c r="W25" i="65"/>
  <c r="V25" i="65"/>
  <c r="U25" i="65"/>
  <c r="T25" i="65"/>
  <c r="S25" i="65"/>
  <c r="Q25" i="65"/>
  <c r="P25" i="65"/>
  <c r="O25" i="65"/>
  <c r="N25" i="65"/>
  <c r="AU25" i="65" s="1"/>
  <c r="AZ24" i="65"/>
  <c r="BA24" i="65" s="1"/>
  <c r="AR24" i="65"/>
  <c r="AP24" i="65"/>
  <c r="AO24" i="65"/>
  <c r="AJ24" i="65"/>
  <c r="AI24" i="65"/>
  <c r="AH24" i="65"/>
  <c r="AG24" i="65"/>
  <c r="AF24" i="65"/>
  <c r="AE24" i="65"/>
  <c r="AD24" i="65"/>
  <c r="AC24" i="65"/>
  <c r="AB24" i="65"/>
  <c r="X24" i="65"/>
  <c r="W24" i="65"/>
  <c r="V24" i="65"/>
  <c r="U24" i="65"/>
  <c r="T24" i="65"/>
  <c r="S24" i="65"/>
  <c r="Q24" i="65"/>
  <c r="P24" i="65"/>
  <c r="O24" i="65"/>
  <c r="N24" i="65"/>
  <c r="AZ23" i="65"/>
  <c r="BA23" i="65" s="1"/>
  <c r="AR23" i="65"/>
  <c r="AP23" i="65"/>
  <c r="AO23" i="65"/>
  <c r="AJ23" i="65"/>
  <c r="AI23" i="65"/>
  <c r="AF23" i="65"/>
  <c r="AE23" i="65"/>
  <c r="AD23" i="65"/>
  <c r="AA23" i="65"/>
  <c r="X23" i="65"/>
  <c r="W23" i="65"/>
  <c r="V23" i="65"/>
  <c r="U23" i="65"/>
  <c r="T23" i="65"/>
  <c r="S23" i="65"/>
  <c r="Q23" i="65"/>
  <c r="P23" i="65"/>
  <c r="O23" i="65"/>
  <c r="N23" i="65"/>
  <c r="AZ22" i="65"/>
  <c r="BA22" i="65" s="1"/>
  <c r="AR22" i="65"/>
  <c r="AP22" i="65"/>
  <c r="AO22" i="65"/>
  <c r="AJ22" i="65"/>
  <c r="AI22" i="65"/>
  <c r="AH22" i="65"/>
  <c r="AE22" i="65"/>
  <c r="AD22" i="65"/>
  <c r="AC22" i="65"/>
  <c r="AB22" i="65"/>
  <c r="Z22" i="65"/>
  <c r="X22" i="65"/>
  <c r="W22" i="65"/>
  <c r="V22" i="65"/>
  <c r="U22" i="65"/>
  <c r="T22" i="65"/>
  <c r="S22" i="65"/>
  <c r="Q22" i="65"/>
  <c r="P22" i="65"/>
  <c r="O22" i="65"/>
  <c r="N22" i="65"/>
  <c r="AZ21" i="65"/>
  <c r="BA21" i="65" s="1"/>
  <c r="AR21" i="65"/>
  <c r="AP21" i="65"/>
  <c r="AO21" i="65"/>
  <c r="AJ21" i="65"/>
  <c r="AI21" i="65"/>
  <c r="AH21" i="65"/>
  <c r="AG21" i="65"/>
  <c r="AE21" i="65"/>
  <c r="AD21" i="65"/>
  <c r="AC21" i="65"/>
  <c r="Z21" i="65"/>
  <c r="X21" i="65"/>
  <c r="W21" i="65"/>
  <c r="V21" i="65"/>
  <c r="U21" i="65"/>
  <c r="T21" i="65"/>
  <c r="S21" i="65"/>
  <c r="Q21" i="65"/>
  <c r="P21" i="65"/>
  <c r="O21" i="65"/>
  <c r="N21" i="65"/>
  <c r="AZ20" i="65"/>
  <c r="BA20" i="65" s="1"/>
  <c r="AR20" i="65"/>
  <c r="AP20" i="65"/>
  <c r="AO20" i="65"/>
  <c r="AJ20" i="65"/>
  <c r="AI20" i="65"/>
  <c r="AH20" i="65"/>
  <c r="AF20" i="65"/>
  <c r="AE20" i="65"/>
  <c r="AD20" i="65"/>
  <c r="AC20" i="65"/>
  <c r="X20" i="65"/>
  <c r="W20" i="65"/>
  <c r="V20" i="65"/>
  <c r="U20" i="65"/>
  <c r="T20" i="65"/>
  <c r="S20" i="65"/>
  <c r="Q20" i="65"/>
  <c r="P20" i="65"/>
  <c r="O20" i="65"/>
  <c r="N20" i="65"/>
  <c r="AZ19" i="65"/>
  <c r="BA19" i="65" s="1"/>
  <c r="AR19" i="65"/>
  <c r="AP19" i="65"/>
  <c r="AO19" i="65"/>
  <c r="AJ19" i="65"/>
  <c r="AI19" i="65"/>
  <c r="AH19" i="65"/>
  <c r="AE19" i="65"/>
  <c r="AD19" i="65"/>
  <c r="AC19" i="65"/>
  <c r="Z19" i="65"/>
  <c r="X19" i="65"/>
  <c r="W19" i="65"/>
  <c r="V19" i="65"/>
  <c r="U19" i="65"/>
  <c r="T19" i="65"/>
  <c r="S19" i="65"/>
  <c r="Q19" i="65"/>
  <c r="P19" i="65"/>
  <c r="O19" i="65"/>
  <c r="N19" i="65"/>
  <c r="BA18" i="65"/>
  <c r="AZ18" i="65"/>
  <c r="AR18" i="65"/>
  <c r="AP18" i="65"/>
  <c r="AO18" i="65"/>
  <c r="AJ18" i="65"/>
  <c r="AI18" i="65"/>
  <c r="AH18" i="65"/>
  <c r="AG18" i="65"/>
  <c r="AE18" i="65"/>
  <c r="AD18" i="65"/>
  <c r="AC18" i="65"/>
  <c r="AB18" i="65"/>
  <c r="X18" i="65"/>
  <c r="W18" i="65"/>
  <c r="V18" i="65"/>
  <c r="U18" i="65"/>
  <c r="T18" i="65"/>
  <c r="S18" i="65"/>
  <c r="Q18" i="65"/>
  <c r="P18" i="65"/>
  <c r="O18" i="65"/>
  <c r="N18" i="65"/>
  <c r="E8" i="65"/>
  <c r="B18" i="62"/>
  <c r="B19" i="62"/>
  <c r="F68" i="62"/>
  <c r="B20" i="62"/>
  <c r="B21" i="62"/>
  <c r="AD21" i="62"/>
  <c r="B22" i="62"/>
  <c r="B23" i="62"/>
  <c r="AG23" i="62"/>
  <c r="B24" i="62"/>
  <c r="B25" i="62"/>
  <c r="AF25" i="62"/>
  <c r="B26" i="62"/>
  <c r="B27" i="62"/>
  <c r="B28" i="62"/>
  <c r="B29" i="62"/>
  <c r="AJ29" i="62"/>
  <c r="B30" i="62"/>
  <c r="B31" i="62"/>
  <c r="AE31" i="62"/>
  <c r="B32" i="62"/>
  <c r="B33" i="62"/>
  <c r="AE33" i="62"/>
  <c r="B34" i="62"/>
  <c r="B35" i="62"/>
  <c r="AE35" i="62"/>
  <c r="B36" i="62"/>
  <c r="B37" i="62"/>
  <c r="AF37" i="62"/>
  <c r="B38" i="62"/>
  <c r="B39" i="62"/>
  <c r="AF39" i="62"/>
  <c r="B40" i="62"/>
  <c r="B41" i="62"/>
  <c r="AE41" i="62"/>
  <c r="B42" i="62"/>
  <c r="B43" i="62"/>
  <c r="AE43" i="62"/>
  <c r="B44" i="62"/>
  <c r="B45" i="62"/>
  <c r="AF45" i="62"/>
  <c r="B46" i="62"/>
  <c r="B47" i="62"/>
  <c r="AF47" i="62"/>
  <c r="B48" i="62"/>
  <c r="B49" i="62"/>
  <c r="AG49" i="62"/>
  <c r="B50" i="62"/>
  <c r="B51" i="62"/>
  <c r="AG51" i="62"/>
  <c r="B52" i="62"/>
  <c r="B53" i="62"/>
  <c r="AH53" i="62"/>
  <c r="H67" i="62"/>
  <c r="G67" i="62"/>
  <c r="F67" i="62"/>
  <c r="E67" i="62"/>
  <c r="D67" i="62"/>
  <c r="H66" i="62"/>
  <c r="G66" i="62"/>
  <c r="F66" i="62"/>
  <c r="E66" i="62"/>
  <c r="D66" i="62"/>
  <c r="D58" i="62"/>
  <c r="E57" i="62"/>
  <c r="D57" i="62"/>
  <c r="X56" i="62"/>
  <c r="W56" i="62"/>
  <c r="L54" i="62" s="1"/>
  <c r="J24" i="68" s="1"/>
  <c r="V56" i="62"/>
  <c r="U56" i="62"/>
  <c r="T56" i="62"/>
  <c r="S56" i="62"/>
  <c r="AY55" i="62"/>
  <c r="AV55" i="62"/>
  <c r="AQ55" i="62"/>
  <c r="F55" i="62"/>
  <c r="E55" i="62"/>
  <c r="AL54" i="62"/>
  <c r="AZ53" i="62"/>
  <c r="BA53" i="62" s="1"/>
  <c r="AW53" i="62"/>
  <c r="AX53" i="62" s="1"/>
  <c r="AR53" i="62"/>
  <c r="AP53" i="62"/>
  <c r="AO53" i="62"/>
  <c r="AI53" i="62"/>
  <c r="AA53" i="62"/>
  <c r="Q53" i="62"/>
  <c r="P53" i="62"/>
  <c r="O53" i="62"/>
  <c r="R53" i="62" s="1"/>
  <c r="N53" i="62"/>
  <c r="AU53" i="62" s="1"/>
  <c r="AZ52" i="62"/>
  <c r="BA52" i="62" s="1"/>
  <c r="AW52" i="62"/>
  <c r="AX52" i="62" s="1"/>
  <c r="AR52" i="62"/>
  <c r="AP52" i="62"/>
  <c r="AO52" i="62"/>
  <c r="AJ52" i="62"/>
  <c r="AI52" i="62"/>
  <c r="AH52" i="62"/>
  <c r="AG52" i="62"/>
  <c r="AF52" i="62"/>
  <c r="AE52" i="62"/>
  <c r="AD52" i="62"/>
  <c r="AC52" i="62"/>
  <c r="AB52" i="62"/>
  <c r="AA52" i="62"/>
  <c r="Z52" i="62"/>
  <c r="X52" i="62"/>
  <c r="W52" i="62"/>
  <c r="V52" i="62"/>
  <c r="U52" i="62"/>
  <c r="T52" i="62"/>
  <c r="S52" i="62"/>
  <c r="Q52" i="62"/>
  <c r="P52" i="62"/>
  <c r="O52" i="62"/>
  <c r="N52" i="62"/>
  <c r="AS52" i="62" s="1"/>
  <c r="AZ51" i="62"/>
  <c r="BA51" i="62" s="1"/>
  <c r="AW51" i="62"/>
  <c r="AX51" i="62" s="1"/>
  <c r="AR51" i="62"/>
  <c r="AP51" i="62"/>
  <c r="AO51" i="62"/>
  <c r="AI51" i="62"/>
  <c r="AH51" i="62"/>
  <c r="AD51" i="62"/>
  <c r="AC51" i="62"/>
  <c r="AA51" i="62"/>
  <c r="Z51" i="62"/>
  <c r="U51" i="62"/>
  <c r="T51" i="62"/>
  <c r="Q51" i="62"/>
  <c r="R51" i="62" s="1"/>
  <c r="P51" i="62"/>
  <c r="O51" i="62"/>
  <c r="N51" i="62"/>
  <c r="AU51" i="62" s="1"/>
  <c r="AZ50" i="62"/>
  <c r="BA50" i="62" s="1"/>
  <c r="AW50" i="62"/>
  <c r="AX50" i="62" s="1"/>
  <c r="AR50" i="62"/>
  <c r="AP50" i="62"/>
  <c r="AO50" i="62"/>
  <c r="AJ50" i="62"/>
  <c r="AI50" i="62"/>
  <c r="AH50" i="62"/>
  <c r="AG50" i="62"/>
  <c r="AF50" i="62"/>
  <c r="AE50" i="62"/>
  <c r="AD50" i="62"/>
  <c r="AC50" i="62"/>
  <c r="AB50" i="62"/>
  <c r="AA50" i="62"/>
  <c r="Z50" i="62"/>
  <c r="X50" i="62"/>
  <c r="W50" i="62"/>
  <c r="V50" i="62"/>
  <c r="U50" i="62"/>
  <c r="T50" i="62"/>
  <c r="S50" i="62"/>
  <c r="Q50" i="62"/>
  <c r="P50" i="62"/>
  <c r="O50" i="62"/>
  <c r="R50" i="62" s="1"/>
  <c r="N50" i="62"/>
  <c r="AU50" i="62" s="1"/>
  <c r="AZ49" i="62"/>
  <c r="BA49" i="62" s="1"/>
  <c r="AX49" i="62"/>
  <c r="AW49" i="62"/>
  <c r="AR49" i="62"/>
  <c r="AP49" i="62"/>
  <c r="AO49" i="62"/>
  <c r="AH49" i="62"/>
  <c r="Z49" i="62"/>
  <c r="Q49" i="62"/>
  <c r="P49" i="62"/>
  <c r="O49" i="62"/>
  <c r="N49" i="62"/>
  <c r="AU49" i="62" s="1"/>
  <c r="AZ48" i="62"/>
  <c r="BA48" i="62" s="1"/>
  <c r="AW48" i="62"/>
  <c r="AX48" i="62" s="1"/>
  <c r="AR48" i="62"/>
  <c r="AP48" i="62"/>
  <c r="AO48" i="62"/>
  <c r="AJ48" i="62"/>
  <c r="AI48" i="62"/>
  <c r="AH48" i="62"/>
  <c r="AG48" i="62"/>
  <c r="AF48" i="62"/>
  <c r="AE48" i="62"/>
  <c r="AD48" i="62"/>
  <c r="AC48" i="62"/>
  <c r="AB48" i="62"/>
  <c r="AA48" i="62"/>
  <c r="Z48" i="62"/>
  <c r="X48" i="62"/>
  <c r="W48" i="62"/>
  <c r="V48" i="62"/>
  <c r="U48" i="62"/>
  <c r="T48" i="62"/>
  <c r="S48" i="62"/>
  <c r="Q48" i="62"/>
  <c r="P48" i="62"/>
  <c r="O48" i="62"/>
  <c r="N48" i="62"/>
  <c r="AU48" i="62" s="1"/>
  <c r="AZ47" i="62"/>
  <c r="BA47" i="62" s="1"/>
  <c r="AW47" i="62"/>
  <c r="AX47" i="62" s="1"/>
  <c r="AR47" i="62"/>
  <c r="AP47" i="62"/>
  <c r="AO47" i="62"/>
  <c r="AJ47" i="62"/>
  <c r="AH47" i="62"/>
  <c r="AG47" i="62"/>
  <c r="AC47" i="62"/>
  <c r="AB47" i="62"/>
  <c r="Z47" i="62"/>
  <c r="X47" i="62"/>
  <c r="T47" i="62"/>
  <c r="S47" i="62"/>
  <c r="Q47" i="62"/>
  <c r="P47" i="62"/>
  <c r="O47" i="62"/>
  <c r="R47" i="62" s="1"/>
  <c r="N47" i="62"/>
  <c r="AT47" i="62" s="1"/>
  <c r="AZ46" i="62"/>
  <c r="BA46" i="62" s="1"/>
  <c r="AW46" i="62"/>
  <c r="AX46" i="62" s="1"/>
  <c r="AR46" i="62"/>
  <c r="AP46" i="62"/>
  <c r="AO46" i="62"/>
  <c r="AJ46" i="62"/>
  <c r="AI46" i="62"/>
  <c r="AH46" i="62"/>
  <c r="AG46" i="62"/>
  <c r="AF46" i="62"/>
  <c r="AE46" i="62"/>
  <c r="AD46" i="62"/>
  <c r="AC46" i="62"/>
  <c r="AB46" i="62"/>
  <c r="AA46" i="62"/>
  <c r="Z46" i="62"/>
  <c r="X46" i="62"/>
  <c r="W46" i="62"/>
  <c r="V46" i="62"/>
  <c r="U46" i="62"/>
  <c r="T46" i="62"/>
  <c r="S46" i="62"/>
  <c r="Q46" i="62"/>
  <c r="P46" i="62"/>
  <c r="O46" i="62"/>
  <c r="N46" i="62"/>
  <c r="AU46" i="62" s="1"/>
  <c r="AZ45" i="62"/>
  <c r="BA45" i="62" s="1"/>
  <c r="AW45" i="62"/>
  <c r="AX45" i="62" s="1"/>
  <c r="AT45" i="62"/>
  <c r="AS45" i="62"/>
  <c r="AR45" i="62"/>
  <c r="AP45" i="62"/>
  <c r="AO45" i="62"/>
  <c r="AG45" i="62"/>
  <c r="X45" i="62"/>
  <c r="Q45" i="62"/>
  <c r="P45" i="62"/>
  <c r="O45" i="62"/>
  <c r="R45" i="62" s="1"/>
  <c r="N45" i="62"/>
  <c r="AU45" i="62" s="1"/>
  <c r="AZ44" i="62"/>
  <c r="BA44" i="62" s="1"/>
  <c r="AW44" i="62"/>
  <c r="AX44" i="62" s="1"/>
  <c r="AR44" i="62"/>
  <c r="AP44" i="62"/>
  <c r="AO44" i="62"/>
  <c r="AJ44" i="62"/>
  <c r="AI44" i="62"/>
  <c r="AH44" i="62"/>
  <c r="AG44" i="62"/>
  <c r="AF44" i="62"/>
  <c r="AE44" i="62"/>
  <c r="AD44" i="62"/>
  <c r="AC44" i="62"/>
  <c r="AB44" i="62"/>
  <c r="AA44" i="62"/>
  <c r="Z44" i="62"/>
  <c r="X44" i="62"/>
  <c r="W44" i="62"/>
  <c r="V44" i="62"/>
  <c r="U44" i="62"/>
  <c r="T44" i="62"/>
  <c r="S44" i="62"/>
  <c r="Q44" i="62"/>
  <c r="P44" i="62"/>
  <c r="O44" i="62"/>
  <c r="N44" i="62"/>
  <c r="AS44" i="62" s="1"/>
  <c r="AZ43" i="62"/>
  <c r="BA43" i="62" s="1"/>
  <c r="AW43" i="62"/>
  <c r="AX43" i="62" s="1"/>
  <c r="AR43" i="62"/>
  <c r="AP43" i="62"/>
  <c r="AO43" i="62"/>
  <c r="AJ43" i="62"/>
  <c r="AI43" i="62"/>
  <c r="AG43" i="62"/>
  <c r="AF43" i="62"/>
  <c r="AB43" i="62"/>
  <c r="AA43" i="62"/>
  <c r="X43" i="62"/>
  <c r="W43" i="62"/>
  <c r="S43" i="62"/>
  <c r="Q43" i="62"/>
  <c r="P43" i="62"/>
  <c r="O43" i="62"/>
  <c r="R43" i="62" s="1"/>
  <c r="N43" i="62"/>
  <c r="AU43" i="62" s="1"/>
  <c r="AZ42" i="62"/>
  <c r="BA42" i="62" s="1"/>
  <c r="AW42" i="62"/>
  <c r="AX42" i="62" s="1"/>
  <c r="AR42" i="62"/>
  <c r="AP42" i="62"/>
  <c r="AO42" i="62"/>
  <c r="AJ42" i="62"/>
  <c r="AI42" i="62"/>
  <c r="AH42" i="62"/>
  <c r="AG42" i="62"/>
  <c r="AF42" i="62"/>
  <c r="AE42" i="62"/>
  <c r="AD42" i="62"/>
  <c r="AC42" i="62"/>
  <c r="AB42" i="62"/>
  <c r="AA42" i="62"/>
  <c r="Z42" i="62"/>
  <c r="X42" i="62"/>
  <c r="W42" i="62"/>
  <c r="V42" i="62"/>
  <c r="U42" i="62"/>
  <c r="T42" i="62"/>
  <c r="S42" i="62"/>
  <c r="Q42" i="62"/>
  <c r="P42" i="62"/>
  <c r="O42" i="62"/>
  <c r="N42" i="62"/>
  <c r="AU42" i="62" s="1"/>
  <c r="AZ41" i="62"/>
  <c r="BA41" i="62" s="1"/>
  <c r="AW41" i="62"/>
  <c r="AX41" i="62" s="1"/>
  <c r="AR41" i="62"/>
  <c r="AP41" i="62"/>
  <c r="AO41" i="62"/>
  <c r="AF41" i="62"/>
  <c r="W41" i="62"/>
  <c r="Q41" i="62"/>
  <c r="P41" i="62"/>
  <c r="O41" i="62"/>
  <c r="R41" i="62" s="1"/>
  <c r="N41" i="62"/>
  <c r="AU41" i="62" s="1"/>
  <c r="AZ40" i="62"/>
  <c r="BA40" i="62" s="1"/>
  <c r="AW40" i="62"/>
  <c r="AX40" i="62" s="1"/>
  <c r="AR40" i="62"/>
  <c r="AP40" i="62"/>
  <c r="AO40" i="62"/>
  <c r="AJ40" i="62"/>
  <c r="AI40" i="62"/>
  <c r="AH40" i="62"/>
  <c r="AG40" i="62"/>
  <c r="AF40" i="62"/>
  <c r="AE40" i="62"/>
  <c r="AD40" i="62"/>
  <c r="AC40" i="62"/>
  <c r="AB40" i="62"/>
  <c r="AA40" i="62"/>
  <c r="Z40" i="62"/>
  <c r="X40" i="62"/>
  <c r="W40" i="62"/>
  <c r="V40" i="62"/>
  <c r="U40" i="62"/>
  <c r="T40" i="62"/>
  <c r="S40" i="62"/>
  <c r="Q40" i="62"/>
  <c r="P40" i="62"/>
  <c r="O40" i="62"/>
  <c r="R40" i="62" s="1"/>
  <c r="N40" i="62"/>
  <c r="AU40" i="62" s="1"/>
  <c r="AZ39" i="62"/>
  <c r="BA39" i="62" s="1"/>
  <c r="AW39" i="62"/>
  <c r="AX39" i="62" s="1"/>
  <c r="AR39" i="62"/>
  <c r="AP39" i="62"/>
  <c r="AO39" i="62"/>
  <c r="AJ39" i="62"/>
  <c r="AH39" i="62"/>
  <c r="AG39" i="62"/>
  <c r="AC39" i="62"/>
  <c r="AB39" i="62"/>
  <c r="Z39" i="62"/>
  <c r="X39" i="62"/>
  <c r="T39" i="62"/>
  <c r="S39" i="62"/>
  <c r="Q39" i="62"/>
  <c r="P39" i="62"/>
  <c r="O39" i="62"/>
  <c r="R39" i="62" s="1"/>
  <c r="N39" i="62"/>
  <c r="AT39" i="62" s="1"/>
  <c r="AZ38" i="62"/>
  <c r="BA38" i="62" s="1"/>
  <c r="AW38" i="62"/>
  <c r="AX38" i="62" s="1"/>
  <c r="AR38" i="62"/>
  <c r="AP38" i="62"/>
  <c r="AO38" i="62"/>
  <c r="AJ38" i="62"/>
  <c r="AI38" i="62"/>
  <c r="AH38" i="62"/>
  <c r="AG38" i="62"/>
  <c r="AF38" i="62"/>
  <c r="AE38" i="62"/>
  <c r="AD38" i="62"/>
  <c r="AC38" i="62"/>
  <c r="AB38" i="62"/>
  <c r="AA38" i="62"/>
  <c r="Z38" i="62"/>
  <c r="X38" i="62"/>
  <c r="W38" i="62"/>
  <c r="V38" i="62"/>
  <c r="U38" i="62"/>
  <c r="T38" i="62"/>
  <c r="S38" i="62"/>
  <c r="Q38" i="62"/>
  <c r="P38" i="62"/>
  <c r="O38" i="62"/>
  <c r="N38" i="62"/>
  <c r="AU38" i="62" s="1"/>
  <c r="AZ37" i="62"/>
  <c r="BA37" i="62" s="1"/>
  <c r="AW37" i="62"/>
  <c r="AX37" i="62" s="1"/>
  <c r="AR37" i="62"/>
  <c r="AP37" i="62"/>
  <c r="AO37" i="62"/>
  <c r="AG37" i="62"/>
  <c r="X37" i="62"/>
  <c r="Q37" i="62"/>
  <c r="P37" i="62"/>
  <c r="O37" i="62"/>
  <c r="N37" i="62"/>
  <c r="AU37" i="62" s="1"/>
  <c r="AZ36" i="62"/>
  <c r="BA36" i="62" s="1"/>
  <c r="AW36" i="62"/>
  <c r="AX36" i="62" s="1"/>
  <c r="AR36" i="62"/>
  <c r="AP36" i="62"/>
  <c r="AO36" i="62"/>
  <c r="AJ36" i="62"/>
  <c r="AI36" i="62"/>
  <c r="AH36" i="62"/>
  <c r="AG36" i="62"/>
  <c r="AF36" i="62"/>
  <c r="AE36" i="62"/>
  <c r="AD36" i="62"/>
  <c r="AC36" i="62"/>
  <c r="AB36" i="62"/>
  <c r="AA36" i="62"/>
  <c r="Z36" i="62"/>
  <c r="X36" i="62"/>
  <c r="W36" i="62"/>
  <c r="V36" i="62"/>
  <c r="U36" i="62"/>
  <c r="T36" i="62"/>
  <c r="S36" i="62"/>
  <c r="Q36" i="62"/>
  <c r="R36" i="62" s="1"/>
  <c r="P36" i="62"/>
  <c r="O36" i="62"/>
  <c r="N36" i="62"/>
  <c r="AS36" i="62" s="1"/>
  <c r="AZ35" i="62"/>
  <c r="BA35" i="62" s="1"/>
  <c r="AW35" i="62"/>
  <c r="AX35" i="62" s="1"/>
  <c r="AR35" i="62"/>
  <c r="AP35" i="62"/>
  <c r="AO35" i="62"/>
  <c r="AJ35" i="62"/>
  <c r="AI35" i="62"/>
  <c r="AG35" i="62"/>
  <c r="AF35" i="62"/>
  <c r="AB35" i="62"/>
  <c r="AA35" i="62"/>
  <c r="X35" i="62"/>
  <c r="W35" i="62"/>
  <c r="S35" i="62"/>
  <c r="Q35" i="62"/>
  <c r="P35" i="62"/>
  <c r="O35" i="62"/>
  <c r="R35" i="62" s="1"/>
  <c r="N35" i="62"/>
  <c r="AU35" i="62" s="1"/>
  <c r="AZ34" i="62"/>
  <c r="BA34" i="62" s="1"/>
  <c r="AW34" i="62"/>
  <c r="AX34" i="62" s="1"/>
  <c r="AR34" i="62"/>
  <c r="AP34" i="62"/>
  <c r="AO34" i="62"/>
  <c r="AJ34" i="62"/>
  <c r="AI34" i="62"/>
  <c r="AH34" i="62"/>
  <c r="AG34" i="62"/>
  <c r="AF34" i="62"/>
  <c r="AE34" i="62"/>
  <c r="AD34" i="62"/>
  <c r="AC34" i="62"/>
  <c r="AB34" i="62"/>
  <c r="AA34" i="62"/>
  <c r="Z34" i="62"/>
  <c r="X34" i="62"/>
  <c r="W34" i="62"/>
  <c r="V34" i="62"/>
  <c r="U34" i="62"/>
  <c r="T34" i="62"/>
  <c r="S34" i="62"/>
  <c r="Q34" i="62"/>
  <c r="P34" i="62"/>
  <c r="O34" i="62"/>
  <c r="N34" i="62"/>
  <c r="AU34" i="62" s="1"/>
  <c r="AZ33" i="62"/>
  <c r="BA33" i="62" s="1"/>
  <c r="AW33" i="62"/>
  <c r="AX33" i="62" s="1"/>
  <c r="AR33" i="62"/>
  <c r="AP33" i="62"/>
  <c r="AO33" i="62"/>
  <c r="AF33" i="62"/>
  <c r="W33" i="62"/>
  <c r="Q33" i="62"/>
  <c r="P33" i="62"/>
  <c r="O33" i="62"/>
  <c r="R33" i="62" s="1"/>
  <c r="N33" i="62"/>
  <c r="AU33" i="62" s="1"/>
  <c r="AZ32" i="62"/>
  <c r="BA32" i="62" s="1"/>
  <c r="AW32" i="62"/>
  <c r="AX32" i="62" s="1"/>
  <c r="AR32" i="62"/>
  <c r="AP32" i="62"/>
  <c r="AO32" i="62"/>
  <c r="AJ32" i="62"/>
  <c r="AK32" i="62" s="1"/>
  <c r="AI32" i="62"/>
  <c r="AH32" i="62"/>
  <c r="AG32" i="62"/>
  <c r="AF32" i="62"/>
  <c r="AE32" i="62"/>
  <c r="AD32" i="62"/>
  <c r="AC32" i="62"/>
  <c r="AB32" i="62"/>
  <c r="AA32" i="62"/>
  <c r="Z32" i="62"/>
  <c r="X32" i="62"/>
  <c r="W32" i="62"/>
  <c r="V32" i="62"/>
  <c r="U32" i="62"/>
  <c r="T32" i="62"/>
  <c r="S32" i="62"/>
  <c r="Q32" i="62"/>
  <c r="P32" i="62"/>
  <c r="O32" i="62"/>
  <c r="N32" i="62"/>
  <c r="AU32" i="62" s="1"/>
  <c r="AZ31" i="62"/>
  <c r="BA31" i="62" s="1"/>
  <c r="AW31" i="62"/>
  <c r="AX31" i="62" s="1"/>
  <c r="AR31" i="62"/>
  <c r="AP31" i="62"/>
  <c r="AO31" i="62"/>
  <c r="AJ31" i="62"/>
  <c r="AI31" i="62"/>
  <c r="AG31" i="62"/>
  <c r="AF31" i="62"/>
  <c r="AB31" i="62"/>
  <c r="Z31" i="62"/>
  <c r="W31" i="62"/>
  <c r="V31" i="62"/>
  <c r="Q31" i="62"/>
  <c r="P31" i="62"/>
  <c r="O31" i="62"/>
  <c r="R31" i="62" s="1"/>
  <c r="N31" i="62"/>
  <c r="AT31" i="62" s="1"/>
  <c r="AZ30" i="62"/>
  <c r="BA30" i="62" s="1"/>
  <c r="AW30" i="62"/>
  <c r="AX30" i="62" s="1"/>
  <c r="AR30" i="62"/>
  <c r="AP30" i="62"/>
  <c r="AO30" i="62"/>
  <c r="AJ30" i="62"/>
  <c r="AI30" i="62"/>
  <c r="AH30" i="62"/>
  <c r="AG30" i="62"/>
  <c r="AF30" i="62"/>
  <c r="AE30" i="62"/>
  <c r="AD30" i="62"/>
  <c r="AC30" i="62"/>
  <c r="AA30" i="62"/>
  <c r="Z30" i="62"/>
  <c r="X30" i="62"/>
  <c r="W30" i="62"/>
  <c r="V30" i="62"/>
  <c r="U30" i="62"/>
  <c r="T30" i="62"/>
  <c r="S30" i="62"/>
  <c r="Q30" i="62"/>
  <c r="P30" i="62"/>
  <c r="O30" i="62"/>
  <c r="R30" i="62" s="1"/>
  <c r="N30" i="62"/>
  <c r="AU30" i="62" s="1"/>
  <c r="AZ29" i="62"/>
  <c r="BA29" i="62" s="1"/>
  <c r="AX29" i="62"/>
  <c r="AW29" i="62"/>
  <c r="AR29" i="62"/>
  <c r="AP29" i="62"/>
  <c r="AO29" i="62"/>
  <c r="AC29" i="62"/>
  <c r="S29" i="62"/>
  <c r="Q29" i="62"/>
  <c r="P29" i="62"/>
  <c r="AS29" i="62" s="1"/>
  <c r="O29" i="62"/>
  <c r="N29" i="62"/>
  <c r="AU29" i="62" s="1"/>
  <c r="AZ28" i="62"/>
  <c r="BA28" i="62" s="1"/>
  <c r="AW28" i="62"/>
  <c r="AX28" i="62" s="1"/>
  <c r="AR28" i="62"/>
  <c r="AP28" i="62"/>
  <c r="AO28" i="62"/>
  <c r="AJ28" i="62"/>
  <c r="AI28" i="62"/>
  <c r="AH28" i="62"/>
  <c r="AG28" i="62"/>
  <c r="AF28" i="62"/>
  <c r="AE28" i="62"/>
  <c r="AD28" i="62"/>
  <c r="AC28" i="62"/>
  <c r="X28" i="62"/>
  <c r="W28" i="62"/>
  <c r="V28" i="62"/>
  <c r="U28" i="62"/>
  <c r="T28" i="62"/>
  <c r="S28" i="62"/>
  <c r="Q28" i="62"/>
  <c r="P28" i="62"/>
  <c r="O28" i="62"/>
  <c r="N28" i="62"/>
  <c r="AS28" i="62" s="1"/>
  <c r="AZ27" i="62"/>
  <c r="BA27" i="62" s="1"/>
  <c r="AW27" i="62"/>
  <c r="AX27" i="62" s="1"/>
  <c r="AR27" i="62"/>
  <c r="AP27" i="62"/>
  <c r="AO27" i="62"/>
  <c r="AI27" i="62"/>
  <c r="AH27" i="62"/>
  <c r="AD27" i="62"/>
  <c r="AC27" i="62"/>
  <c r="Z27" i="62"/>
  <c r="X27" i="62"/>
  <c r="T27" i="62"/>
  <c r="S27" i="62"/>
  <c r="Q27" i="62"/>
  <c r="P27" i="62"/>
  <c r="O27" i="62"/>
  <c r="R27" i="62" s="1"/>
  <c r="N27" i="62"/>
  <c r="AU27" i="62" s="1"/>
  <c r="AZ26" i="62"/>
  <c r="BA26" i="62" s="1"/>
  <c r="AW26" i="62"/>
  <c r="AX26" i="62" s="1"/>
  <c r="AR26" i="62"/>
  <c r="AP26" i="62"/>
  <c r="AO26" i="62"/>
  <c r="AJ26" i="62"/>
  <c r="AI26" i="62"/>
  <c r="AG26" i="62"/>
  <c r="AF26" i="62"/>
  <c r="AE26" i="62"/>
  <c r="AD26" i="62"/>
  <c r="Z26" i="62"/>
  <c r="X26" i="62"/>
  <c r="W26" i="62"/>
  <c r="V26" i="62"/>
  <c r="U26" i="62"/>
  <c r="T26" i="62"/>
  <c r="S26" i="62"/>
  <c r="Q26" i="62"/>
  <c r="P26" i="62"/>
  <c r="O26" i="62"/>
  <c r="N26" i="62"/>
  <c r="AU26" i="62" s="1"/>
  <c r="AZ25" i="62"/>
  <c r="BA25" i="62" s="1"/>
  <c r="AW25" i="62"/>
  <c r="AX25" i="62" s="1"/>
  <c r="AR25" i="62"/>
  <c r="AP25" i="62"/>
  <c r="AO25" i="62"/>
  <c r="W25" i="62"/>
  <c r="Q25" i="62"/>
  <c r="P25" i="62"/>
  <c r="O25" i="62"/>
  <c r="N25" i="62"/>
  <c r="AU25" i="62" s="1"/>
  <c r="AZ24" i="62"/>
  <c r="BA24" i="62" s="1"/>
  <c r="AR24" i="62"/>
  <c r="AP24" i="62"/>
  <c r="AO24" i="62"/>
  <c r="AJ24" i="62"/>
  <c r="AI24" i="62"/>
  <c r="AG24" i="62"/>
  <c r="AF24" i="62"/>
  <c r="AE24" i="62"/>
  <c r="AD24" i="62"/>
  <c r="Z24" i="62"/>
  <c r="X24" i="62"/>
  <c r="W24" i="62"/>
  <c r="V24" i="62"/>
  <c r="U24" i="62"/>
  <c r="T24" i="62"/>
  <c r="S24" i="62"/>
  <c r="Q24" i="62"/>
  <c r="P24" i="62"/>
  <c r="O24" i="62"/>
  <c r="R24" i="62" s="1"/>
  <c r="N24" i="62"/>
  <c r="AU24" i="62" s="1"/>
  <c r="AZ23" i="62"/>
  <c r="BA23" i="62" s="1"/>
  <c r="AR23" i="62"/>
  <c r="AP23" i="62"/>
  <c r="AO23" i="62"/>
  <c r="AI23" i="62"/>
  <c r="AD23" i="62"/>
  <c r="Z23" i="62"/>
  <c r="X23" i="62"/>
  <c r="T23" i="62"/>
  <c r="S23" i="62"/>
  <c r="Q23" i="62"/>
  <c r="P23" i="62"/>
  <c r="O23" i="62"/>
  <c r="N23" i="62"/>
  <c r="AU23" i="62" s="1"/>
  <c r="AZ22" i="62"/>
  <c r="BA22" i="62" s="1"/>
  <c r="AR22" i="62"/>
  <c r="AP22" i="62"/>
  <c r="AO22" i="62"/>
  <c r="AJ22" i="62"/>
  <c r="AH22" i="62"/>
  <c r="AG22" i="62"/>
  <c r="AF22" i="62"/>
  <c r="AE22" i="62"/>
  <c r="AC22" i="62"/>
  <c r="X22" i="62"/>
  <c r="W22" i="62"/>
  <c r="V22" i="62"/>
  <c r="U22" i="62"/>
  <c r="T22" i="62"/>
  <c r="S22" i="62"/>
  <c r="Q22" i="62"/>
  <c r="P22" i="62"/>
  <c r="O22" i="62"/>
  <c r="R22" i="62" s="1"/>
  <c r="N22" i="62"/>
  <c r="AU22" i="62" s="1"/>
  <c r="AZ21" i="62"/>
  <c r="BA21" i="62" s="1"/>
  <c r="AR21" i="62"/>
  <c r="AP21" i="62"/>
  <c r="AO21" i="62"/>
  <c r="AE21" i="62"/>
  <c r="U21" i="62"/>
  <c r="Q21" i="62"/>
  <c r="P21" i="62"/>
  <c r="O21" i="62"/>
  <c r="N21" i="62"/>
  <c r="AU21" i="62" s="1"/>
  <c r="AZ20" i="62"/>
  <c r="BA20" i="62" s="1"/>
  <c r="AR20" i="62"/>
  <c r="AP20" i="62"/>
  <c r="AO20" i="62"/>
  <c r="AJ20" i="62"/>
  <c r="AI20" i="62"/>
  <c r="AH20" i="62"/>
  <c r="AG20" i="62"/>
  <c r="AE20" i="62"/>
  <c r="AD20" i="62"/>
  <c r="X20" i="62"/>
  <c r="W20" i="62"/>
  <c r="V20" i="62"/>
  <c r="U20" i="62"/>
  <c r="T20" i="62"/>
  <c r="S20" i="62"/>
  <c r="Q20" i="62"/>
  <c r="P20" i="62"/>
  <c r="O20" i="62"/>
  <c r="N20" i="62"/>
  <c r="AU20" i="62" s="1"/>
  <c r="AZ19" i="62"/>
  <c r="BA19" i="62" s="1"/>
  <c r="AR19" i="62"/>
  <c r="AP19" i="62"/>
  <c r="AO19" i="62"/>
  <c r="AJ19" i="62"/>
  <c r="AH19" i="62"/>
  <c r="AC19" i="62"/>
  <c r="X19" i="62"/>
  <c r="W19" i="62"/>
  <c r="S19" i="62"/>
  <c r="Q19" i="62"/>
  <c r="P19" i="62"/>
  <c r="O19" i="62"/>
  <c r="R19" i="62" s="1"/>
  <c r="N19" i="62"/>
  <c r="AT19" i="62" s="1"/>
  <c r="AZ18" i="62"/>
  <c r="BA18" i="62" s="1"/>
  <c r="AR18" i="62"/>
  <c r="AP18" i="62"/>
  <c r="AO18" i="62"/>
  <c r="AJ18" i="62"/>
  <c r="AI18" i="62"/>
  <c r="AG18" i="62"/>
  <c r="AF18" i="62"/>
  <c r="AE18" i="62"/>
  <c r="AD18" i="62"/>
  <c r="AB18" i="62"/>
  <c r="X18" i="62"/>
  <c r="W18" i="62"/>
  <c r="V18" i="62"/>
  <c r="U18" i="62"/>
  <c r="T18" i="62"/>
  <c r="S18" i="62"/>
  <c r="Q18" i="62"/>
  <c r="P18" i="62"/>
  <c r="O18" i="62"/>
  <c r="N18" i="62"/>
  <c r="AU18" i="62" s="1"/>
  <c r="E8" i="62"/>
  <c r="B18" i="59"/>
  <c r="H69" i="59"/>
  <c r="B19" i="59"/>
  <c r="B20" i="59"/>
  <c r="B21" i="59"/>
  <c r="B22" i="59"/>
  <c r="AH22" i="59"/>
  <c r="B23" i="59"/>
  <c r="B24" i="59"/>
  <c r="B25" i="59"/>
  <c r="B26" i="59"/>
  <c r="AC26" i="59"/>
  <c r="B27" i="59"/>
  <c r="B28" i="59"/>
  <c r="B29" i="59"/>
  <c r="B30" i="59"/>
  <c r="AJ30" i="59"/>
  <c r="B31" i="59"/>
  <c r="B32" i="59"/>
  <c r="B33" i="59"/>
  <c r="B34" i="59"/>
  <c r="AF34" i="59"/>
  <c r="B35" i="59"/>
  <c r="B36" i="59"/>
  <c r="B37" i="59"/>
  <c r="B38" i="59"/>
  <c r="AE38" i="59"/>
  <c r="B39" i="59"/>
  <c r="B40" i="59"/>
  <c r="B41" i="59"/>
  <c r="B42" i="59"/>
  <c r="AH42" i="59"/>
  <c r="B43" i="59"/>
  <c r="B44" i="59"/>
  <c r="B45" i="59"/>
  <c r="B46" i="59"/>
  <c r="AH46" i="59"/>
  <c r="B47" i="59"/>
  <c r="B48" i="59"/>
  <c r="B49" i="59"/>
  <c r="B50" i="59"/>
  <c r="AG50" i="59"/>
  <c r="B51" i="59"/>
  <c r="B52" i="59"/>
  <c r="B53" i="59"/>
  <c r="B18" i="53"/>
  <c r="B19" i="53"/>
  <c r="B20" i="53"/>
  <c r="E69" i="53"/>
  <c r="B21" i="53"/>
  <c r="AI21" i="53"/>
  <c r="B22" i="53"/>
  <c r="B23" i="53"/>
  <c r="B24" i="53"/>
  <c r="AG24" i="53"/>
  <c r="B25" i="53"/>
  <c r="AJ25" i="53"/>
  <c r="AK25" i="53" s="1"/>
  <c r="AC25" i="53" s="1"/>
  <c r="B26" i="53"/>
  <c r="B27" i="53"/>
  <c r="B28" i="53"/>
  <c r="AE28" i="53"/>
  <c r="B29" i="53"/>
  <c r="AD29" i="53"/>
  <c r="B30" i="53"/>
  <c r="B31" i="53"/>
  <c r="B32" i="53"/>
  <c r="AD32" i="53"/>
  <c r="B33" i="53"/>
  <c r="AJ33" i="53"/>
  <c r="B34" i="53"/>
  <c r="B35" i="53"/>
  <c r="B36" i="53"/>
  <c r="AC36" i="53"/>
  <c r="B37" i="53"/>
  <c r="AJ37" i="53"/>
  <c r="B38" i="53"/>
  <c r="B39" i="53"/>
  <c r="B40" i="53"/>
  <c r="AJ40" i="53"/>
  <c r="B41" i="53"/>
  <c r="AH41" i="53"/>
  <c r="B42" i="53"/>
  <c r="B43" i="53"/>
  <c r="B44" i="53"/>
  <c r="AH44" i="53"/>
  <c r="B45" i="53"/>
  <c r="AG45" i="53"/>
  <c r="B46" i="53"/>
  <c r="B47" i="53"/>
  <c r="B48" i="53"/>
  <c r="AI48" i="53"/>
  <c r="B49" i="53"/>
  <c r="AG49" i="53"/>
  <c r="B50" i="53"/>
  <c r="B51" i="53"/>
  <c r="B52" i="53"/>
  <c r="AG52" i="53"/>
  <c r="B53" i="53"/>
  <c r="AF53" i="53"/>
  <c r="B18" i="56"/>
  <c r="B19" i="56"/>
  <c r="B20" i="56"/>
  <c r="G68" i="56"/>
  <c r="B21" i="56"/>
  <c r="B22" i="56"/>
  <c r="B23" i="56"/>
  <c r="B24" i="56"/>
  <c r="AJ24" i="56"/>
  <c r="B25" i="56"/>
  <c r="B26" i="56"/>
  <c r="B27" i="56"/>
  <c r="B28" i="56"/>
  <c r="B29" i="56"/>
  <c r="B30" i="56"/>
  <c r="B31" i="56"/>
  <c r="B32" i="56"/>
  <c r="AH32" i="56"/>
  <c r="B33" i="56"/>
  <c r="B34" i="56"/>
  <c r="B35" i="56"/>
  <c r="B36" i="56"/>
  <c r="AH36" i="56"/>
  <c r="B37" i="56"/>
  <c r="B38" i="56"/>
  <c r="B39" i="56"/>
  <c r="B40" i="56"/>
  <c r="AI40" i="56"/>
  <c r="B41" i="56"/>
  <c r="B42" i="56"/>
  <c r="B43" i="56"/>
  <c r="B44" i="56"/>
  <c r="AE44" i="56"/>
  <c r="B45" i="56"/>
  <c r="B46" i="56"/>
  <c r="B47" i="56"/>
  <c r="B48" i="56"/>
  <c r="AG48" i="56"/>
  <c r="B49" i="56"/>
  <c r="B50" i="56"/>
  <c r="B51" i="56"/>
  <c r="B52" i="56"/>
  <c r="AC52" i="56"/>
  <c r="B53" i="56"/>
  <c r="G69" i="59"/>
  <c r="F69" i="59"/>
  <c r="D68" i="59"/>
  <c r="H67" i="59"/>
  <c r="G67" i="59"/>
  <c r="F67" i="59"/>
  <c r="E67" i="59"/>
  <c r="D67" i="59"/>
  <c r="H66" i="59"/>
  <c r="G66" i="59"/>
  <c r="F66" i="59"/>
  <c r="E66" i="59"/>
  <c r="D66" i="59"/>
  <c r="D58" i="59"/>
  <c r="E57" i="59"/>
  <c r="D57" i="59"/>
  <c r="X56" i="59"/>
  <c r="W56" i="59"/>
  <c r="L54" i="59" s="1"/>
  <c r="J22" i="68" s="1"/>
  <c r="V56" i="59"/>
  <c r="K54" i="59" s="1"/>
  <c r="I22" i="68" s="1"/>
  <c r="U56" i="59"/>
  <c r="T56" i="59"/>
  <c r="S56" i="59"/>
  <c r="AY55" i="59"/>
  <c r="AV55" i="59"/>
  <c r="AQ55" i="59"/>
  <c r="F55" i="59"/>
  <c r="E55" i="59"/>
  <c r="AL54" i="59"/>
  <c r="AZ53" i="59"/>
  <c r="BA53" i="59" s="1"/>
  <c r="AW53" i="59"/>
  <c r="AX53" i="59" s="1"/>
  <c r="AR53" i="59"/>
  <c r="AP53" i="59"/>
  <c r="AO53" i="59"/>
  <c r="AJ53" i="59"/>
  <c r="AI53" i="59"/>
  <c r="AH53" i="59"/>
  <c r="AG53" i="59"/>
  <c r="AF53" i="59"/>
  <c r="AE53" i="59"/>
  <c r="AD53" i="59"/>
  <c r="AC53" i="59"/>
  <c r="AB53" i="59"/>
  <c r="AA53" i="59"/>
  <c r="Z53" i="59"/>
  <c r="X53" i="59"/>
  <c r="W53" i="59"/>
  <c r="V53" i="59"/>
  <c r="U53" i="59"/>
  <c r="T53" i="59"/>
  <c r="S53" i="59"/>
  <c r="Q53" i="59"/>
  <c r="P53" i="59"/>
  <c r="O53" i="59"/>
  <c r="R53" i="59" s="1"/>
  <c r="N53" i="59"/>
  <c r="AU53" i="59" s="1"/>
  <c r="AZ52" i="59"/>
  <c r="BA52" i="59" s="1"/>
  <c r="AW52" i="59"/>
  <c r="AX52" i="59" s="1"/>
  <c r="AR52" i="59"/>
  <c r="AP52" i="59"/>
  <c r="AO52" i="59"/>
  <c r="AJ52" i="59"/>
  <c r="AI52" i="59"/>
  <c r="AH52" i="59"/>
  <c r="AG52" i="59"/>
  <c r="AF52" i="59"/>
  <c r="AE52" i="59"/>
  <c r="AD52" i="59"/>
  <c r="AC52" i="59"/>
  <c r="AB52" i="59"/>
  <c r="AA52" i="59"/>
  <c r="Z52" i="59"/>
  <c r="X52" i="59"/>
  <c r="W52" i="59"/>
  <c r="V52" i="59"/>
  <c r="U52" i="59"/>
  <c r="T52" i="59"/>
  <c r="S52" i="59"/>
  <c r="Q52" i="59"/>
  <c r="P52" i="59"/>
  <c r="O52" i="59"/>
  <c r="N52" i="59"/>
  <c r="AT52" i="59" s="1"/>
  <c r="AZ51" i="59"/>
  <c r="BA51" i="59" s="1"/>
  <c r="AW51" i="59"/>
  <c r="AX51" i="59" s="1"/>
  <c r="AR51" i="59"/>
  <c r="AP51" i="59"/>
  <c r="AO51" i="59"/>
  <c r="AJ51" i="59"/>
  <c r="AI51" i="59"/>
  <c r="AH51" i="59"/>
  <c r="AG51" i="59"/>
  <c r="AF51" i="59"/>
  <c r="AE51" i="59"/>
  <c r="AD51" i="59"/>
  <c r="AC51" i="59"/>
  <c r="AB51" i="59"/>
  <c r="AA51" i="59"/>
  <c r="Z51" i="59"/>
  <c r="X51" i="59"/>
  <c r="W51" i="59"/>
  <c r="V51" i="59"/>
  <c r="U51" i="59"/>
  <c r="T51" i="59"/>
  <c r="S51" i="59"/>
  <c r="Q51" i="59"/>
  <c r="P51" i="59"/>
  <c r="O51" i="59"/>
  <c r="N51" i="59"/>
  <c r="AU51" i="59" s="1"/>
  <c r="AZ50" i="59"/>
  <c r="BA50" i="59" s="1"/>
  <c r="AW50" i="59"/>
  <c r="AX50" i="59" s="1"/>
  <c r="AR50" i="59"/>
  <c r="AP50" i="59"/>
  <c r="AO50" i="59"/>
  <c r="AF50" i="59"/>
  <c r="AE50" i="59"/>
  <c r="X50" i="59"/>
  <c r="W50" i="59"/>
  <c r="Q50" i="59"/>
  <c r="P50" i="59"/>
  <c r="O50" i="59"/>
  <c r="N50" i="59"/>
  <c r="AU50" i="59" s="1"/>
  <c r="AZ49" i="59"/>
  <c r="BA49" i="59" s="1"/>
  <c r="AW49" i="59"/>
  <c r="AX49" i="59" s="1"/>
  <c r="AR49" i="59"/>
  <c r="AP49" i="59"/>
  <c r="AO49" i="59"/>
  <c r="AJ49" i="59"/>
  <c r="AI49" i="59"/>
  <c r="AH49" i="59"/>
  <c r="AG49" i="59"/>
  <c r="AF49" i="59"/>
  <c r="AE49" i="59"/>
  <c r="AD49" i="59"/>
  <c r="AC49" i="59"/>
  <c r="AB49" i="59"/>
  <c r="AA49" i="59"/>
  <c r="Z49" i="59"/>
  <c r="X49" i="59"/>
  <c r="W49" i="59"/>
  <c r="V49" i="59"/>
  <c r="U49" i="59"/>
  <c r="T49" i="59"/>
  <c r="S49" i="59"/>
  <c r="Q49" i="59"/>
  <c r="P49" i="59"/>
  <c r="O49" i="59"/>
  <c r="R49" i="59" s="1"/>
  <c r="N49" i="59"/>
  <c r="AS49" i="59" s="1"/>
  <c r="AZ48" i="59"/>
  <c r="BA48" i="59" s="1"/>
  <c r="AW48" i="59"/>
  <c r="AX48" i="59" s="1"/>
  <c r="AR48" i="59"/>
  <c r="AP48" i="59"/>
  <c r="AO48" i="59"/>
  <c r="AJ48" i="59"/>
  <c r="AI48" i="59"/>
  <c r="AH48" i="59"/>
  <c r="AG48" i="59"/>
  <c r="AF48" i="59"/>
  <c r="AE48" i="59"/>
  <c r="AD48" i="59"/>
  <c r="AC48" i="59"/>
  <c r="AB48" i="59"/>
  <c r="AA48" i="59"/>
  <c r="Z48" i="59"/>
  <c r="X48" i="59"/>
  <c r="W48" i="59"/>
  <c r="V48" i="59"/>
  <c r="U48" i="59"/>
  <c r="T48" i="59"/>
  <c r="S48" i="59"/>
  <c r="Q48" i="59"/>
  <c r="P48" i="59"/>
  <c r="O48" i="59"/>
  <c r="N48" i="59"/>
  <c r="AU48" i="59" s="1"/>
  <c r="AZ47" i="59"/>
  <c r="BA47" i="59" s="1"/>
  <c r="AW47" i="59"/>
  <c r="AX47" i="59" s="1"/>
  <c r="AR47" i="59"/>
  <c r="AP47" i="59"/>
  <c r="AO47" i="59"/>
  <c r="AJ47" i="59"/>
  <c r="AI47" i="59"/>
  <c r="AH47" i="59"/>
  <c r="AG47" i="59"/>
  <c r="AF47" i="59"/>
  <c r="AE47" i="59"/>
  <c r="AD47" i="59"/>
  <c r="AC47" i="59"/>
  <c r="AB47" i="59"/>
  <c r="AA47" i="59"/>
  <c r="Z47" i="59"/>
  <c r="X47" i="59"/>
  <c r="W47" i="59"/>
  <c r="V47" i="59"/>
  <c r="U47" i="59"/>
  <c r="T47" i="59"/>
  <c r="S47" i="59"/>
  <c r="Q47" i="59"/>
  <c r="P47" i="59"/>
  <c r="O47" i="59"/>
  <c r="N47" i="59"/>
  <c r="AU47" i="59" s="1"/>
  <c r="AZ46" i="59"/>
  <c r="BA46" i="59" s="1"/>
  <c r="AW46" i="59"/>
  <c r="AX46" i="59" s="1"/>
  <c r="AR46" i="59"/>
  <c r="AP46" i="59"/>
  <c r="AO46" i="59"/>
  <c r="AG46" i="59"/>
  <c r="AF46" i="59"/>
  <c r="X46" i="59"/>
  <c r="W46" i="59"/>
  <c r="Q46" i="59"/>
  <c r="P46" i="59"/>
  <c r="O46" i="59"/>
  <c r="N46" i="59"/>
  <c r="AU46" i="59" s="1"/>
  <c r="AZ45" i="59"/>
  <c r="BA45" i="59" s="1"/>
  <c r="AW45" i="59"/>
  <c r="AX45" i="59" s="1"/>
  <c r="AR45" i="59"/>
  <c r="AP45" i="59"/>
  <c r="AO45" i="59"/>
  <c r="AJ45" i="59"/>
  <c r="AI45" i="59"/>
  <c r="AH45" i="59"/>
  <c r="AG45" i="59"/>
  <c r="AF45" i="59"/>
  <c r="AE45" i="59"/>
  <c r="AD45" i="59"/>
  <c r="AC45" i="59"/>
  <c r="AB45" i="59"/>
  <c r="AA45" i="59"/>
  <c r="Z45" i="59"/>
  <c r="X45" i="59"/>
  <c r="W45" i="59"/>
  <c r="V45" i="59"/>
  <c r="U45" i="59"/>
  <c r="T45" i="59"/>
  <c r="S45" i="59"/>
  <c r="Q45" i="59"/>
  <c r="P45" i="59"/>
  <c r="O45" i="59"/>
  <c r="N45" i="59"/>
  <c r="AU45" i="59" s="1"/>
  <c r="AZ44" i="59"/>
  <c r="BA44" i="59" s="1"/>
  <c r="AW44" i="59"/>
  <c r="AX44" i="59" s="1"/>
  <c r="AR44" i="59"/>
  <c r="AP44" i="59"/>
  <c r="AO44" i="59"/>
  <c r="AJ44" i="59"/>
  <c r="AI44" i="59"/>
  <c r="AH44" i="59"/>
  <c r="AG44" i="59"/>
  <c r="AF44" i="59"/>
  <c r="AE44" i="59"/>
  <c r="AD44" i="59"/>
  <c r="AC44" i="59"/>
  <c r="AB44" i="59"/>
  <c r="AA44" i="59"/>
  <c r="Z44" i="59"/>
  <c r="X44" i="59"/>
  <c r="W44" i="59"/>
  <c r="V44" i="59"/>
  <c r="U44" i="59"/>
  <c r="T44" i="59"/>
  <c r="S44" i="59"/>
  <c r="Q44" i="59"/>
  <c r="P44" i="59"/>
  <c r="O44" i="59"/>
  <c r="R44" i="59" s="1"/>
  <c r="N44" i="59"/>
  <c r="AT44" i="59" s="1"/>
  <c r="AZ43" i="59"/>
  <c r="BA43" i="59" s="1"/>
  <c r="AW43" i="59"/>
  <c r="AX43" i="59" s="1"/>
  <c r="AR43" i="59"/>
  <c r="AP43" i="59"/>
  <c r="AO43" i="59"/>
  <c r="AJ43" i="59"/>
  <c r="AI43" i="59"/>
  <c r="AH43" i="59"/>
  <c r="AG43" i="59"/>
  <c r="AF43" i="59"/>
  <c r="AE43" i="59"/>
  <c r="AD43" i="59"/>
  <c r="AC43" i="59"/>
  <c r="AB43" i="59"/>
  <c r="AA43" i="59"/>
  <c r="Z43" i="59"/>
  <c r="X43" i="59"/>
  <c r="W43" i="59"/>
  <c r="V43" i="59"/>
  <c r="U43" i="59"/>
  <c r="T43" i="59"/>
  <c r="S43" i="59"/>
  <c r="Q43" i="59"/>
  <c r="P43" i="59"/>
  <c r="O43" i="59"/>
  <c r="N43" i="59"/>
  <c r="AU43" i="59" s="1"/>
  <c r="AZ42" i="59"/>
  <c r="BA42" i="59" s="1"/>
  <c r="AW42" i="59"/>
  <c r="AX42" i="59" s="1"/>
  <c r="AR42" i="59"/>
  <c r="AP42" i="59"/>
  <c r="AO42" i="59"/>
  <c r="AG42" i="59"/>
  <c r="AF42" i="59"/>
  <c r="X42" i="59"/>
  <c r="Q42" i="59"/>
  <c r="P42" i="59"/>
  <c r="O42" i="59"/>
  <c r="N42" i="59"/>
  <c r="AU42" i="59" s="1"/>
  <c r="AZ41" i="59"/>
  <c r="BA41" i="59" s="1"/>
  <c r="AW41" i="59"/>
  <c r="AX41" i="59" s="1"/>
  <c r="AR41" i="59"/>
  <c r="AP41" i="59"/>
  <c r="AO41" i="59"/>
  <c r="AJ41" i="59"/>
  <c r="AI41" i="59"/>
  <c r="AH41" i="59"/>
  <c r="AG41" i="59"/>
  <c r="AF41" i="59"/>
  <c r="AE41" i="59"/>
  <c r="AD41" i="59"/>
  <c r="AC41" i="59"/>
  <c r="AB41" i="59"/>
  <c r="AA41" i="59"/>
  <c r="Z41" i="59"/>
  <c r="X41" i="59"/>
  <c r="W41" i="59"/>
  <c r="V41" i="59"/>
  <c r="U41" i="59"/>
  <c r="T41" i="59"/>
  <c r="S41" i="59"/>
  <c r="Q41" i="59"/>
  <c r="P41" i="59"/>
  <c r="O41" i="59"/>
  <c r="R41" i="59" s="1"/>
  <c r="N41" i="59"/>
  <c r="AS41" i="59" s="1"/>
  <c r="AZ40" i="59"/>
  <c r="BA40" i="59" s="1"/>
  <c r="AW40" i="59"/>
  <c r="AX40" i="59" s="1"/>
  <c r="AR40" i="59"/>
  <c r="AP40" i="59"/>
  <c r="AO40" i="59"/>
  <c r="AJ40" i="59"/>
  <c r="AI40" i="59"/>
  <c r="AH40" i="59"/>
  <c r="AG40" i="59"/>
  <c r="AF40" i="59"/>
  <c r="AE40" i="59"/>
  <c r="AD40" i="59"/>
  <c r="AC40" i="59"/>
  <c r="AB40" i="59"/>
  <c r="AA40" i="59"/>
  <c r="Z40" i="59"/>
  <c r="X40" i="59"/>
  <c r="W40" i="59"/>
  <c r="V40" i="59"/>
  <c r="U40" i="59"/>
  <c r="T40" i="59"/>
  <c r="S40" i="59"/>
  <c r="Q40" i="59"/>
  <c r="P40" i="59"/>
  <c r="O40" i="59"/>
  <c r="R40" i="59" s="1"/>
  <c r="N40" i="59"/>
  <c r="AU40" i="59" s="1"/>
  <c r="AZ39" i="59"/>
  <c r="BA39" i="59" s="1"/>
  <c r="AW39" i="59"/>
  <c r="AX39" i="59" s="1"/>
  <c r="AR39" i="59"/>
  <c r="AP39" i="59"/>
  <c r="AO39" i="59"/>
  <c r="AJ39" i="59"/>
  <c r="AI39" i="59"/>
  <c r="AH39" i="59"/>
  <c r="AG39" i="59"/>
  <c r="AF39" i="59"/>
  <c r="AE39" i="59"/>
  <c r="AD39" i="59"/>
  <c r="AC39" i="59"/>
  <c r="AB39" i="59"/>
  <c r="AA39" i="59"/>
  <c r="Z39" i="59"/>
  <c r="X39" i="59"/>
  <c r="W39" i="59"/>
  <c r="V39" i="59"/>
  <c r="U39" i="59"/>
  <c r="T39" i="59"/>
  <c r="S39" i="59"/>
  <c r="Q39" i="59"/>
  <c r="P39" i="59"/>
  <c r="O39" i="59"/>
  <c r="N39" i="59"/>
  <c r="AU39" i="59" s="1"/>
  <c r="AZ38" i="59"/>
  <c r="BA38" i="59" s="1"/>
  <c r="AW38" i="59"/>
  <c r="AX38" i="59" s="1"/>
  <c r="AT38" i="59"/>
  <c r="AR38" i="59"/>
  <c r="AP38" i="59"/>
  <c r="AO38" i="59"/>
  <c r="AD38" i="59"/>
  <c r="AC38" i="59"/>
  <c r="U38" i="59"/>
  <c r="T38" i="59"/>
  <c r="Q38" i="59"/>
  <c r="P38" i="59"/>
  <c r="O38" i="59"/>
  <c r="N38" i="59"/>
  <c r="AU38" i="59" s="1"/>
  <c r="AZ37" i="59"/>
  <c r="BA37" i="59" s="1"/>
  <c r="AW37" i="59"/>
  <c r="AX37" i="59" s="1"/>
  <c r="AR37" i="59"/>
  <c r="AP37" i="59"/>
  <c r="AO37" i="59"/>
  <c r="AJ37" i="59"/>
  <c r="AI37" i="59"/>
  <c r="AH37" i="59"/>
  <c r="AG37" i="59"/>
  <c r="AF37" i="59"/>
  <c r="AE37" i="59"/>
  <c r="AD37" i="59"/>
  <c r="AC37" i="59"/>
  <c r="AB37" i="59"/>
  <c r="AA37" i="59"/>
  <c r="Z37" i="59"/>
  <c r="X37" i="59"/>
  <c r="W37" i="59"/>
  <c r="V37" i="59"/>
  <c r="U37" i="59"/>
  <c r="T37" i="59"/>
  <c r="S37" i="59"/>
  <c r="Q37" i="59"/>
  <c r="P37" i="59"/>
  <c r="O37" i="59"/>
  <c r="N37" i="59"/>
  <c r="AU37" i="59" s="1"/>
  <c r="AZ36" i="59"/>
  <c r="BA36" i="59" s="1"/>
  <c r="AW36" i="59"/>
  <c r="AX36" i="59" s="1"/>
  <c r="AR36" i="59"/>
  <c r="AP36" i="59"/>
  <c r="AO36" i="59"/>
  <c r="AJ36" i="59"/>
  <c r="AI36" i="59"/>
  <c r="AH36" i="59"/>
  <c r="AG36" i="59"/>
  <c r="AF36" i="59"/>
  <c r="AE36" i="59"/>
  <c r="AD36" i="59"/>
  <c r="AC36" i="59"/>
  <c r="AB36" i="59"/>
  <c r="AA36" i="59"/>
  <c r="Z36" i="59"/>
  <c r="X36" i="59"/>
  <c r="W36" i="59"/>
  <c r="V36" i="59"/>
  <c r="U36" i="59"/>
  <c r="T36" i="59"/>
  <c r="S36" i="59"/>
  <c r="Q36" i="59"/>
  <c r="P36" i="59"/>
  <c r="O36" i="59"/>
  <c r="N36" i="59"/>
  <c r="AT36" i="59" s="1"/>
  <c r="AZ35" i="59"/>
  <c r="BA35" i="59" s="1"/>
  <c r="AW35" i="59"/>
  <c r="AX35" i="59" s="1"/>
  <c r="AR35" i="59"/>
  <c r="AP35" i="59"/>
  <c r="AO35" i="59"/>
  <c r="AJ35" i="59"/>
  <c r="AI35" i="59"/>
  <c r="AH35" i="59"/>
  <c r="AG35" i="59"/>
  <c r="AF35" i="59"/>
  <c r="AE35" i="59"/>
  <c r="AD35" i="59"/>
  <c r="AC35" i="59"/>
  <c r="AB35" i="59"/>
  <c r="AA35" i="59"/>
  <c r="Z35" i="59"/>
  <c r="X35" i="59"/>
  <c r="W35" i="59"/>
  <c r="V35" i="59"/>
  <c r="U35" i="59"/>
  <c r="T35" i="59"/>
  <c r="S35" i="59"/>
  <c r="Q35" i="59"/>
  <c r="P35" i="59"/>
  <c r="O35" i="59"/>
  <c r="R35" i="59" s="1"/>
  <c r="N35" i="59"/>
  <c r="AU35" i="59" s="1"/>
  <c r="AZ34" i="59"/>
  <c r="BA34" i="59" s="1"/>
  <c r="AW34" i="59"/>
  <c r="AX34" i="59" s="1"/>
  <c r="AR34" i="59"/>
  <c r="AP34" i="59"/>
  <c r="AO34" i="59"/>
  <c r="AE34" i="59"/>
  <c r="AD34" i="59"/>
  <c r="W34" i="59"/>
  <c r="V34" i="59"/>
  <c r="Q34" i="59"/>
  <c r="P34" i="59"/>
  <c r="O34" i="59"/>
  <c r="N34" i="59"/>
  <c r="AU34" i="59" s="1"/>
  <c r="AZ33" i="59"/>
  <c r="BA33" i="59" s="1"/>
  <c r="AW33" i="59"/>
  <c r="AX33" i="59" s="1"/>
  <c r="AR33" i="59"/>
  <c r="AP33" i="59"/>
  <c r="AO33" i="59"/>
  <c r="AJ33" i="59"/>
  <c r="AI33" i="59"/>
  <c r="AH33" i="59"/>
  <c r="AG33" i="59"/>
  <c r="AF33" i="59"/>
  <c r="AE33" i="59"/>
  <c r="AD33" i="59"/>
  <c r="AC33" i="59"/>
  <c r="AB33" i="59"/>
  <c r="AA33" i="59"/>
  <c r="Z33" i="59"/>
  <c r="X33" i="59"/>
  <c r="W33" i="59"/>
  <c r="V33" i="59"/>
  <c r="U33" i="59"/>
  <c r="T33" i="59"/>
  <c r="S33" i="59"/>
  <c r="Q33" i="59"/>
  <c r="P33" i="59"/>
  <c r="O33" i="59"/>
  <c r="R33" i="59" s="1"/>
  <c r="N33" i="59"/>
  <c r="AS33" i="59" s="1"/>
  <c r="BA32" i="59"/>
  <c r="AZ32" i="59"/>
  <c r="AW32" i="59"/>
  <c r="AX32" i="59" s="1"/>
  <c r="AR32" i="59"/>
  <c r="AP32" i="59"/>
  <c r="AO32" i="59"/>
  <c r="AJ32" i="59"/>
  <c r="AI32" i="59"/>
  <c r="AH32" i="59"/>
  <c r="AG32" i="59"/>
  <c r="AF32" i="59"/>
  <c r="AE32" i="59"/>
  <c r="AD32" i="59"/>
  <c r="AC32" i="59"/>
  <c r="AB32" i="59"/>
  <c r="AA32" i="59"/>
  <c r="Z32" i="59"/>
  <c r="X32" i="59"/>
  <c r="W32" i="59"/>
  <c r="V32" i="59"/>
  <c r="U32" i="59"/>
  <c r="T32" i="59"/>
  <c r="S32" i="59"/>
  <c r="Q32" i="59"/>
  <c r="P32" i="59"/>
  <c r="O32" i="59"/>
  <c r="N32" i="59"/>
  <c r="AU32" i="59" s="1"/>
  <c r="AZ31" i="59"/>
  <c r="BA31" i="59" s="1"/>
  <c r="AW31" i="59"/>
  <c r="AX31" i="59" s="1"/>
  <c r="AR31" i="59"/>
  <c r="AP31" i="59"/>
  <c r="AO31" i="59"/>
  <c r="AJ31" i="59"/>
  <c r="AI31" i="59"/>
  <c r="AH31" i="59"/>
  <c r="AG31" i="59"/>
  <c r="AF31" i="59"/>
  <c r="AE31" i="59"/>
  <c r="AD31" i="59"/>
  <c r="AC31" i="59"/>
  <c r="AB31" i="59"/>
  <c r="AA31" i="59"/>
  <c r="Z31" i="59"/>
  <c r="X31" i="59"/>
  <c r="W31" i="59"/>
  <c r="V31" i="59"/>
  <c r="U31" i="59"/>
  <c r="T31" i="59"/>
  <c r="S31" i="59"/>
  <c r="Q31" i="59"/>
  <c r="P31" i="59"/>
  <c r="O31" i="59"/>
  <c r="N31" i="59"/>
  <c r="AU31" i="59" s="1"/>
  <c r="AZ30" i="59"/>
  <c r="BA30" i="59" s="1"/>
  <c r="AW30" i="59"/>
  <c r="AX30" i="59" s="1"/>
  <c r="AR30" i="59"/>
  <c r="AP30" i="59"/>
  <c r="AO30" i="59"/>
  <c r="AI30" i="59"/>
  <c r="AH30" i="59"/>
  <c r="AA30" i="59"/>
  <c r="Z30" i="59"/>
  <c r="Q30" i="59"/>
  <c r="P30" i="59"/>
  <c r="O30" i="59"/>
  <c r="R30" i="59" s="1"/>
  <c r="N30" i="59"/>
  <c r="AU30" i="59" s="1"/>
  <c r="AZ29" i="59"/>
  <c r="BA29" i="59" s="1"/>
  <c r="AW29" i="59"/>
  <c r="AX29" i="59" s="1"/>
  <c r="AR29" i="59"/>
  <c r="AP29" i="59"/>
  <c r="AO29" i="59"/>
  <c r="AJ29" i="59"/>
  <c r="AI29" i="59"/>
  <c r="AH29" i="59"/>
  <c r="AG29" i="59"/>
  <c r="AF29" i="59"/>
  <c r="AE29" i="59"/>
  <c r="AD29" i="59"/>
  <c r="AC29" i="59"/>
  <c r="AB29" i="59"/>
  <c r="AA29" i="59"/>
  <c r="Z29" i="59"/>
  <c r="X29" i="59"/>
  <c r="W29" i="59"/>
  <c r="V29" i="59"/>
  <c r="U29" i="59"/>
  <c r="T29" i="59"/>
  <c r="S29" i="59"/>
  <c r="Q29" i="59"/>
  <c r="P29" i="59"/>
  <c r="O29" i="59"/>
  <c r="N29" i="59"/>
  <c r="AU29" i="59" s="1"/>
  <c r="AZ28" i="59"/>
  <c r="BA28" i="59" s="1"/>
  <c r="AW28" i="59"/>
  <c r="AX28" i="59" s="1"/>
  <c r="AR28" i="59"/>
  <c r="AP28" i="59"/>
  <c r="AO28" i="59"/>
  <c r="AJ28" i="59"/>
  <c r="AI28" i="59"/>
  <c r="AH28" i="59"/>
  <c r="AG28" i="59"/>
  <c r="AF28" i="59"/>
  <c r="AE28" i="59"/>
  <c r="AD28" i="59"/>
  <c r="AC28" i="59"/>
  <c r="AB28" i="59"/>
  <c r="X28" i="59"/>
  <c r="W28" i="59"/>
  <c r="V28" i="59"/>
  <c r="U28" i="59"/>
  <c r="T28" i="59"/>
  <c r="S28" i="59"/>
  <c r="Q28" i="59"/>
  <c r="P28" i="59"/>
  <c r="O28" i="59"/>
  <c r="N28" i="59"/>
  <c r="AT28" i="59" s="1"/>
  <c r="AZ27" i="59"/>
  <c r="BA27" i="59" s="1"/>
  <c r="AW27" i="59"/>
  <c r="AX27" i="59" s="1"/>
  <c r="AR27" i="59"/>
  <c r="AP27" i="59"/>
  <c r="AO27" i="59"/>
  <c r="AJ27" i="59"/>
  <c r="AI27" i="59"/>
  <c r="AH27" i="59"/>
  <c r="AG27" i="59"/>
  <c r="AE27" i="59"/>
  <c r="AD27" i="59"/>
  <c r="AC27" i="59"/>
  <c r="AB27" i="59"/>
  <c r="Z27" i="59"/>
  <c r="X27" i="59"/>
  <c r="W27" i="59"/>
  <c r="V27" i="59"/>
  <c r="U27" i="59"/>
  <c r="T27" i="59"/>
  <c r="S27" i="59"/>
  <c r="Q27" i="59"/>
  <c r="P27" i="59"/>
  <c r="O27" i="59"/>
  <c r="N27" i="59"/>
  <c r="AU27" i="59" s="1"/>
  <c r="AZ26" i="59"/>
  <c r="BA26" i="59" s="1"/>
  <c r="AW26" i="59"/>
  <c r="AX26" i="59" s="1"/>
  <c r="AR26" i="59"/>
  <c r="AP26" i="59"/>
  <c r="AO26" i="59"/>
  <c r="AJ26" i="59"/>
  <c r="AI26" i="59"/>
  <c r="Z26" i="59"/>
  <c r="S26" i="59"/>
  <c r="Q26" i="59"/>
  <c r="P26" i="59"/>
  <c r="O26" i="59"/>
  <c r="N26" i="59"/>
  <c r="AU26" i="59" s="1"/>
  <c r="AZ25" i="59"/>
  <c r="BA25" i="59" s="1"/>
  <c r="AW25" i="59"/>
  <c r="AX25" i="59" s="1"/>
  <c r="AR25" i="59"/>
  <c r="AP25" i="59"/>
  <c r="AO25" i="59"/>
  <c r="AJ25" i="59"/>
  <c r="AI25" i="59"/>
  <c r="AH25" i="59"/>
  <c r="AF25" i="59"/>
  <c r="AE25" i="59"/>
  <c r="AD25" i="59"/>
  <c r="Z25" i="59"/>
  <c r="X25" i="59"/>
  <c r="W25" i="59"/>
  <c r="V25" i="59"/>
  <c r="U25" i="59"/>
  <c r="T25" i="59"/>
  <c r="S25" i="59"/>
  <c r="Q25" i="59"/>
  <c r="P25" i="59"/>
  <c r="O25" i="59"/>
  <c r="N25" i="59"/>
  <c r="AS25" i="59" s="1"/>
  <c r="BA24" i="59"/>
  <c r="AZ24" i="59"/>
  <c r="AR24" i="59"/>
  <c r="AP24" i="59"/>
  <c r="AO24" i="59"/>
  <c r="AJ24" i="59"/>
  <c r="AI24" i="59"/>
  <c r="AH24" i="59"/>
  <c r="AF24" i="59"/>
  <c r="AE24" i="59"/>
  <c r="AD24" i="59"/>
  <c r="Z24" i="59"/>
  <c r="X24" i="59"/>
  <c r="W24" i="59"/>
  <c r="V24" i="59"/>
  <c r="U24" i="59"/>
  <c r="T24" i="59"/>
  <c r="S24" i="59"/>
  <c r="Q24" i="59"/>
  <c r="P24" i="59"/>
  <c r="O24" i="59"/>
  <c r="N24" i="59"/>
  <c r="AU24" i="59" s="1"/>
  <c r="AZ23" i="59"/>
  <c r="BA23" i="59" s="1"/>
  <c r="AR23" i="59"/>
  <c r="AP23" i="59"/>
  <c r="AO23" i="59"/>
  <c r="AJ23" i="59"/>
  <c r="AI23" i="59"/>
  <c r="AH23" i="59"/>
  <c r="AG23" i="59"/>
  <c r="AE23" i="59"/>
  <c r="AD23" i="59"/>
  <c r="AC23" i="59"/>
  <c r="Z23" i="59"/>
  <c r="X23" i="59"/>
  <c r="W23" i="59"/>
  <c r="V23" i="59"/>
  <c r="U23" i="59"/>
  <c r="T23" i="59"/>
  <c r="S23" i="59"/>
  <c r="Q23" i="59"/>
  <c r="AT23" i="59" s="1"/>
  <c r="P23" i="59"/>
  <c r="O23" i="59"/>
  <c r="N23" i="59"/>
  <c r="AU23" i="59" s="1"/>
  <c r="AZ22" i="59"/>
  <c r="BA22" i="59" s="1"/>
  <c r="AR22" i="59"/>
  <c r="AP22" i="59"/>
  <c r="AO22" i="59"/>
  <c r="AG22" i="59"/>
  <c r="W22" i="59"/>
  <c r="V22" i="59"/>
  <c r="Q22" i="59"/>
  <c r="P22" i="59"/>
  <c r="O22" i="59"/>
  <c r="R22" i="59" s="1"/>
  <c r="N22" i="59"/>
  <c r="AT22" i="59" s="1"/>
  <c r="AZ21" i="59"/>
  <c r="BA21" i="59" s="1"/>
  <c r="AR21" i="59"/>
  <c r="AP21" i="59"/>
  <c r="AO21" i="59"/>
  <c r="AJ21" i="59"/>
  <c r="AI21" i="59"/>
  <c r="AH21" i="59"/>
  <c r="AG21" i="59"/>
  <c r="AF21" i="59"/>
  <c r="AE21" i="59"/>
  <c r="AD21" i="59"/>
  <c r="X21" i="59"/>
  <c r="W21" i="59"/>
  <c r="V21" i="59"/>
  <c r="U21" i="59"/>
  <c r="T21" i="59"/>
  <c r="S21" i="59"/>
  <c r="Q21" i="59"/>
  <c r="P21" i="59"/>
  <c r="O21" i="59"/>
  <c r="N21" i="59"/>
  <c r="AU21" i="59" s="1"/>
  <c r="AZ20" i="59"/>
  <c r="BA20" i="59" s="1"/>
  <c r="AR20" i="59"/>
  <c r="AP20" i="59"/>
  <c r="AO20" i="59"/>
  <c r="AJ20" i="59"/>
  <c r="AI20" i="59"/>
  <c r="AH20" i="59"/>
  <c r="AG20" i="59"/>
  <c r="AE20" i="59"/>
  <c r="AD20" i="59"/>
  <c r="X20" i="59"/>
  <c r="W20" i="59"/>
  <c r="V20" i="59"/>
  <c r="U20" i="59"/>
  <c r="T20" i="59"/>
  <c r="S20" i="59"/>
  <c r="Q20" i="59"/>
  <c r="P20" i="59"/>
  <c r="O20" i="59"/>
  <c r="N20" i="59"/>
  <c r="AU20" i="59" s="1"/>
  <c r="AZ19" i="59"/>
  <c r="BA19" i="59" s="1"/>
  <c r="AR19" i="59"/>
  <c r="AP19" i="59"/>
  <c r="AO19" i="59"/>
  <c r="AJ19" i="59"/>
  <c r="AI19" i="59"/>
  <c r="AH19" i="59"/>
  <c r="AF19" i="59"/>
  <c r="AE19" i="59"/>
  <c r="AD19" i="59"/>
  <c r="Z19" i="59"/>
  <c r="X19" i="59"/>
  <c r="W19" i="59"/>
  <c r="V19" i="59"/>
  <c r="U19" i="59"/>
  <c r="T19" i="59"/>
  <c r="S19" i="59"/>
  <c r="Q19" i="59"/>
  <c r="P19" i="59"/>
  <c r="O19" i="59"/>
  <c r="N19" i="59"/>
  <c r="AU19" i="59" s="1"/>
  <c r="AZ18" i="59"/>
  <c r="BA18" i="59" s="1"/>
  <c r="AR18" i="59"/>
  <c r="AP18" i="59"/>
  <c r="AO18" i="59"/>
  <c r="AE18" i="59"/>
  <c r="AD18" i="59"/>
  <c r="U18" i="59"/>
  <c r="T18" i="59"/>
  <c r="Q18" i="59"/>
  <c r="P18" i="59"/>
  <c r="O18" i="59"/>
  <c r="N18" i="59"/>
  <c r="AU18" i="59" s="1"/>
  <c r="E8" i="59"/>
  <c r="E69" i="56"/>
  <c r="D69" i="56"/>
  <c r="H67" i="56"/>
  <c r="G67" i="56"/>
  <c r="F67" i="56"/>
  <c r="E67" i="56"/>
  <c r="D67" i="56"/>
  <c r="H66" i="56"/>
  <c r="G66" i="56"/>
  <c r="F66" i="56"/>
  <c r="E66" i="56"/>
  <c r="D66" i="56"/>
  <c r="D58" i="56"/>
  <c r="E57" i="56"/>
  <c r="D57" i="56"/>
  <c r="X56" i="56"/>
  <c r="W56" i="56"/>
  <c r="L54" i="56" s="1"/>
  <c r="J20" i="68" s="1"/>
  <c r="V56" i="56"/>
  <c r="K54" i="56" s="1"/>
  <c r="U56" i="56"/>
  <c r="T56" i="56"/>
  <c r="S56" i="56"/>
  <c r="AY55" i="56"/>
  <c r="AV55" i="56"/>
  <c r="AQ55" i="56"/>
  <c r="F55" i="56"/>
  <c r="E55" i="56"/>
  <c r="AL54" i="56"/>
  <c r="AZ53" i="56"/>
  <c r="BA53" i="56" s="1"/>
  <c r="AW53" i="56"/>
  <c r="AX53" i="56" s="1"/>
  <c r="AU53" i="56"/>
  <c r="AT53" i="56"/>
  <c r="AS53" i="56"/>
  <c r="AR53" i="56"/>
  <c r="AP53" i="56"/>
  <c r="AO53" i="56"/>
  <c r="AL53" i="56"/>
  <c r="AM53" i="56" s="1"/>
  <c r="AN53" i="56" s="1"/>
  <c r="AJ53" i="56"/>
  <c r="AI53" i="56"/>
  <c r="AH53" i="56"/>
  <c r="AG53" i="56"/>
  <c r="AF53" i="56"/>
  <c r="AE53" i="56"/>
  <c r="AD53" i="56"/>
  <c r="AC53" i="56"/>
  <c r="AB53" i="56"/>
  <c r="AA53" i="56"/>
  <c r="Z53" i="56"/>
  <c r="X53" i="56"/>
  <c r="W53" i="56"/>
  <c r="V53" i="56"/>
  <c r="U53" i="56"/>
  <c r="T53" i="56"/>
  <c r="S53" i="56"/>
  <c r="R53" i="56"/>
  <c r="Q53" i="56"/>
  <c r="P53" i="56"/>
  <c r="O53" i="56"/>
  <c r="N53" i="56"/>
  <c r="AZ52" i="56"/>
  <c r="BA52" i="56" s="1"/>
  <c r="AW52" i="56"/>
  <c r="AX52" i="56" s="1"/>
  <c r="AU52" i="56"/>
  <c r="AT52" i="56"/>
  <c r="AS52" i="56"/>
  <c r="AR52" i="56"/>
  <c r="AP52" i="56"/>
  <c r="AO52" i="56"/>
  <c r="AL52" i="56"/>
  <c r="AM52" i="56" s="1"/>
  <c r="AN52" i="56" s="1"/>
  <c r="AF52" i="56"/>
  <c r="AE52" i="56"/>
  <c r="W52" i="56"/>
  <c r="V52" i="56"/>
  <c r="R52" i="56"/>
  <c r="Q52" i="56"/>
  <c r="P52" i="56"/>
  <c r="O52" i="56"/>
  <c r="N52" i="56"/>
  <c r="AZ51" i="56"/>
  <c r="BA51" i="56" s="1"/>
  <c r="AW51" i="56"/>
  <c r="AX51" i="56" s="1"/>
  <c r="AU51" i="56"/>
  <c r="AT51" i="56"/>
  <c r="AS51" i="56"/>
  <c r="AR51" i="56"/>
  <c r="AP51" i="56"/>
  <c r="AO51" i="56"/>
  <c r="AL51" i="56"/>
  <c r="AM51" i="56" s="1"/>
  <c r="AN51" i="56" s="1"/>
  <c r="AJ51" i="56"/>
  <c r="AI51" i="56"/>
  <c r="AH51" i="56"/>
  <c r="AG51" i="56"/>
  <c r="AF51" i="56"/>
  <c r="AE51" i="56"/>
  <c r="AD51" i="56"/>
  <c r="AC51" i="56"/>
  <c r="AB51" i="56"/>
  <c r="AA51" i="56"/>
  <c r="Z51" i="56"/>
  <c r="X51" i="56"/>
  <c r="W51" i="56"/>
  <c r="V51" i="56"/>
  <c r="U51" i="56"/>
  <c r="T51" i="56"/>
  <c r="S51" i="56"/>
  <c r="R51" i="56"/>
  <c r="Q51" i="56"/>
  <c r="P51" i="56"/>
  <c r="O51" i="56"/>
  <c r="N51" i="56"/>
  <c r="AZ50" i="56"/>
  <c r="BA50" i="56" s="1"/>
  <c r="AW50" i="56"/>
  <c r="AX50" i="56" s="1"/>
  <c r="AU50" i="56"/>
  <c r="AT50" i="56"/>
  <c r="AS50" i="56"/>
  <c r="AR50" i="56"/>
  <c r="AP50" i="56"/>
  <c r="AO50" i="56"/>
  <c r="AL50" i="56"/>
  <c r="AM50" i="56" s="1"/>
  <c r="AN50" i="56" s="1"/>
  <c r="AJ50" i="56"/>
  <c r="AI50" i="56"/>
  <c r="AH50" i="56"/>
  <c r="AG50" i="56"/>
  <c r="AF50" i="56"/>
  <c r="AE50" i="56"/>
  <c r="AD50" i="56"/>
  <c r="AC50" i="56"/>
  <c r="AB50" i="56"/>
  <c r="AA50" i="56"/>
  <c r="Z50" i="56"/>
  <c r="X50" i="56"/>
  <c r="W50" i="56"/>
  <c r="V50" i="56"/>
  <c r="U50" i="56"/>
  <c r="T50" i="56"/>
  <c r="S50" i="56"/>
  <c r="R50" i="56"/>
  <c r="Q50" i="56"/>
  <c r="P50" i="56"/>
  <c r="O50" i="56"/>
  <c r="N50" i="56"/>
  <c r="AZ49" i="56"/>
  <c r="BA49" i="56" s="1"/>
  <c r="AW49" i="56"/>
  <c r="AX49" i="56" s="1"/>
  <c r="AU49" i="56"/>
  <c r="AT49" i="56"/>
  <c r="AS49" i="56"/>
  <c r="AR49" i="56"/>
  <c r="AP49" i="56"/>
  <c r="AO49" i="56"/>
  <c r="AL49" i="56"/>
  <c r="AM49" i="56" s="1"/>
  <c r="AN49" i="56" s="1"/>
  <c r="AJ49" i="56"/>
  <c r="AI49" i="56"/>
  <c r="AH49" i="56"/>
  <c r="AG49" i="56"/>
  <c r="AF49" i="56"/>
  <c r="AE49" i="56"/>
  <c r="AD49" i="56"/>
  <c r="AC49" i="56"/>
  <c r="AB49" i="56"/>
  <c r="AA49" i="56"/>
  <c r="Z49" i="56"/>
  <c r="X49" i="56"/>
  <c r="W49" i="56"/>
  <c r="V49" i="56"/>
  <c r="U49" i="56"/>
  <c r="T49" i="56"/>
  <c r="S49" i="56"/>
  <c r="R49" i="56"/>
  <c r="Q49" i="56"/>
  <c r="P49" i="56"/>
  <c r="O49" i="56"/>
  <c r="N49" i="56"/>
  <c r="AZ48" i="56"/>
  <c r="BA48" i="56" s="1"/>
  <c r="AW48" i="56"/>
  <c r="AX48" i="56" s="1"/>
  <c r="AU48" i="56"/>
  <c r="AT48" i="56"/>
  <c r="AS48" i="56"/>
  <c r="AR48" i="56"/>
  <c r="AP48" i="56"/>
  <c r="AO48" i="56"/>
  <c r="AL48" i="56"/>
  <c r="AM48" i="56" s="1"/>
  <c r="AN48" i="56" s="1"/>
  <c r="AJ48" i="56"/>
  <c r="AI48" i="56"/>
  <c r="AB48" i="56"/>
  <c r="AA48" i="56"/>
  <c r="S48" i="56"/>
  <c r="R48" i="56"/>
  <c r="Q48" i="56"/>
  <c r="P48" i="56"/>
  <c r="O48" i="56"/>
  <c r="N48" i="56"/>
  <c r="AZ47" i="56"/>
  <c r="BA47" i="56" s="1"/>
  <c r="AW47" i="56"/>
  <c r="AX47" i="56" s="1"/>
  <c r="AU47" i="56"/>
  <c r="AT47" i="56"/>
  <c r="AS47" i="56"/>
  <c r="AR47" i="56"/>
  <c r="AP47" i="56"/>
  <c r="AO47" i="56"/>
  <c r="AL47" i="56"/>
  <c r="AM47" i="56" s="1"/>
  <c r="AN47" i="56" s="1"/>
  <c r="AJ47" i="56"/>
  <c r="AI47" i="56"/>
  <c r="AH47" i="56"/>
  <c r="AG47" i="56"/>
  <c r="AF47" i="56"/>
  <c r="AE47" i="56"/>
  <c r="AD47" i="56"/>
  <c r="AC47" i="56"/>
  <c r="AB47" i="56"/>
  <c r="AA47" i="56"/>
  <c r="Z47" i="56"/>
  <c r="X47" i="56"/>
  <c r="W47" i="56"/>
  <c r="V47" i="56"/>
  <c r="U47" i="56"/>
  <c r="T47" i="56"/>
  <c r="S47" i="56"/>
  <c r="R47" i="56"/>
  <c r="Q47" i="56"/>
  <c r="P47" i="56"/>
  <c r="O47" i="56"/>
  <c r="N47" i="56"/>
  <c r="AZ46" i="56"/>
  <c r="BA46" i="56" s="1"/>
  <c r="AW46" i="56"/>
  <c r="AX46" i="56" s="1"/>
  <c r="AU46" i="56"/>
  <c r="AT46" i="56"/>
  <c r="AS46" i="56"/>
  <c r="AR46" i="56"/>
  <c r="AP46" i="56"/>
  <c r="AO46" i="56"/>
  <c r="AL46" i="56"/>
  <c r="AM46" i="56" s="1"/>
  <c r="AN46" i="56" s="1"/>
  <c r="AJ46" i="56"/>
  <c r="AI46" i="56"/>
  <c r="AH46" i="56"/>
  <c r="AG46" i="56"/>
  <c r="AF46" i="56"/>
  <c r="AE46" i="56"/>
  <c r="AD46" i="56"/>
  <c r="AC46" i="56"/>
  <c r="AB46" i="56"/>
  <c r="AA46" i="56"/>
  <c r="Z46" i="56"/>
  <c r="X46" i="56"/>
  <c r="W46" i="56"/>
  <c r="V46" i="56"/>
  <c r="U46" i="56"/>
  <c r="T46" i="56"/>
  <c r="S46" i="56"/>
  <c r="R46" i="56"/>
  <c r="Q46" i="56"/>
  <c r="P46" i="56"/>
  <c r="O46" i="56"/>
  <c r="N46" i="56"/>
  <c r="AZ45" i="56"/>
  <c r="BA45" i="56" s="1"/>
  <c r="AW45" i="56"/>
  <c r="AX45" i="56" s="1"/>
  <c r="AU45" i="56"/>
  <c r="AT45" i="56"/>
  <c r="AS45" i="56"/>
  <c r="AR45" i="56"/>
  <c r="AP45" i="56"/>
  <c r="AO45" i="56"/>
  <c r="AL45" i="56"/>
  <c r="AM45" i="56" s="1"/>
  <c r="AN45" i="56" s="1"/>
  <c r="AJ45" i="56"/>
  <c r="AI45" i="56"/>
  <c r="AH45" i="56"/>
  <c r="AG45" i="56"/>
  <c r="AF45" i="56"/>
  <c r="AE45" i="56"/>
  <c r="AD45" i="56"/>
  <c r="AC45" i="56"/>
  <c r="AB45" i="56"/>
  <c r="AA45" i="56"/>
  <c r="Z45" i="56"/>
  <c r="X45" i="56"/>
  <c r="W45" i="56"/>
  <c r="V45" i="56"/>
  <c r="U45" i="56"/>
  <c r="T45" i="56"/>
  <c r="S45" i="56"/>
  <c r="R45" i="56"/>
  <c r="Q45" i="56"/>
  <c r="P45" i="56"/>
  <c r="O45" i="56"/>
  <c r="N45" i="56"/>
  <c r="AZ44" i="56"/>
  <c r="BA44" i="56" s="1"/>
  <c r="AW44" i="56"/>
  <c r="AX44" i="56" s="1"/>
  <c r="AU44" i="56"/>
  <c r="AT44" i="56"/>
  <c r="AS44" i="56"/>
  <c r="AR44" i="56"/>
  <c r="AP44" i="56"/>
  <c r="AO44" i="56"/>
  <c r="AL44" i="56"/>
  <c r="AM44" i="56" s="1"/>
  <c r="AN44" i="56" s="1"/>
  <c r="AH44" i="56"/>
  <c r="AG44" i="56"/>
  <c r="Z44" i="56"/>
  <c r="X44" i="56"/>
  <c r="R44" i="56"/>
  <c r="Q44" i="56"/>
  <c r="P44" i="56"/>
  <c r="O44" i="56"/>
  <c r="N44" i="56"/>
  <c r="AZ43" i="56"/>
  <c r="BA43" i="56" s="1"/>
  <c r="AW43" i="56"/>
  <c r="AX43" i="56" s="1"/>
  <c r="AU43" i="56"/>
  <c r="AT43" i="56"/>
  <c r="AS43" i="56"/>
  <c r="AR43" i="56"/>
  <c r="AP43" i="56"/>
  <c r="AO43" i="56"/>
  <c r="AL43" i="56"/>
  <c r="AM43" i="56" s="1"/>
  <c r="AN43" i="56" s="1"/>
  <c r="AJ43" i="56"/>
  <c r="AI43" i="56"/>
  <c r="AH43" i="56"/>
  <c r="AG43" i="56"/>
  <c r="AF43" i="56"/>
  <c r="AE43" i="56"/>
  <c r="AD43" i="56"/>
  <c r="AC43" i="56"/>
  <c r="AB43" i="56"/>
  <c r="AA43" i="56"/>
  <c r="Z43" i="56"/>
  <c r="X43" i="56"/>
  <c r="W43" i="56"/>
  <c r="V43" i="56"/>
  <c r="U43" i="56"/>
  <c r="T43" i="56"/>
  <c r="S43" i="56"/>
  <c r="R43" i="56"/>
  <c r="Q43" i="56"/>
  <c r="P43" i="56"/>
  <c r="O43" i="56"/>
  <c r="N43" i="56"/>
  <c r="AZ42" i="56"/>
  <c r="BA42" i="56" s="1"/>
  <c r="AW42" i="56"/>
  <c r="AX42" i="56" s="1"/>
  <c r="AU42" i="56"/>
  <c r="AT42" i="56"/>
  <c r="AS42" i="56"/>
  <c r="AR42" i="56"/>
  <c r="AP42" i="56"/>
  <c r="AO42" i="56"/>
  <c r="AL42" i="56"/>
  <c r="AM42" i="56" s="1"/>
  <c r="AN42" i="56" s="1"/>
  <c r="AJ42" i="56"/>
  <c r="AI42" i="56"/>
  <c r="AH42" i="56"/>
  <c r="AG42" i="56"/>
  <c r="AF42" i="56"/>
  <c r="AE42" i="56"/>
  <c r="AD42" i="56"/>
  <c r="AC42" i="56"/>
  <c r="AB42" i="56"/>
  <c r="AA42" i="56"/>
  <c r="Z42" i="56"/>
  <c r="X42" i="56"/>
  <c r="W42" i="56"/>
  <c r="V42" i="56"/>
  <c r="U42" i="56"/>
  <c r="T42" i="56"/>
  <c r="S42" i="56"/>
  <c r="R42" i="56"/>
  <c r="Q42" i="56"/>
  <c r="P42" i="56"/>
  <c r="O42" i="56"/>
  <c r="N42" i="56"/>
  <c r="AZ41" i="56"/>
  <c r="BA41" i="56" s="1"/>
  <c r="AW41" i="56"/>
  <c r="AX41" i="56" s="1"/>
  <c r="AU41" i="56"/>
  <c r="AT41" i="56"/>
  <c r="AS41" i="56"/>
  <c r="AR41" i="56"/>
  <c r="AP41" i="56"/>
  <c r="AO41" i="56"/>
  <c r="AL41" i="56"/>
  <c r="AM41" i="56" s="1"/>
  <c r="AN41" i="56" s="1"/>
  <c r="AJ41" i="56"/>
  <c r="AI41" i="56"/>
  <c r="AH41" i="56"/>
  <c r="AG41" i="56"/>
  <c r="AF41" i="56"/>
  <c r="AE41" i="56"/>
  <c r="AD41" i="56"/>
  <c r="AC41" i="56"/>
  <c r="AB41" i="56"/>
  <c r="AA41" i="56"/>
  <c r="Z41" i="56"/>
  <c r="X41" i="56"/>
  <c r="W41" i="56"/>
  <c r="V41" i="56"/>
  <c r="U41" i="56"/>
  <c r="T41" i="56"/>
  <c r="S41" i="56"/>
  <c r="R41" i="56"/>
  <c r="Q41" i="56"/>
  <c r="P41" i="56"/>
  <c r="O41" i="56"/>
  <c r="N41" i="56"/>
  <c r="AZ40" i="56"/>
  <c r="BA40" i="56" s="1"/>
  <c r="AW40" i="56"/>
  <c r="AX40" i="56" s="1"/>
  <c r="AU40" i="56"/>
  <c r="AT40" i="56"/>
  <c r="AS40" i="56"/>
  <c r="AR40" i="56"/>
  <c r="AP40" i="56"/>
  <c r="AO40" i="56"/>
  <c r="AL40" i="56"/>
  <c r="AM40" i="56" s="1"/>
  <c r="AN40" i="56" s="1"/>
  <c r="AD40" i="56"/>
  <c r="AC40" i="56"/>
  <c r="U40" i="56"/>
  <c r="T40" i="56"/>
  <c r="R40" i="56"/>
  <c r="Q40" i="56"/>
  <c r="P40" i="56"/>
  <c r="O40" i="56"/>
  <c r="N40" i="56"/>
  <c r="AZ39" i="56"/>
  <c r="BA39" i="56" s="1"/>
  <c r="AW39" i="56"/>
  <c r="AX39" i="56" s="1"/>
  <c r="AU39" i="56"/>
  <c r="AT39" i="56"/>
  <c r="AS39" i="56"/>
  <c r="AR39" i="56"/>
  <c r="AP39" i="56"/>
  <c r="AO39" i="56"/>
  <c r="AL39" i="56"/>
  <c r="AM39" i="56" s="1"/>
  <c r="AN39" i="56" s="1"/>
  <c r="AJ39" i="56"/>
  <c r="AI39" i="56"/>
  <c r="AH39" i="56"/>
  <c r="AG39" i="56"/>
  <c r="AF39" i="56"/>
  <c r="AE39" i="56"/>
  <c r="AD39" i="56"/>
  <c r="AC39" i="56"/>
  <c r="AB39" i="56"/>
  <c r="AA39" i="56"/>
  <c r="Z39" i="56"/>
  <c r="X39" i="56"/>
  <c r="W39" i="56"/>
  <c r="V39" i="56"/>
  <c r="U39" i="56"/>
  <c r="T39" i="56"/>
  <c r="S39" i="56"/>
  <c r="R39" i="56"/>
  <c r="Q39" i="56"/>
  <c r="P39" i="56"/>
  <c r="O39" i="56"/>
  <c r="N39" i="56"/>
  <c r="AZ38" i="56"/>
  <c r="BA38" i="56" s="1"/>
  <c r="AX38" i="56"/>
  <c r="AW38" i="56"/>
  <c r="AU38" i="56"/>
  <c r="AT38" i="56"/>
  <c r="AS38" i="56"/>
  <c r="AR38" i="56"/>
  <c r="AP38" i="56"/>
  <c r="AO38" i="56"/>
  <c r="AL38" i="56"/>
  <c r="AM38" i="56" s="1"/>
  <c r="AN38" i="56" s="1"/>
  <c r="AJ38" i="56"/>
  <c r="AI38" i="56"/>
  <c r="AH38" i="56"/>
  <c r="AG38" i="56"/>
  <c r="AF38" i="56"/>
  <c r="AE38" i="56"/>
  <c r="AD38" i="56"/>
  <c r="AC38" i="56"/>
  <c r="AB38" i="56"/>
  <c r="AA38" i="56"/>
  <c r="Z38" i="56"/>
  <c r="X38" i="56"/>
  <c r="W38" i="56"/>
  <c r="V38" i="56"/>
  <c r="U38" i="56"/>
  <c r="T38" i="56"/>
  <c r="S38" i="56"/>
  <c r="R38" i="56"/>
  <c r="Q38" i="56"/>
  <c r="P38" i="56"/>
  <c r="O38" i="56"/>
  <c r="N38" i="56"/>
  <c r="AZ37" i="56"/>
  <c r="BA37" i="56" s="1"/>
  <c r="AW37" i="56"/>
  <c r="AX37" i="56" s="1"/>
  <c r="AU37" i="56"/>
  <c r="AT37" i="56"/>
  <c r="AS37" i="56"/>
  <c r="AR37" i="56"/>
  <c r="AP37" i="56"/>
  <c r="AO37" i="56"/>
  <c r="AL37" i="56"/>
  <c r="AM37" i="56" s="1"/>
  <c r="AN37" i="56" s="1"/>
  <c r="AJ37" i="56"/>
  <c r="AI37" i="56"/>
  <c r="AH37" i="56"/>
  <c r="AG37" i="56"/>
  <c r="AF37" i="56"/>
  <c r="AE37" i="56"/>
  <c r="AD37" i="56"/>
  <c r="AC37" i="56"/>
  <c r="AB37" i="56"/>
  <c r="AA37" i="56"/>
  <c r="Z37" i="56"/>
  <c r="X37" i="56"/>
  <c r="W37" i="56"/>
  <c r="V37" i="56"/>
  <c r="U37" i="56"/>
  <c r="T37" i="56"/>
  <c r="S37" i="56"/>
  <c r="R37" i="56"/>
  <c r="Q37" i="56"/>
  <c r="P37" i="56"/>
  <c r="O37" i="56"/>
  <c r="N37" i="56"/>
  <c r="AZ36" i="56"/>
  <c r="BA36" i="56" s="1"/>
  <c r="AW36" i="56"/>
  <c r="AX36" i="56" s="1"/>
  <c r="AU36" i="56"/>
  <c r="AT36" i="56"/>
  <c r="AS36" i="56"/>
  <c r="AR36" i="56"/>
  <c r="AP36" i="56"/>
  <c r="AO36" i="56"/>
  <c r="AL36" i="56"/>
  <c r="AM36" i="56" s="1"/>
  <c r="AN36" i="56" s="1"/>
  <c r="AJ36" i="56"/>
  <c r="AC36" i="56"/>
  <c r="AB36" i="56"/>
  <c r="T36" i="56"/>
  <c r="S36" i="56"/>
  <c r="R36" i="56"/>
  <c r="Q36" i="56"/>
  <c r="P36" i="56"/>
  <c r="O36" i="56"/>
  <c r="N36" i="56"/>
  <c r="AZ35" i="56"/>
  <c r="BA35" i="56" s="1"/>
  <c r="AW35" i="56"/>
  <c r="AX35" i="56" s="1"/>
  <c r="AU35" i="56"/>
  <c r="AT35" i="56"/>
  <c r="AS35" i="56"/>
  <c r="AR35" i="56"/>
  <c r="AP35" i="56"/>
  <c r="AO35" i="56"/>
  <c r="AL35" i="56"/>
  <c r="AM35" i="56" s="1"/>
  <c r="AN35" i="56" s="1"/>
  <c r="AJ35" i="56"/>
  <c r="AI35" i="56"/>
  <c r="AH35" i="56"/>
  <c r="AG35" i="56"/>
  <c r="AF35" i="56"/>
  <c r="AE35" i="56"/>
  <c r="AD35" i="56"/>
  <c r="AC35" i="56"/>
  <c r="AB35" i="56"/>
  <c r="AA35" i="56"/>
  <c r="Z35" i="56"/>
  <c r="X35" i="56"/>
  <c r="W35" i="56"/>
  <c r="V35" i="56"/>
  <c r="U35" i="56"/>
  <c r="T35" i="56"/>
  <c r="S35" i="56"/>
  <c r="R35" i="56"/>
  <c r="Q35" i="56"/>
  <c r="P35" i="56"/>
  <c r="O35" i="56"/>
  <c r="N35" i="56"/>
  <c r="AZ34" i="56"/>
  <c r="BA34" i="56" s="1"/>
  <c r="AX34" i="56"/>
  <c r="AW34" i="56"/>
  <c r="AU34" i="56"/>
  <c r="AT34" i="56"/>
  <c r="AS34" i="56"/>
  <c r="AR34" i="56"/>
  <c r="AP34" i="56"/>
  <c r="AO34" i="56"/>
  <c r="AL34" i="56"/>
  <c r="AM34" i="56" s="1"/>
  <c r="AN34" i="56" s="1"/>
  <c r="AJ34" i="56"/>
  <c r="AI34" i="56"/>
  <c r="AH34" i="56"/>
  <c r="AG34" i="56"/>
  <c r="AF34" i="56"/>
  <c r="AE34" i="56"/>
  <c r="AD34" i="56"/>
  <c r="AC34" i="56"/>
  <c r="AB34" i="56"/>
  <c r="AA34" i="56"/>
  <c r="Z34" i="56"/>
  <c r="X34" i="56"/>
  <c r="W34" i="56"/>
  <c r="V34" i="56"/>
  <c r="U34" i="56"/>
  <c r="T34" i="56"/>
  <c r="S34" i="56"/>
  <c r="R34" i="56"/>
  <c r="Q34" i="56"/>
  <c r="P34" i="56"/>
  <c r="O34" i="56"/>
  <c r="N34" i="56"/>
  <c r="AZ33" i="56"/>
  <c r="BA33" i="56" s="1"/>
  <c r="AX33" i="56"/>
  <c r="AW33" i="56"/>
  <c r="AU33" i="56"/>
  <c r="AT33" i="56"/>
  <c r="AS33" i="56"/>
  <c r="AR33" i="56"/>
  <c r="AP33" i="56"/>
  <c r="AO33" i="56"/>
  <c r="AL33" i="56"/>
  <c r="AM33" i="56" s="1"/>
  <c r="AN33" i="56" s="1"/>
  <c r="AJ33" i="56"/>
  <c r="AK33" i="56" s="1"/>
  <c r="AI33" i="56"/>
  <c r="AH33" i="56"/>
  <c r="AG33" i="56"/>
  <c r="AF33" i="56"/>
  <c r="AE33" i="56"/>
  <c r="AD33" i="56"/>
  <c r="AC33" i="56"/>
  <c r="AB33" i="56"/>
  <c r="AA33" i="56"/>
  <c r="Z33" i="56"/>
  <c r="X33" i="56"/>
  <c r="W33" i="56"/>
  <c r="V33" i="56"/>
  <c r="U33" i="56"/>
  <c r="T33" i="56"/>
  <c r="S33" i="56"/>
  <c r="R33" i="56"/>
  <c r="Q33" i="56"/>
  <c r="P33" i="56"/>
  <c r="O33" i="56"/>
  <c r="N33" i="56"/>
  <c r="AZ32" i="56"/>
  <c r="BA32" i="56" s="1"/>
  <c r="AW32" i="56"/>
  <c r="AX32" i="56" s="1"/>
  <c r="AU32" i="56"/>
  <c r="AT32" i="56"/>
  <c r="AS32" i="56"/>
  <c r="AR32" i="56"/>
  <c r="AP32" i="56"/>
  <c r="AO32" i="56"/>
  <c r="AL32" i="56"/>
  <c r="AM32" i="56" s="1"/>
  <c r="AN32" i="56" s="1"/>
  <c r="AJ32" i="56"/>
  <c r="AC32" i="56"/>
  <c r="AB32" i="56"/>
  <c r="T32" i="56"/>
  <c r="S32" i="56"/>
  <c r="R32" i="56"/>
  <c r="Q32" i="56"/>
  <c r="P32" i="56"/>
  <c r="O32" i="56"/>
  <c r="N32" i="56"/>
  <c r="AZ31" i="56"/>
  <c r="BA31" i="56" s="1"/>
  <c r="AW31" i="56"/>
  <c r="AX31" i="56" s="1"/>
  <c r="AU31" i="56"/>
  <c r="AT31" i="56"/>
  <c r="AS31" i="56"/>
  <c r="AR31" i="56"/>
  <c r="AP31" i="56"/>
  <c r="AO31" i="56"/>
  <c r="AL31" i="56"/>
  <c r="AM31" i="56" s="1"/>
  <c r="AN31" i="56" s="1"/>
  <c r="AJ31" i="56"/>
  <c r="AI31" i="56"/>
  <c r="AH31" i="56"/>
  <c r="AG31" i="56"/>
  <c r="AE31" i="56"/>
  <c r="AD31" i="56"/>
  <c r="AC31" i="56"/>
  <c r="AB31" i="56"/>
  <c r="Z31" i="56"/>
  <c r="X31" i="56"/>
  <c r="W31" i="56"/>
  <c r="V31" i="56"/>
  <c r="U31" i="56"/>
  <c r="T31" i="56"/>
  <c r="S31" i="56"/>
  <c r="R31" i="56"/>
  <c r="Q31" i="56"/>
  <c r="P31" i="56"/>
  <c r="O31" i="56"/>
  <c r="N31" i="56"/>
  <c r="AZ30" i="56"/>
  <c r="BA30" i="56" s="1"/>
  <c r="AW30" i="56"/>
  <c r="AX30" i="56" s="1"/>
  <c r="AU30" i="56"/>
  <c r="AT30" i="56"/>
  <c r="AS30" i="56"/>
  <c r="AR30" i="56"/>
  <c r="AP30" i="56"/>
  <c r="AO30" i="56"/>
  <c r="AL30" i="56"/>
  <c r="AM30" i="56" s="1"/>
  <c r="AN30" i="56" s="1"/>
  <c r="AJ30" i="56"/>
  <c r="AI30" i="56"/>
  <c r="AH30" i="56"/>
  <c r="AE30" i="56"/>
  <c r="AD30" i="56"/>
  <c r="AC30" i="56"/>
  <c r="Z30" i="56"/>
  <c r="X30" i="56"/>
  <c r="W30" i="56"/>
  <c r="V30" i="56"/>
  <c r="U30" i="56"/>
  <c r="T30" i="56"/>
  <c r="S30" i="56"/>
  <c r="R30" i="56"/>
  <c r="Q30" i="56"/>
  <c r="P30" i="56"/>
  <c r="O30" i="56"/>
  <c r="N30" i="56"/>
  <c r="AZ29" i="56"/>
  <c r="BA29" i="56" s="1"/>
  <c r="AW29" i="56"/>
  <c r="AX29" i="56" s="1"/>
  <c r="AU29" i="56"/>
  <c r="AT29" i="56"/>
  <c r="AS29" i="56"/>
  <c r="AR29" i="56"/>
  <c r="AP29" i="56"/>
  <c r="AO29" i="56"/>
  <c r="AL29" i="56"/>
  <c r="AM29" i="56" s="1"/>
  <c r="AN29" i="56" s="1"/>
  <c r="AJ29" i="56"/>
  <c r="AI29" i="56"/>
  <c r="AH29" i="56"/>
  <c r="AE29" i="56"/>
  <c r="AD29" i="56"/>
  <c r="AC29" i="56"/>
  <c r="AB29" i="56"/>
  <c r="Z29" i="56"/>
  <c r="X29" i="56"/>
  <c r="W29" i="56"/>
  <c r="V29" i="56"/>
  <c r="U29" i="56"/>
  <c r="T29" i="56"/>
  <c r="S29" i="56"/>
  <c r="R29" i="56"/>
  <c r="Q29" i="56"/>
  <c r="P29" i="56"/>
  <c r="O29" i="56"/>
  <c r="N29" i="56"/>
  <c r="AZ28" i="56"/>
  <c r="BA28" i="56" s="1"/>
  <c r="AW28" i="56"/>
  <c r="AX28" i="56" s="1"/>
  <c r="AU28" i="56"/>
  <c r="AT28" i="56"/>
  <c r="AS28" i="56"/>
  <c r="AR28" i="56"/>
  <c r="AP28" i="56"/>
  <c r="AO28" i="56"/>
  <c r="AL28" i="56"/>
  <c r="AM28" i="56" s="1"/>
  <c r="AN28" i="56" s="1"/>
  <c r="AJ28" i="56"/>
  <c r="AI28" i="56"/>
  <c r="AA28" i="56"/>
  <c r="S28" i="56"/>
  <c r="R28" i="56"/>
  <c r="Q28" i="56"/>
  <c r="P28" i="56"/>
  <c r="O28" i="56"/>
  <c r="N28" i="56"/>
  <c r="AZ27" i="56"/>
  <c r="BA27" i="56" s="1"/>
  <c r="AW27" i="56"/>
  <c r="AX27" i="56" s="1"/>
  <c r="AU27" i="56"/>
  <c r="AT27" i="56"/>
  <c r="AS27" i="56"/>
  <c r="AR27" i="56"/>
  <c r="AP27" i="56"/>
  <c r="AO27" i="56"/>
  <c r="AL27" i="56"/>
  <c r="AM27" i="56" s="1"/>
  <c r="AN27" i="56" s="1"/>
  <c r="AJ27" i="56"/>
  <c r="AI27" i="56"/>
  <c r="AH27" i="56"/>
  <c r="AF27" i="56"/>
  <c r="AE27" i="56"/>
  <c r="AD27" i="56"/>
  <c r="AC27" i="56"/>
  <c r="AA27" i="56"/>
  <c r="Z27" i="56"/>
  <c r="X27" i="56"/>
  <c r="W27" i="56"/>
  <c r="V27" i="56"/>
  <c r="U27" i="56"/>
  <c r="T27" i="56"/>
  <c r="S27" i="56"/>
  <c r="R27" i="56"/>
  <c r="Q27" i="56"/>
  <c r="P27" i="56"/>
  <c r="O27" i="56"/>
  <c r="N27" i="56"/>
  <c r="AZ26" i="56"/>
  <c r="BA26" i="56" s="1"/>
  <c r="AW26" i="56"/>
  <c r="AX26" i="56" s="1"/>
  <c r="AU26" i="56"/>
  <c r="AT26" i="56"/>
  <c r="AS26" i="56"/>
  <c r="AR26" i="56"/>
  <c r="AP26" i="56"/>
  <c r="AO26" i="56"/>
  <c r="AL26" i="56"/>
  <c r="AM26" i="56" s="1"/>
  <c r="AN26" i="56" s="1"/>
  <c r="AJ26" i="56"/>
  <c r="AI26" i="56"/>
  <c r="AH26" i="56"/>
  <c r="AF26" i="56"/>
  <c r="AE26" i="56"/>
  <c r="AC26" i="56"/>
  <c r="AA26" i="56"/>
  <c r="Z26" i="56"/>
  <c r="X26" i="56"/>
  <c r="W26" i="56"/>
  <c r="V26" i="56"/>
  <c r="U26" i="56"/>
  <c r="T26" i="56"/>
  <c r="S26" i="56"/>
  <c r="R26" i="56"/>
  <c r="Q26" i="56"/>
  <c r="P26" i="56"/>
  <c r="O26" i="56"/>
  <c r="N26" i="56"/>
  <c r="AZ25" i="56"/>
  <c r="BA25" i="56" s="1"/>
  <c r="AX25" i="56"/>
  <c r="AW25" i="56"/>
  <c r="AU25" i="56"/>
  <c r="AT25" i="56"/>
  <c r="AS25" i="56"/>
  <c r="AR25" i="56"/>
  <c r="AP25" i="56"/>
  <c r="AO25" i="56"/>
  <c r="AL25" i="56"/>
  <c r="AM25" i="56" s="1"/>
  <c r="AN25" i="56" s="1"/>
  <c r="AJ25" i="56"/>
  <c r="AI25" i="56"/>
  <c r="AH25" i="56"/>
  <c r="AF25" i="56"/>
  <c r="AE25" i="56"/>
  <c r="AD25" i="56"/>
  <c r="Z25" i="56"/>
  <c r="X25" i="56"/>
  <c r="W25" i="56"/>
  <c r="V25" i="56"/>
  <c r="U25" i="56"/>
  <c r="T25" i="56"/>
  <c r="S25" i="56"/>
  <c r="R25" i="56"/>
  <c r="Q25" i="56"/>
  <c r="P25" i="56"/>
  <c r="O25" i="56"/>
  <c r="N25" i="56"/>
  <c r="AZ24" i="56"/>
  <c r="BA24" i="56" s="1"/>
  <c r="AU24" i="56"/>
  <c r="AT24" i="56"/>
  <c r="AS24" i="56"/>
  <c r="AR24" i="56"/>
  <c r="AP24" i="56"/>
  <c r="AO24" i="56"/>
  <c r="AL24" i="56"/>
  <c r="AM24" i="56" s="1"/>
  <c r="AN24" i="56" s="1"/>
  <c r="AE24" i="56"/>
  <c r="AD24" i="56"/>
  <c r="U24" i="56"/>
  <c r="T24" i="56"/>
  <c r="R24" i="56"/>
  <c r="Q24" i="56"/>
  <c r="P24" i="56"/>
  <c r="O24" i="56"/>
  <c r="N24" i="56"/>
  <c r="AZ23" i="56"/>
  <c r="BA23" i="56" s="1"/>
  <c r="AU23" i="56"/>
  <c r="AT23" i="56"/>
  <c r="AS23" i="56"/>
  <c r="AR23" i="56"/>
  <c r="AP23" i="56"/>
  <c r="AO23" i="56"/>
  <c r="AL23" i="56"/>
  <c r="AM23" i="56" s="1"/>
  <c r="AN23" i="56" s="1"/>
  <c r="AJ23" i="56"/>
  <c r="AI23" i="56"/>
  <c r="AH23" i="56"/>
  <c r="AF23" i="56"/>
  <c r="AE23" i="56"/>
  <c r="AD23" i="56"/>
  <c r="AC23" i="56"/>
  <c r="AA23" i="56"/>
  <c r="X23" i="56"/>
  <c r="W23" i="56"/>
  <c r="V23" i="56"/>
  <c r="U23" i="56"/>
  <c r="T23" i="56"/>
  <c r="S23" i="56"/>
  <c r="R23" i="56"/>
  <c r="Q23" i="56"/>
  <c r="P23" i="56"/>
  <c r="O23" i="56"/>
  <c r="N23" i="56"/>
  <c r="AZ22" i="56"/>
  <c r="BA22" i="56" s="1"/>
  <c r="AU22" i="56"/>
  <c r="AT22" i="56"/>
  <c r="AS22" i="56"/>
  <c r="AR22" i="56"/>
  <c r="AP22" i="56"/>
  <c r="AO22" i="56"/>
  <c r="AL22" i="56"/>
  <c r="AM22" i="56" s="1"/>
  <c r="AN22" i="56" s="1"/>
  <c r="AJ22" i="56"/>
  <c r="AI22" i="56"/>
  <c r="AH22" i="56"/>
  <c r="AF22" i="56"/>
  <c r="AE22" i="56"/>
  <c r="AD22" i="56"/>
  <c r="AC22" i="56"/>
  <c r="Z22" i="56"/>
  <c r="X22" i="56"/>
  <c r="W22" i="56"/>
  <c r="V22" i="56"/>
  <c r="U22" i="56"/>
  <c r="T22" i="56"/>
  <c r="S22" i="56"/>
  <c r="R22" i="56"/>
  <c r="Q22" i="56"/>
  <c r="P22" i="56"/>
  <c r="O22" i="56"/>
  <c r="N22" i="56"/>
  <c r="AZ21" i="56"/>
  <c r="BA21" i="56" s="1"/>
  <c r="AU21" i="56"/>
  <c r="AT21" i="56"/>
  <c r="AS21" i="56"/>
  <c r="AR21" i="56"/>
  <c r="AP21" i="56"/>
  <c r="AO21" i="56"/>
  <c r="AL21" i="56"/>
  <c r="AM21" i="56" s="1"/>
  <c r="AN21" i="56" s="1"/>
  <c r="AJ21" i="56"/>
  <c r="AI21" i="56"/>
  <c r="AH21" i="56"/>
  <c r="AF21" i="56"/>
  <c r="AE21" i="56"/>
  <c r="AD21" i="56"/>
  <c r="AA21" i="56"/>
  <c r="X21" i="56"/>
  <c r="W21" i="56"/>
  <c r="V21" i="56"/>
  <c r="U21" i="56"/>
  <c r="T21" i="56"/>
  <c r="S21" i="56"/>
  <c r="R21" i="56"/>
  <c r="Q21" i="56"/>
  <c r="P21" i="56"/>
  <c r="O21" i="56"/>
  <c r="N21" i="56"/>
  <c r="AZ20" i="56"/>
  <c r="BA20" i="56" s="1"/>
  <c r="AU20" i="56"/>
  <c r="AT20" i="56"/>
  <c r="AS20" i="56"/>
  <c r="AR20" i="56"/>
  <c r="AP20" i="56"/>
  <c r="AO20" i="56"/>
  <c r="AL20" i="56"/>
  <c r="AM20" i="56" s="1"/>
  <c r="AN20" i="56" s="1"/>
  <c r="AE20" i="56"/>
  <c r="AD20" i="56"/>
  <c r="U20" i="56"/>
  <c r="T20" i="56"/>
  <c r="R20" i="56"/>
  <c r="Q20" i="56"/>
  <c r="P20" i="56"/>
  <c r="O20" i="56"/>
  <c r="N20" i="56"/>
  <c r="AZ19" i="56"/>
  <c r="BA19" i="56" s="1"/>
  <c r="AU19" i="56"/>
  <c r="AT19" i="56"/>
  <c r="AS19" i="56"/>
  <c r="AR19" i="56"/>
  <c r="AP19" i="56"/>
  <c r="AO19" i="56"/>
  <c r="AL19" i="56"/>
  <c r="AM19" i="56" s="1"/>
  <c r="AN19" i="56" s="1"/>
  <c r="AJ19" i="56"/>
  <c r="AI19" i="56"/>
  <c r="AH19" i="56"/>
  <c r="AF19" i="56"/>
  <c r="AE19" i="56"/>
  <c r="AD19" i="56"/>
  <c r="AC19" i="56"/>
  <c r="Z19" i="56"/>
  <c r="X19" i="56"/>
  <c r="W19" i="56"/>
  <c r="V19" i="56"/>
  <c r="U19" i="56"/>
  <c r="T19" i="56"/>
  <c r="S19" i="56"/>
  <c r="R19" i="56"/>
  <c r="Q19" i="56"/>
  <c r="P19" i="56"/>
  <c r="O19" i="56"/>
  <c r="N19" i="56"/>
  <c r="BA18" i="56"/>
  <c r="AZ18" i="56"/>
  <c r="AU18" i="56"/>
  <c r="AT18" i="56"/>
  <c r="AS18" i="56"/>
  <c r="AR18" i="56"/>
  <c r="AP18" i="56"/>
  <c r="AO18" i="56"/>
  <c r="AL18" i="56"/>
  <c r="AM18" i="56" s="1"/>
  <c r="AN18" i="56" s="1"/>
  <c r="AJ18" i="56"/>
  <c r="AI18" i="56"/>
  <c r="AH18" i="56"/>
  <c r="AG18" i="56"/>
  <c r="AE18" i="56"/>
  <c r="AD18" i="56"/>
  <c r="AC18" i="56"/>
  <c r="AB18" i="56"/>
  <c r="Z18" i="56"/>
  <c r="X18" i="56"/>
  <c r="W18" i="56"/>
  <c r="V18" i="56"/>
  <c r="U18" i="56"/>
  <c r="T18" i="56"/>
  <c r="S18" i="56"/>
  <c r="Q18" i="56"/>
  <c r="P18" i="56"/>
  <c r="O18" i="56"/>
  <c r="N18" i="56"/>
  <c r="R18" i="56" s="1"/>
  <c r="E8" i="56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0" i="52"/>
  <c r="B41" i="52"/>
  <c r="B42" i="52"/>
  <c r="B43" i="52"/>
  <c r="B44" i="52"/>
  <c r="B45" i="52"/>
  <c r="B46" i="52"/>
  <c r="B47" i="52"/>
  <c r="B48" i="52"/>
  <c r="B49" i="52"/>
  <c r="B50" i="52"/>
  <c r="B51" i="52"/>
  <c r="B52" i="52"/>
  <c r="B53" i="52"/>
  <c r="C7" i="51"/>
  <c r="C8" i="51"/>
  <c r="C9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4" i="51"/>
  <c r="C25" i="51"/>
  <c r="C26" i="51"/>
  <c r="C27" i="51"/>
  <c r="C28" i="51"/>
  <c r="C29" i="51"/>
  <c r="C30" i="51"/>
  <c r="C31" i="51"/>
  <c r="C32" i="51"/>
  <c r="C33" i="51"/>
  <c r="C34" i="51"/>
  <c r="C35" i="51"/>
  <c r="C36" i="51"/>
  <c r="C37" i="51"/>
  <c r="C38" i="51"/>
  <c r="C39" i="51"/>
  <c r="C40" i="51"/>
  <c r="F69" i="53"/>
  <c r="H67" i="53"/>
  <c r="G67" i="53"/>
  <c r="F67" i="53"/>
  <c r="E67" i="53"/>
  <c r="D67" i="53"/>
  <c r="H66" i="53"/>
  <c r="G66" i="53"/>
  <c r="F66" i="53"/>
  <c r="E66" i="53"/>
  <c r="D66" i="53"/>
  <c r="D58" i="53"/>
  <c r="E57" i="53"/>
  <c r="D57" i="53"/>
  <c r="X56" i="53"/>
  <c r="W56" i="53"/>
  <c r="L54" i="53" s="1"/>
  <c r="J18" i="68" s="1"/>
  <c r="V56" i="53"/>
  <c r="K54" i="53" s="1"/>
  <c r="I18" i="68" s="1"/>
  <c r="U56" i="53"/>
  <c r="T56" i="53"/>
  <c r="S56" i="53"/>
  <c r="AY55" i="53"/>
  <c r="AV55" i="53"/>
  <c r="AQ55" i="53"/>
  <c r="F55" i="53"/>
  <c r="E55" i="53"/>
  <c r="AL54" i="53"/>
  <c r="AZ53" i="53"/>
  <c r="BA53" i="53" s="1"/>
  <c r="AW53" i="53"/>
  <c r="AX53" i="53" s="1"/>
  <c r="AU53" i="53"/>
  <c r="AT53" i="53"/>
  <c r="AS53" i="53"/>
  <c r="AR53" i="53"/>
  <c r="AP53" i="53"/>
  <c r="AO53" i="53"/>
  <c r="AL53" i="53"/>
  <c r="AM53" i="53" s="1"/>
  <c r="AN53" i="53" s="1"/>
  <c r="AG53" i="53"/>
  <c r="X53" i="53"/>
  <c r="R53" i="53"/>
  <c r="Q53" i="53"/>
  <c r="P53" i="53"/>
  <c r="O53" i="53"/>
  <c r="N53" i="53"/>
  <c r="BA52" i="53"/>
  <c r="AZ52" i="53"/>
  <c r="AW52" i="53"/>
  <c r="AX52" i="53" s="1"/>
  <c r="AU52" i="53"/>
  <c r="AT52" i="53"/>
  <c r="AS52" i="53"/>
  <c r="AR52" i="53"/>
  <c r="AP52" i="53"/>
  <c r="AO52" i="53"/>
  <c r="AL52" i="53"/>
  <c r="AM52" i="53" s="1"/>
  <c r="AN52" i="53" s="1"/>
  <c r="AJ52" i="53"/>
  <c r="AI52" i="53"/>
  <c r="AH52" i="53"/>
  <c r="AB52" i="53"/>
  <c r="AA52" i="53"/>
  <c r="Z52" i="53"/>
  <c r="S52" i="53"/>
  <c r="R52" i="53"/>
  <c r="Q52" i="53"/>
  <c r="P52" i="53"/>
  <c r="O52" i="53"/>
  <c r="N52" i="53"/>
  <c r="AZ51" i="53"/>
  <c r="BA51" i="53" s="1"/>
  <c r="AW51" i="53"/>
  <c r="AX51" i="53" s="1"/>
  <c r="AU51" i="53"/>
  <c r="AT51" i="53"/>
  <c r="AS51" i="53"/>
  <c r="AR51" i="53"/>
  <c r="AP51" i="53"/>
  <c r="AO51" i="53"/>
  <c r="AL51" i="53"/>
  <c r="AM51" i="53" s="1"/>
  <c r="AN51" i="53" s="1"/>
  <c r="AJ51" i="53"/>
  <c r="AI51" i="53"/>
  <c r="AH51" i="53"/>
  <c r="AG51" i="53"/>
  <c r="AF51" i="53"/>
  <c r="AE51" i="53"/>
  <c r="AD51" i="53"/>
  <c r="AC51" i="53"/>
  <c r="AB51" i="53"/>
  <c r="AA51" i="53"/>
  <c r="Z51" i="53"/>
  <c r="X51" i="53"/>
  <c r="W51" i="53"/>
  <c r="V51" i="53"/>
  <c r="U51" i="53"/>
  <c r="T51" i="53"/>
  <c r="S51" i="53"/>
  <c r="R51" i="53"/>
  <c r="Q51" i="53"/>
  <c r="P51" i="53"/>
  <c r="O51" i="53"/>
  <c r="N51" i="53"/>
  <c r="AZ50" i="53"/>
  <c r="BA50" i="53" s="1"/>
  <c r="AX50" i="53"/>
  <c r="AW50" i="53"/>
  <c r="AU50" i="53"/>
  <c r="AT50" i="53"/>
  <c r="AS50" i="53"/>
  <c r="AR50" i="53"/>
  <c r="AP50" i="53"/>
  <c r="AO50" i="53"/>
  <c r="AL50" i="53"/>
  <c r="AM50" i="53" s="1"/>
  <c r="AN50" i="53" s="1"/>
  <c r="AJ50" i="53"/>
  <c r="AI50" i="53"/>
  <c r="AH50" i="53"/>
  <c r="AG50" i="53"/>
  <c r="AF50" i="53"/>
  <c r="AE50" i="53"/>
  <c r="AD50" i="53"/>
  <c r="AC50" i="53"/>
  <c r="AB50" i="53"/>
  <c r="AA50" i="53"/>
  <c r="Z50" i="53"/>
  <c r="X50" i="53"/>
  <c r="W50" i="53"/>
  <c r="V50" i="53"/>
  <c r="U50" i="53"/>
  <c r="T50" i="53"/>
  <c r="S50" i="53"/>
  <c r="R50" i="53"/>
  <c r="Q50" i="53"/>
  <c r="P50" i="53"/>
  <c r="O50" i="53"/>
  <c r="N50" i="53"/>
  <c r="AZ49" i="53"/>
  <c r="BA49" i="53" s="1"/>
  <c r="AX49" i="53"/>
  <c r="AW49" i="53"/>
  <c r="AU49" i="53"/>
  <c r="AT49" i="53"/>
  <c r="AS49" i="53"/>
  <c r="AR49" i="53"/>
  <c r="AP49" i="53"/>
  <c r="AO49" i="53"/>
  <c r="AL49" i="53"/>
  <c r="AM49" i="53" s="1"/>
  <c r="AN49" i="53" s="1"/>
  <c r="AH49" i="53"/>
  <c r="Z49" i="53"/>
  <c r="R49" i="53"/>
  <c r="Q49" i="53"/>
  <c r="P49" i="53"/>
  <c r="O49" i="53"/>
  <c r="N49" i="53"/>
  <c r="AZ48" i="53"/>
  <c r="BA48" i="53" s="1"/>
  <c r="AW48" i="53"/>
  <c r="AX48" i="53" s="1"/>
  <c r="AU48" i="53"/>
  <c r="AT48" i="53"/>
  <c r="AS48" i="53"/>
  <c r="AR48" i="53"/>
  <c r="AP48" i="53"/>
  <c r="AO48" i="53"/>
  <c r="AL48" i="53"/>
  <c r="AM48" i="53" s="1"/>
  <c r="AN48" i="53" s="1"/>
  <c r="AJ48" i="53"/>
  <c r="AD48" i="53"/>
  <c r="AC48" i="53"/>
  <c r="AB48" i="53"/>
  <c r="U48" i="53"/>
  <c r="T48" i="53"/>
  <c r="S48" i="53"/>
  <c r="R48" i="53"/>
  <c r="Q48" i="53"/>
  <c r="P48" i="53"/>
  <c r="O48" i="53"/>
  <c r="N48" i="53"/>
  <c r="AZ47" i="53"/>
  <c r="BA47" i="53" s="1"/>
  <c r="AX47" i="53"/>
  <c r="AW47" i="53"/>
  <c r="AU47" i="53"/>
  <c r="AT47" i="53"/>
  <c r="AS47" i="53"/>
  <c r="AR47" i="53"/>
  <c r="AP47" i="53"/>
  <c r="AO47" i="53"/>
  <c r="AL47" i="53"/>
  <c r="AM47" i="53" s="1"/>
  <c r="AN47" i="53" s="1"/>
  <c r="AJ47" i="53"/>
  <c r="AI47" i="53"/>
  <c r="AH47" i="53"/>
  <c r="AG47" i="53"/>
  <c r="AF47" i="53"/>
  <c r="AE47" i="53"/>
  <c r="AD47" i="53"/>
  <c r="AC47" i="53"/>
  <c r="AB47" i="53"/>
  <c r="AA47" i="53"/>
  <c r="Z47" i="53"/>
  <c r="X47" i="53"/>
  <c r="W47" i="53"/>
  <c r="V47" i="53"/>
  <c r="U47" i="53"/>
  <c r="T47" i="53"/>
  <c r="S47" i="53"/>
  <c r="R47" i="53"/>
  <c r="Q47" i="53"/>
  <c r="P47" i="53"/>
  <c r="O47" i="53"/>
  <c r="N47" i="53"/>
  <c r="AZ46" i="53"/>
  <c r="BA46" i="53" s="1"/>
  <c r="AW46" i="53"/>
  <c r="AX46" i="53" s="1"/>
  <c r="AU46" i="53"/>
  <c r="AT46" i="53"/>
  <c r="AS46" i="53"/>
  <c r="AR46" i="53"/>
  <c r="AP46" i="53"/>
  <c r="AO46" i="53"/>
  <c r="AL46" i="53"/>
  <c r="AM46" i="53" s="1"/>
  <c r="AN46" i="53" s="1"/>
  <c r="AJ46" i="53"/>
  <c r="AI46" i="53"/>
  <c r="AH46" i="53"/>
  <c r="AG46" i="53"/>
  <c r="AF46" i="53"/>
  <c r="AE46" i="53"/>
  <c r="AD46" i="53"/>
  <c r="AC46" i="53"/>
  <c r="AB46" i="53"/>
  <c r="AA46" i="53"/>
  <c r="Z46" i="53"/>
  <c r="X46" i="53"/>
  <c r="W46" i="53"/>
  <c r="V46" i="53"/>
  <c r="U46" i="53"/>
  <c r="T46" i="53"/>
  <c r="S46" i="53"/>
  <c r="R46" i="53"/>
  <c r="Q46" i="53"/>
  <c r="P46" i="53"/>
  <c r="O46" i="53"/>
  <c r="N46" i="53"/>
  <c r="BA45" i="53"/>
  <c r="AZ45" i="53"/>
  <c r="AW45" i="53"/>
  <c r="AX45" i="53" s="1"/>
  <c r="AU45" i="53"/>
  <c r="AT45" i="53"/>
  <c r="AS45" i="53"/>
  <c r="AR45" i="53"/>
  <c r="AP45" i="53"/>
  <c r="AO45" i="53"/>
  <c r="AL45" i="53"/>
  <c r="AM45" i="53" s="1"/>
  <c r="AN45" i="53" s="1"/>
  <c r="AH45" i="53"/>
  <c r="Z45" i="53"/>
  <c r="R45" i="53"/>
  <c r="Q45" i="53"/>
  <c r="P45" i="53"/>
  <c r="O45" i="53"/>
  <c r="N45" i="53"/>
  <c r="AZ44" i="53"/>
  <c r="BA44" i="53" s="1"/>
  <c r="AW44" i="53"/>
  <c r="AX44" i="53" s="1"/>
  <c r="AU44" i="53"/>
  <c r="AT44" i="53"/>
  <c r="AS44" i="53"/>
  <c r="AR44" i="53"/>
  <c r="AP44" i="53"/>
  <c r="AO44" i="53"/>
  <c r="AL44" i="53"/>
  <c r="AM44" i="53" s="1"/>
  <c r="AN44" i="53" s="1"/>
  <c r="AJ44" i="53"/>
  <c r="AI44" i="53"/>
  <c r="AC44" i="53"/>
  <c r="AB44" i="53"/>
  <c r="AA44" i="53"/>
  <c r="T44" i="53"/>
  <c r="S44" i="53"/>
  <c r="R44" i="53"/>
  <c r="Q44" i="53"/>
  <c r="P44" i="53"/>
  <c r="O44" i="53"/>
  <c r="N44" i="53"/>
  <c r="AZ43" i="53"/>
  <c r="BA43" i="53" s="1"/>
  <c r="AW43" i="53"/>
  <c r="AX43" i="53" s="1"/>
  <c r="AU43" i="53"/>
  <c r="AT43" i="53"/>
  <c r="AS43" i="53"/>
  <c r="AR43" i="53"/>
  <c r="AP43" i="53"/>
  <c r="AO43" i="53"/>
  <c r="AL43" i="53"/>
  <c r="AM43" i="53" s="1"/>
  <c r="AN43" i="53" s="1"/>
  <c r="AJ43" i="53"/>
  <c r="AI43" i="53"/>
  <c r="AH43" i="53"/>
  <c r="AG43" i="53"/>
  <c r="AF43" i="53"/>
  <c r="AE43" i="53"/>
  <c r="AD43" i="53"/>
  <c r="AC43" i="53"/>
  <c r="AB43" i="53"/>
  <c r="AA43" i="53"/>
  <c r="Z43" i="53"/>
  <c r="X43" i="53"/>
  <c r="W43" i="53"/>
  <c r="V43" i="53"/>
  <c r="U43" i="53"/>
  <c r="T43" i="53"/>
  <c r="S43" i="53"/>
  <c r="R43" i="53"/>
  <c r="Q43" i="53"/>
  <c r="P43" i="53"/>
  <c r="O43" i="53"/>
  <c r="N43" i="53"/>
  <c r="AZ42" i="53"/>
  <c r="BA42" i="53" s="1"/>
  <c r="AW42" i="53"/>
  <c r="AX42" i="53" s="1"/>
  <c r="AU42" i="53"/>
  <c r="AT42" i="53"/>
  <c r="AS42" i="53"/>
  <c r="AR42" i="53"/>
  <c r="AP42" i="53"/>
  <c r="AO42" i="53"/>
  <c r="AL42" i="53"/>
  <c r="AM42" i="53" s="1"/>
  <c r="AN42" i="53" s="1"/>
  <c r="AJ42" i="53"/>
  <c r="AI42" i="53"/>
  <c r="AH42" i="53"/>
  <c r="AG42" i="53"/>
  <c r="AF42" i="53"/>
  <c r="AE42" i="53"/>
  <c r="AD42" i="53"/>
  <c r="AC42" i="53"/>
  <c r="AB42" i="53"/>
  <c r="AA42" i="53"/>
  <c r="Z42" i="53"/>
  <c r="X42" i="53"/>
  <c r="W42" i="53"/>
  <c r="V42" i="53"/>
  <c r="U42" i="53"/>
  <c r="T42" i="53"/>
  <c r="S42" i="53"/>
  <c r="R42" i="53"/>
  <c r="Q42" i="53"/>
  <c r="P42" i="53"/>
  <c r="O42" i="53"/>
  <c r="N42" i="53"/>
  <c r="AZ41" i="53"/>
  <c r="BA41" i="53" s="1"/>
  <c r="AW41" i="53"/>
  <c r="AX41" i="53" s="1"/>
  <c r="AU41" i="53"/>
  <c r="AT41" i="53"/>
  <c r="AS41" i="53"/>
  <c r="AR41" i="53"/>
  <c r="AP41" i="53"/>
  <c r="AO41" i="53"/>
  <c r="AL41" i="53"/>
  <c r="AM41" i="53" s="1"/>
  <c r="AN41" i="53" s="1"/>
  <c r="AI41" i="53"/>
  <c r="AA41" i="53"/>
  <c r="S41" i="53"/>
  <c r="R41" i="53"/>
  <c r="Q41" i="53"/>
  <c r="P41" i="53"/>
  <c r="O41" i="53"/>
  <c r="N41" i="53"/>
  <c r="AZ40" i="53"/>
  <c r="BA40" i="53" s="1"/>
  <c r="AW40" i="53"/>
  <c r="AX40" i="53" s="1"/>
  <c r="AU40" i="53"/>
  <c r="AT40" i="53"/>
  <c r="AS40" i="53"/>
  <c r="AR40" i="53"/>
  <c r="AP40" i="53"/>
  <c r="AO40" i="53"/>
  <c r="AL40" i="53"/>
  <c r="AM40" i="53" s="1"/>
  <c r="AN40" i="53" s="1"/>
  <c r="AE40" i="53"/>
  <c r="AD40" i="53"/>
  <c r="AC40" i="53"/>
  <c r="V40" i="53"/>
  <c r="U40" i="53"/>
  <c r="T40" i="53"/>
  <c r="R40" i="53"/>
  <c r="Q40" i="53"/>
  <c r="P40" i="53"/>
  <c r="O40" i="53"/>
  <c r="N40" i="53"/>
  <c r="BA39" i="53"/>
  <c r="AZ39" i="53"/>
  <c r="AW39" i="53"/>
  <c r="AX39" i="53" s="1"/>
  <c r="AU39" i="53"/>
  <c r="AT39" i="53"/>
  <c r="AS39" i="53"/>
  <c r="AR39" i="53"/>
  <c r="AP39" i="53"/>
  <c r="AO39" i="53"/>
  <c r="AL39" i="53"/>
  <c r="AM39" i="53" s="1"/>
  <c r="AN39" i="53" s="1"/>
  <c r="AJ39" i="53"/>
  <c r="AI39" i="53"/>
  <c r="AH39" i="53"/>
  <c r="AG39" i="53"/>
  <c r="AF39" i="53"/>
  <c r="AE39" i="53"/>
  <c r="AD39" i="53"/>
  <c r="AC39" i="53"/>
  <c r="AB39" i="53"/>
  <c r="AA39" i="53"/>
  <c r="Z39" i="53"/>
  <c r="X39" i="53"/>
  <c r="W39" i="53"/>
  <c r="V39" i="53"/>
  <c r="U39" i="53"/>
  <c r="T39" i="53"/>
  <c r="S39" i="53"/>
  <c r="R39" i="53"/>
  <c r="Q39" i="53"/>
  <c r="P39" i="53"/>
  <c r="O39" i="53"/>
  <c r="N39" i="53"/>
  <c r="AZ38" i="53"/>
  <c r="BA38" i="53" s="1"/>
  <c r="AW38" i="53"/>
  <c r="AX38" i="53" s="1"/>
  <c r="AU38" i="53"/>
  <c r="AT38" i="53"/>
  <c r="AS38" i="53"/>
  <c r="AR38" i="53"/>
  <c r="AP38" i="53"/>
  <c r="AO38" i="53"/>
  <c r="AL38" i="53"/>
  <c r="AM38" i="53" s="1"/>
  <c r="AN38" i="53" s="1"/>
  <c r="AJ38" i="53"/>
  <c r="AI38" i="53"/>
  <c r="AH38" i="53"/>
  <c r="AG38" i="53"/>
  <c r="AF38" i="53"/>
  <c r="AE38" i="53"/>
  <c r="AD38" i="53"/>
  <c r="AC38" i="53"/>
  <c r="AB38" i="53"/>
  <c r="AA38" i="53"/>
  <c r="Z38" i="53"/>
  <c r="X38" i="53"/>
  <c r="W38" i="53"/>
  <c r="V38" i="53"/>
  <c r="U38" i="53"/>
  <c r="T38" i="53"/>
  <c r="S38" i="53"/>
  <c r="R38" i="53"/>
  <c r="Q38" i="53"/>
  <c r="P38" i="53"/>
  <c r="O38" i="53"/>
  <c r="N38" i="53"/>
  <c r="AZ37" i="53"/>
  <c r="BA37" i="53" s="1"/>
  <c r="AW37" i="53"/>
  <c r="AX37" i="53" s="1"/>
  <c r="AU37" i="53"/>
  <c r="AT37" i="53"/>
  <c r="AS37" i="53"/>
  <c r="AR37" i="53"/>
  <c r="AP37" i="53"/>
  <c r="AO37" i="53"/>
  <c r="AL37" i="53"/>
  <c r="AM37" i="53" s="1"/>
  <c r="AN37" i="53" s="1"/>
  <c r="AC37" i="53"/>
  <c r="T37" i="53"/>
  <c r="R37" i="53"/>
  <c r="Q37" i="53"/>
  <c r="P37" i="53"/>
  <c r="O37" i="53"/>
  <c r="N37" i="53"/>
  <c r="AZ36" i="53"/>
  <c r="BA36" i="53" s="1"/>
  <c r="AW36" i="53"/>
  <c r="AX36" i="53" s="1"/>
  <c r="AU36" i="53"/>
  <c r="AT36" i="53"/>
  <c r="AS36" i="53"/>
  <c r="AR36" i="53"/>
  <c r="AP36" i="53"/>
  <c r="AO36" i="53"/>
  <c r="AL36" i="53"/>
  <c r="AM36" i="53" s="1"/>
  <c r="AN36" i="53" s="1"/>
  <c r="AF36" i="53"/>
  <c r="AE36" i="53"/>
  <c r="AD36" i="53"/>
  <c r="W36" i="53"/>
  <c r="V36" i="53"/>
  <c r="U36" i="53"/>
  <c r="R36" i="53"/>
  <c r="Q36" i="53"/>
  <c r="P36" i="53"/>
  <c r="O36" i="53"/>
  <c r="N36" i="53"/>
  <c r="AZ35" i="53"/>
  <c r="BA35" i="53" s="1"/>
  <c r="AW35" i="53"/>
  <c r="AX35" i="53" s="1"/>
  <c r="AU35" i="53"/>
  <c r="AT35" i="53"/>
  <c r="AS35" i="53"/>
  <c r="AR35" i="53"/>
  <c r="AP35" i="53"/>
  <c r="AO35" i="53"/>
  <c r="AL35" i="53"/>
  <c r="AM35" i="53" s="1"/>
  <c r="AN35" i="53" s="1"/>
  <c r="AJ35" i="53"/>
  <c r="AI35" i="53"/>
  <c r="AH35" i="53"/>
  <c r="AG35" i="53"/>
  <c r="AF35" i="53"/>
  <c r="AE35" i="53"/>
  <c r="AD35" i="53"/>
  <c r="AC35" i="53"/>
  <c r="AB35" i="53"/>
  <c r="AA35" i="53"/>
  <c r="Z35" i="53"/>
  <c r="X35" i="53"/>
  <c r="W35" i="53"/>
  <c r="V35" i="53"/>
  <c r="U35" i="53"/>
  <c r="T35" i="53"/>
  <c r="S35" i="53"/>
  <c r="R35" i="53"/>
  <c r="Q35" i="53"/>
  <c r="P35" i="53"/>
  <c r="O35" i="53"/>
  <c r="N35" i="53"/>
  <c r="AZ34" i="53"/>
  <c r="BA34" i="53" s="1"/>
  <c r="AW34" i="53"/>
  <c r="AX34" i="53" s="1"/>
  <c r="AU34" i="53"/>
  <c r="AT34" i="53"/>
  <c r="AS34" i="53"/>
  <c r="AR34" i="53"/>
  <c r="AP34" i="53"/>
  <c r="AO34" i="53"/>
  <c r="AL34" i="53"/>
  <c r="AM34" i="53" s="1"/>
  <c r="AN34" i="53" s="1"/>
  <c r="AJ34" i="53"/>
  <c r="AI34" i="53"/>
  <c r="AH34" i="53"/>
  <c r="AG34" i="53"/>
  <c r="AF34" i="53"/>
  <c r="AE34" i="53"/>
  <c r="AD34" i="53"/>
  <c r="AC34" i="53"/>
  <c r="AB34" i="53"/>
  <c r="AA34" i="53"/>
  <c r="Z34" i="53"/>
  <c r="X34" i="53"/>
  <c r="W34" i="53"/>
  <c r="V34" i="53"/>
  <c r="U34" i="53"/>
  <c r="T34" i="53"/>
  <c r="S34" i="53"/>
  <c r="R34" i="53"/>
  <c r="Q34" i="53"/>
  <c r="P34" i="53"/>
  <c r="O34" i="53"/>
  <c r="N34" i="53"/>
  <c r="AZ33" i="53"/>
  <c r="BA33" i="53" s="1"/>
  <c r="AW33" i="53"/>
  <c r="AX33" i="53" s="1"/>
  <c r="AU33" i="53"/>
  <c r="AT33" i="53"/>
  <c r="AS33" i="53"/>
  <c r="AR33" i="53"/>
  <c r="AP33" i="53"/>
  <c r="AO33" i="53"/>
  <c r="AL33" i="53"/>
  <c r="AM33" i="53" s="1"/>
  <c r="AN33" i="53" s="1"/>
  <c r="AC33" i="53"/>
  <c r="U33" i="53"/>
  <c r="R33" i="53"/>
  <c r="Q33" i="53"/>
  <c r="P33" i="53"/>
  <c r="O33" i="53"/>
  <c r="N33" i="53"/>
  <c r="AZ32" i="53"/>
  <c r="BA32" i="53" s="1"/>
  <c r="AW32" i="53"/>
  <c r="AX32" i="53" s="1"/>
  <c r="AU32" i="53"/>
  <c r="AT32" i="53"/>
  <c r="AS32" i="53"/>
  <c r="AR32" i="53"/>
  <c r="AP32" i="53"/>
  <c r="AO32" i="53"/>
  <c r="AL32" i="53"/>
  <c r="AM32" i="53" s="1"/>
  <c r="AN32" i="53" s="1"/>
  <c r="AG32" i="53"/>
  <c r="AF32" i="53"/>
  <c r="AE32" i="53"/>
  <c r="X32" i="53"/>
  <c r="W32" i="53"/>
  <c r="V32" i="53"/>
  <c r="R32" i="53"/>
  <c r="Q32" i="53"/>
  <c r="P32" i="53"/>
  <c r="O32" i="53"/>
  <c r="N32" i="53"/>
  <c r="AZ31" i="53"/>
  <c r="BA31" i="53" s="1"/>
  <c r="AW31" i="53"/>
  <c r="AX31" i="53" s="1"/>
  <c r="AU31" i="53"/>
  <c r="AT31" i="53"/>
  <c r="AS31" i="53"/>
  <c r="AR31" i="53"/>
  <c r="AP31" i="53"/>
  <c r="AO31" i="53"/>
  <c r="AL31" i="53"/>
  <c r="AM31" i="53" s="1"/>
  <c r="AN31" i="53" s="1"/>
  <c r="AJ31" i="53"/>
  <c r="AI31" i="53"/>
  <c r="AH31" i="53"/>
  <c r="AG31" i="53"/>
  <c r="AF31" i="53"/>
  <c r="AE31" i="53"/>
  <c r="AD31" i="53"/>
  <c r="AC31" i="53"/>
  <c r="AB31" i="53"/>
  <c r="AA31" i="53"/>
  <c r="Z31" i="53"/>
  <c r="X31" i="53"/>
  <c r="W31" i="53"/>
  <c r="V31" i="53"/>
  <c r="U31" i="53"/>
  <c r="T31" i="53"/>
  <c r="S31" i="53"/>
  <c r="R31" i="53"/>
  <c r="Q31" i="53"/>
  <c r="P31" i="53"/>
  <c r="O31" i="53"/>
  <c r="N31" i="53"/>
  <c r="AZ30" i="53"/>
  <c r="BA30" i="53" s="1"/>
  <c r="AW30" i="53"/>
  <c r="AX30" i="53" s="1"/>
  <c r="AU30" i="53"/>
  <c r="AT30" i="53"/>
  <c r="AS30" i="53"/>
  <c r="AR30" i="53"/>
  <c r="AP30" i="53"/>
  <c r="AO30" i="53"/>
  <c r="AL30" i="53"/>
  <c r="AM30" i="53" s="1"/>
  <c r="AN30" i="53" s="1"/>
  <c r="AJ30" i="53"/>
  <c r="AI30" i="53"/>
  <c r="AH30" i="53"/>
  <c r="AG30" i="53"/>
  <c r="AF30" i="53"/>
  <c r="AE30" i="53"/>
  <c r="AD30" i="53"/>
  <c r="AC30" i="53"/>
  <c r="AB30" i="53"/>
  <c r="AA30" i="53"/>
  <c r="Z30" i="53"/>
  <c r="X30" i="53"/>
  <c r="W30" i="53"/>
  <c r="V30" i="53"/>
  <c r="U30" i="53"/>
  <c r="T30" i="53"/>
  <c r="S30" i="53"/>
  <c r="R30" i="53"/>
  <c r="Q30" i="53"/>
  <c r="P30" i="53"/>
  <c r="O30" i="53"/>
  <c r="N30" i="53"/>
  <c r="AZ29" i="53"/>
  <c r="BA29" i="53" s="1"/>
  <c r="AW29" i="53"/>
  <c r="AX29" i="53" s="1"/>
  <c r="AU29" i="53"/>
  <c r="AT29" i="53"/>
  <c r="AS29" i="53"/>
  <c r="AR29" i="53"/>
  <c r="AP29" i="53"/>
  <c r="AO29" i="53"/>
  <c r="AL29" i="53"/>
  <c r="AM29" i="53" s="1"/>
  <c r="AN29" i="53" s="1"/>
  <c r="AE29" i="53"/>
  <c r="V29" i="53"/>
  <c r="R29" i="53"/>
  <c r="Q29" i="53"/>
  <c r="P29" i="53"/>
  <c r="O29" i="53"/>
  <c r="N29" i="53"/>
  <c r="AZ28" i="53"/>
  <c r="BA28" i="53" s="1"/>
  <c r="AW28" i="53"/>
  <c r="AX28" i="53" s="1"/>
  <c r="AU28" i="53"/>
  <c r="AT28" i="53"/>
  <c r="AS28" i="53"/>
  <c r="AR28" i="53"/>
  <c r="AP28" i="53"/>
  <c r="AO28" i="53"/>
  <c r="AM28" i="53"/>
  <c r="AN28" i="53" s="1"/>
  <c r="AL28" i="53"/>
  <c r="AH28" i="53"/>
  <c r="AG28" i="53"/>
  <c r="AF28" i="53"/>
  <c r="Z28" i="53"/>
  <c r="X28" i="53"/>
  <c r="W28" i="53"/>
  <c r="R28" i="53"/>
  <c r="Q28" i="53"/>
  <c r="P28" i="53"/>
  <c r="O28" i="53"/>
  <c r="N28" i="53"/>
  <c r="AZ27" i="53"/>
  <c r="BA27" i="53" s="1"/>
  <c r="AW27" i="53"/>
  <c r="AX27" i="53" s="1"/>
  <c r="AU27" i="53"/>
  <c r="AT27" i="53"/>
  <c r="AS27" i="53"/>
  <c r="AR27" i="53"/>
  <c r="AP27" i="53"/>
  <c r="AO27" i="53"/>
  <c r="AL27" i="53"/>
  <c r="AM27" i="53" s="1"/>
  <c r="AN27" i="53" s="1"/>
  <c r="AJ27" i="53"/>
  <c r="AI27" i="53"/>
  <c r="AH27" i="53"/>
  <c r="AG27" i="53"/>
  <c r="AF27" i="53"/>
  <c r="AE27" i="53"/>
  <c r="AD27" i="53"/>
  <c r="AC27" i="53"/>
  <c r="AB27" i="53"/>
  <c r="AA27" i="53"/>
  <c r="Z27" i="53"/>
  <c r="X27" i="53"/>
  <c r="W27" i="53"/>
  <c r="V27" i="53"/>
  <c r="U27" i="53"/>
  <c r="T27" i="53"/>
  <c r="S27" i="53"/>
  <c r="R27" i="53"/>
  <c r="Q27" i="53"/>
  <c r="P27" i="53"/>
  <c r="O27" i="53"/>
  <c r="N27" i="53"/>
  <c r="AZ26" i="53"/>
  <c r="BA26" i="53" s="1"/>
  <c r="AW26" i="53"/>
  <c r="AX26" i="53" s="1"/>
  <c r="AU26" i="53"/>
  <c r="AT26" i="53"/>
  <c r="AS26" i="53"/>
  <c r="AR26" i="53"/>
  <c r="AP26" i="53"/>
  <c r="AO26" i="53"/>
  <c r="AL26" i="53"/>
  <c r="AM26" i="53" s="1"/>
  <c r="AN26" i="53" s="1"/>
  <c r="AJ26" i="53"/>
  <c r="AK26" i="53" s="1"/>
  <c r="AD26" i="53" s="1"/>
  <c r="AI26" i="53"/>
  <c r="AH26" i="53"/>
  <c r="AG26" i="53"/>
  <c r="AF26" i="53"/>
  <c r="AE26" i="53"/>
  <c r="AC26" i="53"/>
  <c r="AB26" i="53"/>
  <c r="AA26" i="53"/>
  <c r="Z26" i="53"/>
  <c r="X26" i="53"/>
  <c r="W26" i="53"/>
  <c r="V26" i="53"/>
  <c r="U26" i="53"/>
  <c r="T26" i="53"/>
  <c r="S26" i="53"/>
  <c r="R26" i="53"/>
  <c r="Q26" i="53"/>
  <c r="P26" i="53"/>
  <c r="O26" i="53"/>
  <c r="N26" i="53"/>
  <c r="AZ25" i="53"/>
  <c r="BA25" i="53" s="1"/>
  <c r="AW25" i="53"/>
  <c r="AX25" i="53" s="1"/>
  <c r="AU25" i="53"/>
  <c r="AT25" i="53"/>
  <c r="AS25" i="53"/>
  <c r="AR25" i="53"/>
  <c r="AP25" i="53"/>
  <c r="AO25" i="53"/>
  <c r="AL25" i="53"/>
  <c r="AM25" i="53" s="1"/>
  <c r="AN25" i="53" s="1"/>
  <c r="AB25" i="53"/>
  <c r="S25" i="53"/>
  <c r="R25" i="53"/>
  <c r="Q25" i="53"/>
  <c r="P25" i="53"/>
  <c r="O25" i="53"/>
  <c r="N25" i="53"/>
  <c r="AZ24" i="53"/>
  <c r="BA24" i="53" s="1"/>
  <c r="AU24" i="53"/>
  <c r="AT24" i="53"/>
  <c r="AS24" i="53"/>
  <c r="AR24" i="53"/>
  <c r="AP24" i="53"/>
  <c r="AO24" i="53"/>
  <c r="AL24" i="53"/>
  <c r="AM24" i="53" s="1"/>
  <c r="AN24" i="53" s="1"/>
  <c r="AJ24" i="53"/>
  <c r="AK24" i="53" s="1"/>
  <c r="AC24" i="53" s="1"/>
  <c r="AI24" i="53"/>
  <c r="AH24" i="53"/>
  <c r="Z24" i="53"/>
  <c r="X24" i="53"/>
  <c r="R24" i="53"/>
  <c r="Q24" i="53"/>
  <c r="P24" i="53"/>
  <c r="O24" i="53"/>
  <c r="N24" i="53"/>
  <c r="AZ23" i="53"/>
  <c r="BA23" i="53" s="1"/>
  <c r="AU23" i="53"/>
  <c r="AT23" i="53"/>
  <c r="AS23" i="53"/>
  <c r="AR23" i="53"/>
  <c r="AP23" i="53"/>
  <c r="AO23" i="53"/>
  <c r="AL23" i="53"/>
  <c r="AM23" i="53" s="1"/>
  <c r="AN23" i="53" s="1"/>
  <c r="AJ23" i="53"/>
  <c r="AK23" i="53" s="1"/>
  <c r="AB23" i="53" s="1"/>
  <c r="AI23" i="53"/>
  <c r="AG23" i="53"/>
  <c r="AF23" i="53"/>
  <c r="AE23" i="53"/>
  <c r="AD23" i="53"/>
  <c r="Z23" i="53"/>
  <c r="X23" i="53"/>
  <c r="W23" i="53"/>
  <c r="V23" i="53"/>
  <c r="U23" i="53"/>
  <c r="T23" i="53"/>
  <c r="S23" i="53"/>
  <c r="R23" i="53"/>
  <c r="Q23" i="53"/>
  <c r="P23" i="53"/>
  <c r="O23" i="53"/>
  <c r="N23" i="53"/>
  <c r="AZ22" i="53"/>
  <c r="BA22" i="53" s="1"/>
  <c r="AU22" i="53"/>
  <c r="AT22" i="53"/>
  <c r="AS22" i="53"/>
  <c r="AR22" i="53"/>
  <c r="AP22" i="53"/>
  <c r="AO22" i="53"/>
  <c r="AL22" i="53"/>
  <c r="AM22" i="53" s="1"/>
  <c r="AN22" i="53" s="1"/>
  <c r="AJ22" i="53"/>
  <c r="AK22" i="53" s="1"/>
  <c r="AB22" i="53" s="1"/>
  <c r="AI22" i="53"/>
  <c r="AH22" i="53"/>
  <c r="AG22" i="53"/>
  <c r="AE22" i="53"/>
  <c r="AD22" i="53"/>
  <c r="Z22" i="53"/>
  <c r="X22" i="53"/>
  <c r="W22" i="53"/>
  <c r="V22" i="53"/>
  <c r="U22" i="53"/>
  <c r="T22" i="53"/>
  <c r="S22" i="53"/>
  <c r="R22" i="53"/>
  <c r="Q22" i="53"/>
  <c r="P22" i="53"/>
  <c r="O22" i="53"/>
  <c r="N22" i="53"/>
  <c r="AZ21" i="53"/>
  <c r="BA21" i="53" s="1"/>
  <c r="AU21" i="53"/>
  <c r="AT21" i="53"/>
  <c r="AS21" i="53"/>
  <c r="AR21" i="53"/>
  <c r="AP21" i="53"/>
  <c r="AO21" i="53"/>
  <c r="AL21" i="53"/>
  <c r="AM21" i="53" s="1"/>
  <c r="AN21" i="53" s="1"/>
  <c r="AJ21" i="53"/>
  <c r="R21" i="53"/>
  <c r="Q21" i="53"/>
  <c r="P21" i="53"/>
  <c r="O21" i="53"/>
  <c r="N21" i="53"/>
  <c r="AZ20" i="53"/>
  <c r="BA20" i="53" s="1"/>
  <c r="AU20" i="53"/>
  <c r="AT20" i="53"/>
  <c r="AS20" i="53"/>
  <c r="AR20" i="53"/>
  <c r="AP20" i="53"/>
  <c r="AO20" i="53"/>
  <c r="AL20" i="53"/>
  <c r="AM20" i="53" s="1"/>
  <c r="AN20" i="53" s="1"/>
  <c r="AJ20" i="53"/>
  <c r="AI20" i="53"/>
  <c r="AA20" i="53"/>
  <c r="Z20" i="53"/>
  <c r="S20" i="53"/>
  <c r="R20" i="53"/>
  <c r="Q20" i="53"/>
  <c r="P20" i="53"/>
  <c r="O20" i="53"/>
  <c r="N20" i="53"/>
  <c r="AZ19" i="53"/>
  <c r="BA19" i="53" s="1"/>
  <c r="AU19" i="53"/>
  <c r="AT19" i="53"/>
  <c r="AS19" i="53"/>
  <c r="AR19" i="53"/>
  <c r="AP19" i="53"/>
  <c r="AO19" i="53"/>
  <c r="AL19" i="53"/>
  <c r="AM19" i="53" s="1"/>
  <c r="AN19" i="53" s="1"/>
  <c r="AJ19" i="53"/>
  <c r="AI19" i="53"/>
  <c r="AG19" i="53"/>
  <c r="AF19" i="53"/>
  <c r="AE19" i="53"/>
  <c r="AD19" i="53"/>
  <c r="X19" i="53"/>
  <c r="W19" i="53"/>
  <c r="V19" i="53"/>
  <c r="U19" i="53"/>
  <c r="T19" i="53"/>
  <c r="S19" i="53"/>
  <c r="R19" i="53"/>
  <c r="Q19" i="53"/>
  <c r="P19" i="53"/>
  <c r="O19" i="53"/>
  <c r="N19" i="53"/>
  <c r="AZ18" i="53"/>
  <c r="BA18" i="53" s="1"/>
  <c r="AU18" i="53"/>
  <c r="AT18" i="53"/>
  <c r="AS18" i="53"/>
  <c r="AR18" i="53"/>
  <c r="AP18" i="53"/>
  <c r="AP55" i="53" s="1"/>
  <c r="Q18" i="68" s="1"/>
  <c r="AO18" i="53"/>
  <c r="AL18" i="53"/>
  <c r="AM18" i="53" s="1"/>
  <c r="AN18" i="53" s="1"/>
  <c r="AJ18" i="53"/>
  <c r="AI18" i="53"/>
  <c r="AH18" i="53"/>
  <c r="AF18" i="53"/>
  <c r="AE18" i="53"/>
  <c r="AD18" i="53"/>
  <c r="AC18" i="53"/>
  <c r="Z18" i="53"/>
  <c r="X18" i="53"/>
  <c r="W18" i="53"/>
  <c r="V18" i="53"/>
  <c r="U18" i="53"/>
  <c r="T18" i="53"/>
  <c r="S18" i="53"/>
  <c r="Q18" i="53"/>
  <c r="P18" i="53"/>
  <c r="O18" i="53"/>
  <c r="N18" i="53"/>
  <c r="R18" i="53" s="1"/>
  <c r="E8" i="53"/>
  <c r="J14" i="51"/>
  <c r="J16" i="51" s="1"/>
  <c r="V14" i="51"/>
  <c r="V16" i="51" s="1"/>
  <c r="T14" i="51"/>
  <c r="T16" i="51" s="1"/>
  <c r="R14" i="51"/>
  <c r="R16" i="51" s="1"/>
  <c r="P14" i="51"/>
  <c r="P16" i="51" s="1"/>
  <c r="N14" i="51"/>
  <c r="N16" i="51" s="1"/>
  <c r="L14" i="51"/>
  <c r="L16" i="51" s="1"/>
  <c r="Z14" i="51"/>
  <c r="I14" i="51"/>
  <c r="K14" i="51"/>
  <c r="K16" i="51" s="1"/>
  <c r="M14" i="51"/>
  <c r="M16" i="51" s="1"/>
  <c r="O14" i="51"/>
  <c r="O16" i="51" s="1"/>
  <c r="Q14" i="51"/>
  <c r="Q16" i="51" s="1"/>
  <c r="S14" i="51"/>
  <c r="S16" i="51" s="1"/>
  <c r="U15" i="51"/>
  <c r="W15" i="51"/>
  <c r="W14" i="51" s="1"/>
  <c r="Z15" i="51"/>
  <c r="V15" i="33"/>
  <c r="T15" i="33"/>
  <c r="R15" i="33"/>
  <c r="P15" i="33"/>
  <c r="N15" i="33"/>
  <c r="L15" i="33"/>
  <c r="U15" i="33"/>
  <c r="S15" i="33"/>
  <c r="Q15" i="33"/>
  <c r="O15" i="33"/>
  <c r="M15" i="33"/>
  <c r="AU24" i="65" l="1"/>
  <c r="U16" i="80"/>
  <c r="Y16" i="80" s="1"/>
  <c r="U16" i="79"/>
  <c r="Y16" i="79" s="1"/>
  <c r="U16" i="76"/>
  <c r="Y16" i="76" s="1"/>
  <c r="W15" i="71"/>
  <c r="W15" i="70"/>
  <c r="U16" i="78"/>
  <c r="Y16" i="78" s="1"/>
  <c r="U16" i="77"/>
  <c r="Y16" i="77" s="1"/>
  <c r="W15" i="75"/>
  <c r="AA15" i="75" s="1"/>
  <c r="W15" i="74"/>
  <c r="W15" i="73"/>
  <c r="Y35" i="65"/>
  <c r="Y39" i="65"/>
  <c r="Y43" i="65"/>
  <c r="AT44" i="65"/>
  <c r="Y45" i="65"/>
  <c r="AT46" i="65"/>
  <c r="AT32" i="65"/>
  <c r="Y33" i="65"/>
  <c r="AT40" i="65"/>
  <c r="Y41" i="65"/>
  <c r="Y47" i="65"/>
  <c r="Y51" i="65"/>
  <c r="AT52" i="65"/>
  <c r="Y53" i="65"/>
  <c r="R34" i="65"/>
  <c r="AS37" i="65"/>
  <c r="Y38" i="65"/>
  <c r="R42" i="65"/>
  <c r="AT48" i="65"/>
  <c r="Y49" i="65"/>
  <c r="R32" i="65"/>
  <c r="R40" i="65"/>
  <c r="AS45" i="65"/>
  <c r="Y46" i="65"/>
  <c r="R50" i="65"/>
  <c r="AT36" i="65"/>
  <c r="AS46" i="65"/>
  <c r="Y30" i="65"/>
  <c r="AS53" i="65"/>
  <c r="R28" i="65"/>
  <c r="AS33" i="65"/>
  <c r="Y34" i="65"/>
  <c r="Y36" i="65"/>
  <c r="AS41" i="65"/>
  <c r="Y42" i="65"/>
  <c r="Y44" i="65"/>
  <c r="R45" i="65"/>
  <c r="Y32" i="65"/>
  <c r="R33" i="65"/>
  <c r="AS38" i="65"/>
  <c r="Y40" i="65"/>
  <c r="R41" i="65"/>
  <c r="AS49" i="65"/>
  <c r="Y50" i="65"/>
  <c r="Y52" i="65"/>
  <c r="R53" i="65"/>
  <c r="AX54" i="62"/>
  <c r="AV54" i="62" s="1"/>
  <c r="AT52" i="62"/>
  <c r="AS37" i="62"/>
  <c r="AS41" i="62"/>
  <c r="AS33" i="62"/>
  <c r="R37" i="62"/>
  <c r="AT37" i="62"/>
  <c r="AS50" i="62"/>
  <c r="AO55" i="62"/>
  <c r="O24" i="68" s="1"/>
  <c r="R52" i="62"/>
  <c r="AT44" i="62"/>
  <c r="AT36" i="62"/>
  <c r="AS42" i="62"/>
  <c r="AT32" i="62"/>
  <c r="R42" i="62"/>
  <c r="R49" i="62"/>
  <c r="AP55" i="62"/>
  <c r="Q24" i="68" s="1"/>
  <c r="AT40" i="62"/>
  <c r="AS53" i="62"/>
  <c r="R23" i="62"/>
  <c r="AS34" i="62"/>
  <c r="R46" i="62"/>
  <c r="R48" i="62"/>
  <c r="AS49" i="62"/>
  <c r="R20" i="62"/>
  <c r="AS26" i="62"/>
  <c r="R32" i="62"/>
  <c r="R34" i="62"/>
  <c r="R38" i="62"/>
  <c r="R44" i="62"/>
  <c r="R51" i="59"/>
  <c r="R45" i="59"/>
  <c r="R31" i="59"/>
  <c r="R37" i="59"/>
  <c r="R38" i="59"/>
  <c r="R46" i="59"/>
  <c r="R29" i="59"/>
  <c r="AT35" i="59"/>
  <c r="AS40" i="59"/>
  <c r="AT47" i="59"/>
  <c r="AT51" i="59"/>
  <c r="R20" i="59"/>
  <c r="AS35" i="59"/>
  <c r="AS51" i="59"/>
  <c r="AO55" i="59"/>
  <c r="O22" i="68" s="1"/>
  <c r="AT19" i="59"/>
  <c r="AP55" i="59"/>
  <c r="Q22" i="68" s="1"/>
  <c r="AS32" i="59"/>
  <c r="R47" i="59"/>
  <c r="AS36" i="59"/>
  <c r="R42" i="59"/>
  <c r="R21" i="59"/>
  <c r="R28" i="59"/>
  <c r="R32" i="59"/>
  <c r="R34" i="59"/>
  <c r="R36" i="59"/>
  <c r="AT39" i="59"/>
  <c r="AS43" i="59"/>
  <c r="AT46" i="59"/>
  <c r="AS48" i="59"/>
  <c r="AS52" i="59"/>
  <c r="AT31" i="59"/>
  <c r="AS44" i="59"/>
  <c r="AS22" i="59"/>
  <c r="R39" i="59"/>
  <c r="R43" i="59"/>
  <c r="AT43" i="59"/>
  <c r="R48" i="59"/>
  <c r="R50" i="59"/>
  <c r="R52" i="59"/>
  <c r="AO55" i="56"/>
  <c r="O20" i="68" s="1"/>
  <c r="AP55" i="56"/>
  <c r="Q20" i="68" s="1"/>
  <c r="Y41" i="56"/>
  <c r="AK41" i="56" s="1"/>
  <c r="AT57" i="53"/>
  <c r="AU59" i="53"/>
  <c r="AO55" i="53"/>
  <c r="O18" i="68" s="1"/>
  <c r="AA22" i="53"/>
  <c r="AA24" i="53"/>
  <c r="AC22" i="53"/>
  <c r="AA23" i="53"/>
  <c r="AC23" i="53"/>
  <c r="AT18" i="65"/>
  <c r="AU18" i="65"/>
  <c r="AU19" i="65"/>
  <c r="AU20" i="65"/>
  <c r="AU21" i="65"/>
  <c r="R20" i="65"/>
  <c r="AU23" i="65"/>
  <c r="AF22" i="53"/>
  <c r="AH23" i="53"/>
  <c r="R19" i="65"/>
  <c r="AL19" i="65" s="1"/>
  <c r="AM19" i="65" s="1"/>
  <c r="AN19" i="65" s="1"/>
  <c r="AS29" i="65"/>
  <c r="AO55" i="65"/>
  <c r="O26" i="19" s="1"/>
  <c r="R23" i="65"/>
  <c r="AL23" i="65" s="1"/>
  <c r="AM23" i="65" s="1"/>
  <c r="AN23" i="65" s="1"/>
  <c r="AT28" i="65"/>
  <c r="Y20" i="65"/>
  <c r="AK20" i="65" s="1"/>
  <c r="Y18" i="65"/>
  <c r="AK18" i="65" s="1"/>
  <c r="R26" i="65"/>
  <c r="AT22" i="65"/>
  <c r="AS30" i="65"/>
  <c r="W54" i="65"/>
  <c r="W55" i="65" s="1"/>
  <c r="H63" i="65" s="1"/>
  <c r="Y29" i="65"/>
  <c r="R30" i="65"/>
  <c r="AT30" i="65"/>
  <c r="AP55" i="65"/>
  <c r="Q26" i="19" s="1"/>
  <c r="X54" i="65"/>
  <c r="X55" i="65" s="1"/>
  <c r="I63" i="65" s="1"/>
  <c r="Y31" i="65"/>
  <c r="B54" i="56"/>
  <c r="G70" i="56" s="1"/>
  <c r="G74" i="56" s="1"/>
  <c r="B54" i="53"/>
  <c r="AQ56" i="53" s="1"/>
  <c r="AQ54" i="53" s="1"/>
  <c r="M63" i="53" s="1"/>
  <c r="E72" i="65"/>
  <c r="F72" i="65"/>
  <c r="D70" i="65"/>
  <c r="D74" i="65" s="1"/>
  <c r="G72" i="65"/>
  <c r="E70" i="65"/>
  <c r="E74" i="65" s="1"/>
  <c r="H72" i="65"/>
  <c r="F70" i="65"/>
  <c r="F74" i="65" s="1"/>
  <c r="G70" i="65"/>
  <c r="G74" i="65" s="1"/>
  <c r="H70" i="65"/>
  <c r="H74" i="65" s="1"/>
  <c r="AQ56" i="65"/>
  <c r="AQ54" i="65" s="1"/>
  <c r="D26" i="19"/>
  <c r="D26" i="68"/>
  <c r="D72" i="65"/>
  <c r="B54" i="62"/>
  <c r="F70" i="62" s="1"/>
  <c r="F74" i="62" s="1"/>
  <c r="B54" i="59"/>
  <c r="AQ56" i="59" s="1"/>
  <c r="Y27" i="65"/>
  <c r="Y25" i="65"/>
  <c r="AK25" i="65" s="1"/>
  <c r="AB25" i="65" s="1"/>
  <c r="V54" i="65"/>
  <c r="V55" i="65" s="1"/>
  <c r="G63" i="65" s="1"/>
  <c r="Y26" i="65"/>
  <c r="AK26" i="65" s="1"/>
  <c r="AA26" i="65" s="1"/>
  <c r="AS25" i="65"/>
  <c r="R24" i="65"/>
  <c r="AL24" i="65" s="1"/>
  <c r="AM24" i="65" s="1"/>
  <c r="AN24" i="65" s="1"/>
  <c r="Y24" i="65"/>
  <c r="Y23" i="65"/>
  <c r="AK23" i="65" s="1"/>
  <c r="Z23" i="65" s="1"/>
  <c r="AI54" i="65"/>
  <c r="AI55" i="65" s="1"/>
  <c r="AS22" i="65"/>
  <c r="R22" i="65"/>
  <c r="AL22" i="65" s="1"/>
  <c r="AM22" i="65" s="1"/>
  <c r="AN22" i="65" s="1"/>
  <c r="AS21" i="65"/>
  <c r="AS20" i="65"/>
  <c r="AT20" i="65"/>
  <c r="T54" i="65"/>
  <c r="T55" i="65" s="1"/>
  <c r="E63" i="65" s="1"/>
  <c r="Y19" i="65"/>
  <c r="AK19" i="65" s="1"/>
  <c r="Y28" i="65"/>
  <c r="AK28" i="65" s="1"/>
  <c r="AB28" i="65" s="1"/>
  <c r="AK24" i="65"/>
  <c r="AE54" i="65"/>
  <c r="Y22" i="65"/>
  <c r="AK22" i="65" s="1"/>
  <c r="AF22" i="65" s="1"/>
  <c r="Y21" i="65"/>
  <c r="AK21" i="65" s="1"/>
  <c r="AB21" i="65" s="1"/>
  <c r="AD54" i="65"/>
  <c r="S54" i="65"/>
  <c r="S55" i="65" s="1"/>
  <c r="H54" i="65" s="1"/>
  <c r="F26" i="19" s="1"/>
  <c r="Y18" i="62"/>
  <c r="Y42" i="62"/>
  <c r="Y46" i="62"/>
  <c r="Y48" i="62"/>
  <c r="AK48" i="62" s="1"/>
  <c r="Y34" i="62"/>
  <c r="Y38" i="62"/>
  <c r="Y40" i="62"/>
  <c r="AK40" i="62" s="1"/>
  <c r="Y32" i="62"/>
  <c r="Y43" i="59"/>
  <c r="Y45" i="59"/>
  <c r="Y25" i="59"/>
  <c r="Y51" i="59"/>
  <c r="Y53" i="59"/>
  <c r="Y33" i="56"/>
  <c r="Y49" i="56"/>
  <c r="AK49" i="56" s="1"/>
  <c r="Y34" i="53"/>
  <c r="AK18" i="62"/>
  <c r="AA18" i="62" s="1"/>
  <c r="AS22" i="62"/>
  <c r="AS24" i="62"/>
  <c r="R26" i="62"/>
  <c r="R28" i="62"/>
  <c r="R29" i="62"/>
  <c r="AT29" i="62"/>
  <c r="AT21" i="62"/>
  <c r="R25" i="62"/>
  <c r="AS25" i="62"/>
  <c r="AS21" i="62"/>
  <c r="AT28" i="62"/>
  <c r="Y22" i="62"/>
  <c r="AT22" i="62"/>
  <c r="Z18" i="65"/>
  <c r="AX54" i="65"/>
  <c r="AV54" i="65" s="1"/>
  <c r="AK27" i="65"/>
  <c r="Z27" i="65" s="1"/>
  <c r="BA54" i="65"/>
  <c r="AY54" i="65" s="1"/>
  <c r="AO63" i="65" s="1"/>
  <c r="R18" i="65"/>
  <c r="AL18" i="65" s="1"/>
  <c r="AM18" i="65" s="1"/>
  <c r="AN18" i="65" s="1"/>
  <c r="AU22" i="65"/>
  <c r="AT25" i="65"/>
  <c r="AL28" i="65"/>
  <c r="AM28" i="65" s="1"/>
  <c r="AN28" i="65" s="1"/>
  <c r="AU28" i="65"/>
  <c r="AT33" i="65"/>
  <c r="AL36" i="65"/>
  <c r="AM36" i="65" s="1"/>
  <c r="AN36" i="65" s="1"/>
  <c r="AU36" i="65"/>
  <c r="AT41" i="65"/>
  <c r="AL44" i="65"/>
  <c r="AM44" i="65" s="1"/>
  <c r="AN44" i="65" s="1"/>
  <c r="AU44" i="65"/>
  <c r="AT49" i="65"/>
  <c r="AL52" i="65"/>
  <c r="AM52" i="65" s="1"/>
  <c r="AN52" i="65" s="1"/>
  <c r="AU52" i="65"/>
  <c r="R21" i="65"/>
  <c r="AL21" i="65" s="1"/>
  <c r="AM21" i="65" s="1"/>
  <c r="AN21" i="65" s="1"/>
  <c r="AS23" i="65"/>
  <c r="AS27" i="65"/>
  <c r="AL33" i="65"/>
  <c r="AM33" i="65" s="1"/>
  <c r="AN33" i="65" s="1"/>
  <c r="AS35" i="65"/>
  <c r="AL41" i="65"/>
  <c r="AM41" i="65" s="1"/>
  <c r="AN41" i="65" s="1"/>
  <c r="AS43" i="65"/>
  <c r="AL49" i="65"/>
  <c r="AM49" i="65" s="1"/>
  <c r="AN49" i="65" s="1"/>
  <c r="AS51" i="65"/>
  <c r="AS18" i="65"/>
  <c r="AL20" i="65"/>
  <c r="AM20" i="65" s="1"/>
  <c r="AN20" i="65" s="1"/>
  <c r="AT23" i="65"/>
  <c r="AT27" i="65"/>
  <c r="AL30" i="65"/>
  <c r="AM30" i="65" s="1"/>
  <c r="AN30" i="65" s="1"/>
  <c r="AS32" i="65"/>
  <c r="AT35" i="65"/>
  <c r="AL38" i="65"/>
  <c r="AM38" i="65" s="1"/>
  <c r="AN38" i="65" s="1"/>
  <c r="AS40" i="65"/>
  <c r="AT43" i="65"/>
  <c r="AL46" i="65"/>
  <c r="AM46" i="65" s="1"/>
  <c r="AN46" i="65" s="1"/>
  <c r="AS48" i="65"/>
  <c r="AT51" i="65"/>
  <c r="AL27" i="65"/>
  <c r="AM27" i="65" s="1"/>
  <c r="AN27" i="65" s="1"/>
  <c r="AL35" i="65"/>
  <c r="AM35" i="65" s="1"/>
  <c r="AN35" i="65" s="1"/>
  <c r="AL43" i="65"/>
  <c r="AM43" i="65" s="1"/>
  <c r="AN43" i="65" s="1"/>
  <c r="AL51" i="65"/>
  <c r="AM51" i="65" s="1"/>
  <c r="AN51" i="65" s="1"/>
  <c r="U54" i="65"/>
  <c r="U55" i="65" s="1"/>
  <c r="F63" i="65" s="1"/>
  <c r="AT21" i="65"/>
  <c r="AS24" i="65"/>
  <c r="AS26" i="65"/>
  <c r="AT29" i="65"/>
  <c r="AL32" i="65"/>
  <c r="AM32" i="65" s="1"/>
  <c r="AN32" i="65" s="1"/>
  <c r="AS34" i="65"/>
  <c r="AT37" i="65"/>
  <c r="AL40" i="65"/>
  <c r="AM40" i="65" s="1"/>
  <c r="AN40" i="65" s="1"/>
  <c r="AS42" i="65"/>
  <c r="AT45" i="65"/>
  <c r="AL48" i="65"/>
  <c r="AM48" i="65" s="1"/>
  <c r="AN48" i="65" s="1"/>
  <c r="AS50" i="65"/>
  <c r="AT53" i="65"/>
  <c r="AO54" i="65"/>
  <c r="K63" i="65" s="1"/>
  <c r="AS19" i="65"/>
  <c r="AT24" i="65"/>
  <c r="R25" i="65"/>
  <c r="AL25" i="65" s="1"/>
  <c r="AM25" i="65" s="1"/>
  <c r="AN25" i="65" s="1"/>
  <c r="AT26" i="65"/>
  <c r="AL29" i="65"/>
  <c r="AM29" i="65" s="1"/>
  <c r="AN29" i="65" s="1"/>
  <c r="AS31" i="65"/>
  <c r="AT34" i="65"/>
  <c r="AL37" i="65"/>
  <c r="AM37" i="65" s="1"/>
  <c r="AN37" i="65" s="1"/>
  <c r="AS39" i="65"/>
  <c r="AT42" i="65"/>
  <c r="AL45" i="65"/>
  <c r="AM45" i="65" s="1"/>
  <c r="AN45" i="65" s="1"/>
  <c r="AS47" i="65"/>
  <c r="AT50" i="65"/>
  <c r="AL53" i="65"/>
  <c r="AM53" i="65" s="1"/>
  <c r="AN53" i="65" s="1"/>
  <c r="AT19" i="65"/>
  <c r="AL26" i="65"/>
  <c r="AM26" i="65" s="1"/>
  <c r="AN26" i="65" s="1"/>
  <c r="AT31" i="65"/>
  <c r="AL34" i="65"/>
  <c r="AM34" i="65" s="1"/>
  <c r="AN34" i="65" s="1"/>
  <c r="AT39" i="65"/>
  <c r="AL42" i="65"/>
  <c r="AM42" i="65" s="1"/>
  <c r="AN42" i="65" s="1"/>
  <c r="AT47" i="65"/>
  <c r="AL50" i="65"/>
  <c r="AM50" i="65" s="1"/>
  <c r="AN50" i="65" s="1"/>
  <c r="AL31" i="65"/>
  <c r="AM31" i="65" s="1"/>
  <c r="AN31" i="65" s="1"/>
  <c r="AL39" i="65"/>
  <c r="AM39" i="65" s="1"/>
  <c r="AN39" i="65" s="1"/>
  <c r="AL47" i="65"/>
  <c r="AM47" i="65" s="1"/>
  <c r="AN47" i="65" s="1"/>
  <c r="AK38" i="62"/>
  <c r="AK42" i="62"/>
  <c r="AK46" i="62"/>
  <c r="G68" i="62"/>
  <c r="V21" i="62"/>
  <c r="AF21" i="62"/>
  <c r="X25" i="62"/>
  <c r="AH25" i="62"/>
  <c r="T29" i="62"/>
  <c r="AD29" i="62"/>
  <c r="X33" i="62"/>
  <c r="AG33" i="62"/>
  <c r="Y36" i="62"/>
  <c r="AK36" i="62" s="1"/>
  <c r="Z37" i="62"/>
  <c r="AH37" i="62"/>
  <c r="X41" i="62"/>
  <c r="AG41" i="62"/>
  <c r="Y44" i="62"/>
  <c r="AK44" i="62" s="1"/>
  <c r="Z45" i="62"/>
  <c r="AH45" i="62"/>
  <c r="AA49" i="62"/>
  <c r="AI49" i="62"/>
  <c r="S53" i="62"/>
  <c r="AB53" i="62"/>
  <c r="AJ53" i="62"/>
  <c r="H68" i="62"/>
  <c r="AI19" i="62"/>
  <c r="W21" i="62"/>
  <c r="AG21" i="62"/>
  <c r="AJ23" i="62"/>
  <c r="Z25" i="62"/>
  <c r="AI25" i="62"/>
  <c r="AJ27" i="62"/>
  <c r="U29" i="62"/>
  <c r="AE29" i="62"/>
  <c r="AK30" i="62"/>
  <c r="AB30" i="62" s="1"/>
  <c r="X31" i="62"/>
  <c r="AH31" i="62"/>
  <c r="Z33" i="62"/>
  <c r="AH33" i="62"/>
  <c r="Z35" i="62"/>
  <c r="AH35" i="62"/>
  <c r="AA37" i="62"/>
  <c r="AI37" i="62"/>
  <c r="AA39" i="62"/>
  <c r="AI39" i="62"/>
  <c r="Z41" i="62"/>
  <c r="AH41" i="62"/>
  <c r="Z43" i="62"/>
  <c r="AH43" i="62"/>
  <c r="AA45" i="62"/>
  <c r="AI45" i="62"/>
  <c r="AA47" i="62"/>
  <c r="AI47" i="62"/>
  <c r="S49" i="62"/>
  <c r="AB49" i="62"/>
  <c r="AJ49" i="62"/>
  <c r="S51" i="62"/>
  <c r="AB51" i="62"/>
  <c r="AJ51" i="62"/>
  <c r="T53" i="62"/>
  <c r="AC53" i="62"/>
  <c r="D69" i="62"/>
  <c r="AK34" i="62"/>
  <c r="X21" i="62"/>
  <c r="AJ25" i="62"/>
  <c r="AF29" i="62"/>
  <c r="AB37" i="62"/>
  <c r="AA41" i="62"/>
  <c r="AB45" i="62"/>
  <c r="AJ45" i="62"/>
  <c r="AI21" i="62"/>
  <c r="S25" i="62"/>
  <c r="W29" i="62"/>
  <c r="AG29" i="62"/>
  <c r="S33" i="62"/>
  <c r="AB33" i="62"/>
  <c r="AJ33" i="62"/>
  <c r="AK35" i="62"/>
  <c r="T37" i="62"/>
  <c r="AC37" i="62"/>
  <c r="AJ41" i="62"/>
  <c r="T45" i="62"/>
  <c r="AC45" i="62"/>
  <c r="U49" i="62"/>
  <c r="AD49" i="62"/>
  <c r="V53" i="62"/>
  <c r="AE53" i="62"/>
  <c r="F69" i="62"/>
  <c r="Y24" i="62"/>
  <c r="AK24" i="62" s="1"/>
  <c r="AJ37" i="62"/>
  <c r="AI41" i="62"/>
  <c r="T49" i="62"/>
  <c r="T19" i="62"/>
  <c r="AD19" i="62"/>
  <c r="Y20" i="62"/>
  <c r="AK20" i="62" s="1"/>
  <c r="Z20" i="62" s="1"/>
  <c r="AA21" i="62"/>
  <c r="AJ21" i="62"/>
  <c r="U23" i="62"/>
  <c r="AE23" i="62"/>
  <c r="T25" i="62"/>
  <c r="AD25" i="62"/>
  <c r="U27" i="62"/>
  <c r="AE27" i="62"/>
  <c r="X29" i="62"/>
  <c r="AH29" i="62"/>
  <c r="S31" i="62"/>
  <c r="AC31" i="62"/>
  <c r="T33" i="62"/>
  <c r="AC33" i="62"/>
  <c r="T35" i="62"/>
  <c r="AC35" i="62"/>
  <c r="U37" i="62"/>
  <c r="AD37" i="62"/>
  <c r="U39" i="62"/>
  <c r="AD39" i="62"/>
  <c r="T41" i="62"/>
  <c r="AC41" i="62"/>
  <c r="T43" i="62"/>
  <c r="AC43" i="62"/>
  <c r="U45" i="62"/>
  <c r="AD45" i="62"/>
  <c r="U47" i="62"/>
  <c r="AD47" i="62"/>
  <c r="V49" i="62"/>
  <c r="AE49" i="62"/>
  <c r="V51" i="62"/>
  <c r="AE51" i="62"/>
  <c r="W53" i="62"/>
  <c r="AF53" i="62"/>
  <c r="D68" i="62"/>
  <c r="G69" i="62"/>
  <c r="AH21" i="62"/>
  <c r="Y30" i="62"/>
  <c r="AI33" i="62"/>
  <c r="S45" i="62"/>
  <c r="AC49" i="62"/>
  <c r="U53" i="62"/>
  <c r="AD53" i="62"/>
  <c r="AB41" i="62"/>
  <c r="U19" i="62"/>
  <c r="AE19" i="62"/>
  <c r="S21" i="62"/>
  <c r="AC21" i="62"/>
  <c r="V23" i="62"/>
  <c r="AF23" i="62"/>
  <c r="U25" i="62"/>
  <c r="AE25" i="62"/>
  <c r="V27" i="62"/>
  <c r="AF27" i="62"/>
  <c r="Z29" i="62"/>
  <c r="AI29" i="62"/>
  <c r="T31" i="62"/>
  <c r="AD31" i="62"/>
  <c r="U33" i="62"/>
  <c r="AD33" i="62"/>
  <c r="U35" i="62"/>
  <c r="AD35" i="62"/>
  <c r="V37" i="62"/>
  <c r="AE37" i="62"/>
  <c r="V39" i="62"/>
  <c r="AE39" i="62"/>
  <c r="U41" i="62"/>
  <c r="AD41" i="62"/>
  <c r="U43" i="62"/>
  <c r="AD43" i="62"/>
  <c r="V45" i="62"/>
  <c r="AE45" i="62"/>
  <c r="V47" i="62"/>
  <c r="AE47" i="62"/>
  <c r="W49" i="62"/>
  <c r="AF49" i="62"/>
  <c r="Y50" i="62"/>
  <c r="AK50" i="62" s="1"/>
  <c r="W51" i="62"/>
  <c r="AF51" i="62"/>
  <c r="X53" i="62"/>
  <c r="AG53" i="62"/>
  <c r="E68" i="62"/>
  <c r="H69" i="62"/>
  <c r="AK22" i="62"/>
  <c r="Z22" i="62" s="1"/>
  <c r="V29" i="62"/>
  <c r="AA33" i="62"/>
  <c r="S37" i="62"/>
  <c r="E69" i="62"/>
  <c r="S41" i="62"/>
  <c r="V19" i="62"/>
  <c r="AF19" i="62"/>
  <c r="T21" i="62"/>
  <c r="W23" i="62"/>
  <c r="V25" i="62"/>
  <c r="Y26" i="62"/>
  <c r="W27" i="62"/>
  <c r="Y28" i="62"/>
  <c r="AK28" i="62" s="1"/>
  <c r="AA28" i="62" s="1"/>
  <c r="AB29" i="62"/>
  <c r="U31" i="62"/>
  <c r="V33" i="62"/>
  <c r="V35" i="62"/>
  <c r="W37" i="62"/>
  <c r="W39" i="62"/>
  <c r="V41" i="62"/>
  <c r="V43" i="62"/>
  <c r="W45" i="62"/>
  <c r="W47" i="62"/>
  <c r="X49" i="62"/>
  <c r="X51" i="62"/>
  <c r="Y52" i="62"/>
  <c r="AK52" i="62" s="1"/>
  <c r="Z53" i="62"/>
  <c r="AL63" i="62"/>
  <c r="AK63" i="62"/>
  <c r="AJ63" i="62"/>
  <c r="BA54" i="62"/>
  <c r="AY54" i="62" s="1"/>
  <c r="AO63" i="62" s="1"/>
  <c r="AK26" i="62"/>
  <c r="AL19" i="62"/>
  <c r="AM19" i="62" s="1"/>
  <c r="AN19" i="62" s="1"/>
  <c r="AL39" i="62"/>
  <c r="AM39" i="62" s="1"/>
  <c r="AN39" i="62" s="1"/>
  <c r="AL47" i="62"/>
  <c r="AM47" i="62" s="1"/>
  <c r="AN47" i="62" s="1"/>
  <c r="R18" i="62"/>
  <c r="AS20" i="62"/>
  <c r="AL22" i="62"/>
  <c r="AM22" i="62" s="1"/>
  <c r="AN22" i="62" s="1"/>
  <c r="AT25" i="62"/>
  <c r="AL28" i="62"/>
  <c r="AM28" i="62" s="1"/>
  <c r="AN28" i="62" s="1"/>
  <c r="AU28" i="62"/>
  <c r="AS30" i="62"/>
  <c r="AT33" i="62"/>
  <c r="AL36" i="62"/>
  <c r="AM36" i="62" s="1"/>
  <c r="AN36" i="62" s="1"/>
  <c r="AU36" i="62"/>
  <c r="AS38" i="62"/>
  <c r="AT41" i="62"/>
  <c r="AL44" i="62"/>
  <c r="AM44" i="62" s="1"/>
  <c r="AN44" i="62" s="1"/>
  <c r="AU44" i="62"/>
  <c r="AS46" i="62"/>
  <c r="AT49" i="62"/>
  <c r="AL52" i="62"/>
  <c r="AM52" i="62" s="1"/>
  <c r="AN52" i="62" s="1"/>
  <c r="AU52" i="62"/>
  <c r="AU19" i="62"/>
  <c r="AU47" i="62"/>
  <c r="AT20" i="62"/>
  <c r="R21" i="62"/>
  <c r="AL21" i="62" s="1"/>
  <c r="AM21" i="62" s="1"/>
  <c r="AN21" i="62" s="1"/>
  <c r="AS23" i="62"/>
  <c r="AL25" i="62"/>
  <c r="AM25" i="62" s="1"/>
  <c r="AN25" i="62" s="1"/>
  <c r="AS27" i="62"/>
  <c r="AT30" i="62"/>
  <c r="AL33" i="62"/>
  <c r="AM33" i="62" s="1"/>
  <c r="AN33" i="62" s="1"/>
  <c r="AS35" i="62"/>
  <c r="AT38" i="62"/>
  <c r="AL41" i="62"/>
  <c r="AM41" i="62" s="1"/>
  <c r="AN41" i="62" s="1"/>
  <c r="AS43" i="62"/>
  <c r="AT46" i="62"/>
  <c r="AL49" i="62"/>
  <c r="AM49" i="62" s="1"/>
  <c r="AN49" i="62" s="1"/>
  <c r="AS51" i="62"/>
  <c r="AL31" i="62"/>
  <c r="AM31" i="62" s="1"/>
  <c r="AN31" i="62" s="1"/>
  <c r="AU39" i="62"/>
  <c r="AS18" i="62"/>
  <c r="AL20" i="62"/>
  <c r="AM20" i="62" s="1"/>
  <c r="AN20" i="62" s="1"/>
  <c r="AT23" i="62"/>
  <c r="AT27" i="62"/>
  <c r="AL30" i="62"/>
  <c r="AM30" i="62" s="1"/>
  <c r="AN30" i="62" s="1"/>
  <c r="AS32" i="62"/>
  <c r="AT35" i="62"/>
  <c r="AL38" i="62"/>
  <c r="AM38" i="62" s="1"/>
  <c r="AN38" i="62" s="1"/>
  <c r="AS40" i="62"/>
  <c r="AT43" i="62"/>
  <c r="AL46" i="62"/>
  <c r="AM46" i="62" s="1"/>
  <c r="AN46" i="62" s="1"/>
  <c r="AS48" i="62"/>
  <c r="AT51" i="62"/>
  <c r="AU31" i="62"/>
  <c r="AT18" i="62"/>
  <c r="AL23" i="62"/>
  <c r="AM23" i="62" s="1"/>
  <c r="AN23" i="62" s="1"/>
  <c r="AL27" i="62"/>
  <c r="AM27" i="62" s="1"/>
  <c r="AN27" i="62" s="1"/>
  <c r="AL35" i="62"/>
  <c r="AM35" i="62" s="1"/>
  <c r="AN35" i="62" s="1"/>
  <c r="AL43" i="62"/>
  <c r="AM43" i="62" s="1"/>
  <c r="AN43" i="62" s="1"/>
  <c r="AT48" i="62"/>
  <c r="AL51" i="62"/>
  <c r="AM51" i="62" s="1"/>
  <c r="AN51" i="62" s="1"/>
  <c r="AL32" i="62"/>
  <c r="AM32" i="62" s="1"/>
  <c r="AN32" i="62" s="1"/>
  <c r="AL40" i="62"/>
  <c r="AM40" i="62" s="1"/>
  <c r="AN40" i="62" s="1"/>
  <c r="AL48" i="62"/>
  <c r="AM48" i="62" s="1"/>
  <c r="AN48" i="62" s="1"/>
  <c r="AT53" i="62"/>
  <c r="AL18" i="62"/>
  <c r="AM18" i="62" s="1"/>
  <c r="AN18" i="62" s="1"/>
  <c r="AS19" i="62"/>
  <c r="AT24" i="62"/>
  <c r="AT26" i="62"/>
  <c r="AL29" i="62"/>
  <c r="AM29" i="62" s="1"/>
  <c r="AN29" i="62" s="1"/>
  <c r="AS31" i="62"/>
  <c r="AT34" i="62"/>
  <c r="AL37" i="62"/>
  <c r="AM37" i="62" s="1"/>
  <c r="AN37" i="62" s="1"/>
  <c r="AS39" i="62"/>
  <c r="AT42" i="62"/>
  <c r="AL45" i="62"/>
  <c r="AM45" i="62" s="1"/>
  <c r="AN45" i="62" s="1"/>
  <c r="AS47" i="62"/>
  <c r="AT50" i="62"/>
  <c r="AL53" i="62"/>
  <c r="AM53" i="62" s="1"/>
  <c r="AN53" i="62" s="1"/>
  <c r="AL24" i="62"/>
  <c r="AM24" i="62" s="1"/>
  <c r="AN24" i="62" s="1"/>
  <c r="AL26" i="62"/>
  <c r="AM26" i="62" s="1"/>
  <c r="AN26" i="62" s="1"/>
  <c r="AL34" i="62"/>
  <c r="AM34" i="62" s="1"/>
  <c r="AN34" i="62" s="1"/>
  <c r="AL42" i="62"/>
  <c r="AM42" i="62" s="1"/>
  <c r="AN42" i="62" s="1"/>
  <c r="AL50" i="62"/>
  <c r="AM50" i="62" s="1"/>
  <c r="AN50" i="62" s="1"/>
  <c r="Y25" i="56"/>
  <c r="AK25" i="56" s="1"/>
  <c r="AS57" i="56"/>
  <c r="AT57" i="56"/>
  <c r="AU59" i="56"/>
  <c r="Y19" i="56"/>
  <c r="Y30" i="56"/>
  <c r="AK30" i="56" s="1"/>
  <c r="AS28" i="59"/>
  <c r="AS18" i="59"/>
  <c r="R24" i="59"/>
  <c r="AS23" i="59"/>
  <c r="Y24" i="59"/>
  <c r="R19" i="59"/>
  <c r="AT20" i="59"/>
  <c r="R23" i="59"/>
  <c r="AK25" i="59"/>
  <c r="AS27" i="59"/>
  <c r="Y28" i="59"/>
  <c r="AK28" i="59" s="1"/>
  <c r="AT30" i="59"/>
  <c r="R26" i="59"/>
  <c r="R25" i="59"/>
  <c r="R27" i="59"/>
  <c r="AT27" i="59"/>
  <c r="AK53" i="59"/>
  <c r="W18" i="59"/>
  <c r="Z22" i="59"/>
  <c r="AI22" i="59"/>
  <c r="U26" i="59"/>
  <c r="T30" i="59"/>
  <c r="AC30" i="59"/>
  <c r="AG34" i="59"/>
  <c r="W38" i="59"/>
  <c r="AF38" i="59"/>
  <c r="S42" i="59"/>
  <c r="AA42" i="59"/>
  <c r="AI42" i="59"/>
  <c r="AA46" i="59"/>
  <c r="AI46" i="59"/>
  <c r="Y47" i="59"/>
  <c r="AK47" i="59" s="1"/>
  <c r="Z50" i="59"/>
  <c r="AH50" i="59"/>
  <c r="F68" i="59"/>
  <c r="X18" i="59"/>
  <c r="AH18" i="59"/>
  <c r="AJ22" i="59"/>
  <c r="V26" i="59"/>
  <c r="AE26" i="59"/>
  <c r="AK27" i="59"/>
  <c r="U30" i="59"/>
  <c r="AD30" i="59"/>
  <c r="Z34" i="59"/>
  <c r="AH34" i="59"/>
  <c r="X38" i="59"/>
  <c r="AG38" i="59"/>
  <c r="T42" i="59"/>
  <c r="AB42" i="59"/>
  <c r="AJ42" i="59"/>
  <c r="Y44" i="59"/>
  <c r="AK44" i="59" s="1"/>
  <c r="S46" i="59"/>
  <c r="AB46" i="59"/>
  <c r="AJ46" i="59"/>
  <c r="S50" i="59"/>
  <c r="AA50" i="59"/>
  <c r="AI50" i="59"/>
  <c r="Y52" i="59"/>
  <c r="AK52" i="59" s="1"/>
  <c r="G68" i="59"/>
  <c r="AI18" i="59"/>
  <c r="Y21" i="59"/>
  <c r="AK21" i="59" s="1"/>
  <c r="S22" i="59"/>
  <c r="AC22" i="59"/>
  <c r="W26" i="59"/>
  <c r="AF26" i="59"/>
  <c r="Y27" i="59"/>
  <c r="Y29" i="59"/>
  <c r="AK29" i="59" s="1"/>
  <c r="V30" i="59"/>
  <c r="AE30" i="59"/>
  <c r="Y32" i="59"/>
  <c r="AK32" i="59"/>
  <c r="S34" i="59"/>
  <c r="AA34" i="59"/>
  <c r="AI34" i="59"/>
  <c r="Y36" i="59"/>
  <c r="AK36" i="59"/>
  <c r="Z38" i="59"/>
  <c r="AH38" i="59"/>
  <c r="U42" i="59"/>
  <c r="AC42" i="59"/>
  <c r="T46" i="59"/>
  <c r="AC46" i="59"/>
  <c r="T50" i="59"/>
  <c r="AB50" i="59"/>
  <c r="AJ50" i="59"/>
  <c r="H68" i="59"/>
  <c r="AJ18" i="59"/>
  <c r="T22" i="59"/>
  <c r="AD22" i="59"/>
  <c r="Y23" i="59"/>
  <c r="AK23" i="59" s="1"/>
  <c r="AF23" i="59" s="1"/>
  <c r="AK24" i="59"/>
  <c r="X26" i="59"/>
  <c r="W30" i="59"/>
  <c r="AF30" i="59"/>
  <c r="T34" i="59"/>
  <c r="AB34" i="59"/>
  <c r="AJ34" i="59"/>
  <c r="AA38" i="59"/>
  <c r="AI38" i="59"/>
  <c r="V42" i="59"/>
  <c r="AD42" i="59"/>
  <c r="U46" i="59"/>
  <c r="AD46" i="59"/>
  <c r="Y48" i="59"/>
  <c r="AK48" i="59"/>
  <c r="U50" i="59"/>
  <c r="AC50" i="59"/>
  <c r="D69" i="59"/>
  <c r="S18" i="59"/>
  <c r="AC18" i="59"/>
  <c r="U22" i="59"/>
  <c r="AE22" i="59"/>
  <c r="AH26" i="59"/>
  <c r="X30" i="59"/>
  <c r="AG30" i="59"/>
  <c r="U34" i="59"/>
  <c r="AC34" i="59"/>
  <c r="S38" i="59"/>
  <c r="AB38" i="59"/>
  <c r="AJ38" i="59"/>
  <c r="AK38" i="59" s="1"/>
  <c r="Y39" i="59"/>
  <c r="AK39" i="59" s="1"/>
  <c r="Y41" i="59"/>
  <c r="AK41" i="59" s="1"/>
  <c r="W42" i="59"/>
  <c r="AE42" i="59"/>
  <c r="AK43" i="59"/>
  <c r="V46" i="59"/>
  <c r="AE46" i="59"/>
  <c r="V50" i="59"/>
  <c r="AD50" i="59"/>
  <c r="AK51" i="59"/>
  <c r="E69" i="59"/>
  <c r="AK45" i="59"/>
  <c r="V18" i="59"/>
  <c r="AF18" i="59"/>
  <c r="Y19" i="59"/>
  <c r="AK19" i="59" s="1"/>
  <c r="Y20" i="59"/>
  <c r="AK20" i="59" s="1"/>
  <c r="AB20" i="59" s="1"/>
  <c r="X22" i="59"/>
  <c r="T26" i="59"/>
  <c r="S30" i="59"/>
  <c r="AB30" i="59"/>
  <c r="Y31" i="59"/>
  <c r="AK31" i="59" s="1"/>
  <c r="Y33" i="59"/>
  <c r="AK33" i="59" s="1"/>
  <c r="X34" i="59"/>
  <c r="Y35" i="59"/>
  <c r="AK35" i="59" s="1"/>
  <c r="Y37" i="59"/>
  <c r="AK37" i="59" s="1"/>
  <c r="V38" i="59"/>
  <c r="Y40" i="59"/>
  <c r="AK40" i="59" s="1"/>
  <c r="Z42" i="59"/>
  <c r="Z46" i="59"/>
  <c r="Y49" i="59"/>
  <c r="AK49" i="59" s="1"/>
  <c r="E68" i="59"/>
  <c r="AB21" i="53"/>
  <c r="U37" i="53"/>
  <c r="AJ41" i="53"/>
  <c r="AA45" i="53"/>
  <c r="AI45" i="53"/>
  <c r="S49" i="53"/>
  <c r="AI49" i="53"/>
  <c r="Z53" i="53"/>
  <c r="AH53" i="53"/>
  <c r="T21" i="53"/>
  <c r="X29" i="53"/>
  <c r="W33" i="53"/>
  <c r="V37" i="53"/>
  <c r="AC41" i="53"/>
  <c r="AB45" i="53"/>
  <c r="AB49" i="53"/>
  <c r="E68" i="53"/>
  <c r="T20" i="53"/>
  <c r="AD20" i="53"/>
  <c r="U21" i="53"/>
  <c r="AE21" i="53"/>
  <c r="S24" i="53"/>
  <c r="AB24" i="53"/>
  <c r="V25" i="53"/>
  <c r="AF25" i="53"/>
  <c r="AA28" i="53"/>
  <c r="AI28" i="53"/>
  <c r="Z29" i="53"/>
  <c r="AH29" i="53"/>
  <c r="Y31" i="53"/>
  <c r="AK31" i="53" s="1"/>
  <c r="Z32" i="53"/>
  <c r="AH32" i="53"/>
  <c r="X33" i="53"/>
  <c r="AF33" i="53"/>
  <c r="X36" i="53"/>
  <c r="AG36" i="53"/>
  <c r="W37" i="53"/>
  <c r="AF37" i="53"/>
  <c r="Y38" i="53"/>
  <c r="AK38" i="53" s="1"/>
  <c r="W40" i="53"/>
  <c r="AF40" i="53"/>
  <c r="V41" i="53"/>
  <c r="AD41" i="53"/>
  <c r="U44" i="53"/>
  <c r="AD44" i="53"/>
  <c r="T45" i="53"/>
  <c r="AC45" i="53"/>
  <c r="V48" i="53"/>
  <c r="AE48" i="53"/>
  <c r="U49" i="53"/>
  <c r="AC49" i="53"/>
  <c r="Y50" i="53"/>
  <c r="T52" i="53"/>
  <c r="AC52" i="53"/>
  <c r="S53" i="53"/>
  <c r="AB53" i="53"/>
  <c r="AJ53" i="53"/>
  <c r="F68" i="53"/>
  <c r="W29" i="53"/>
  <c r="AD33" i="53"/>
  <c r="AE37" i="53"/>
  <c r="U41" i="53"/>
  <c r="AJ45" i="53"/>
  <c r="AJ49" i="53"/>
  <c r="U20" i="53"/>
  <c r="AE20" i="53"/>
  <c r="V21" i="53"/>
  <c r="T24" i="53"/>
  <c r="AD24" i="53"/>
  <c r="W25" i="53"/>
  <c r="AG25" i="53"/>
  <c r="S28" i="53"/>
  <c r="AB28" i="53"/>
  <c r="AJ28" i="53"/>
  <c r="AA29" i="53"/>
  <c r="AI29" i="53"/>
  <c r="AA32" i="53"/>
  <c r="AI32" i="53"/>
  <c r="AG33" i="53"/>
  <c r="Z36" i="53"/>
  <c r="AH36" i="53"/>
  <c r="X37" i="53"/>
  <c r="AG37" i="53"/>
  <c r="X40" i="53"/>
  <c r="AG40" i="53"/>
  <c r="W41" i="53"/>
  <c r="AE41" i="53"/>
  <c r="V44" i="53"/>
  <c r="AE44" i="53"/>
  <c r="U45" i="53"/>
  <c r="AD45" i="53"/>
  <c r="W48" i="53"/>
  <c r="AF48" i="53"/>
  <c r="V49" i="53"/>
  <c r="AD49" i="53"/>
  <c r="U52" i="53"/>
  <c r="AD52" i="53"/>
  <c r="T53" i="53"/>
  <c r="AC53" i="53"/>
  <c r="G68" i="53"/>
  <c r="S21" i="53"/>
  <c r="Y30" i="53"/>
  <c r="AK30" i="53" s="1"/>
  <c r="T41" i="53"/>
  <c r="D68" i="53"/>
  <c r="AE25" i="53"/>
  <c r="T49" i="53"/>
  <c r="AA53" i="53"/>
  <c r="AI53" i="53"/>
  <c r="V20" i="53"/>
  <c r="AF20" i="53"/>
  <c r="W21" i="53"/>
  <c r="AG21" i="53"/>
  <c r="U24" i="53"/>
  <c r="AE24" i="53"/>
  <c r="X25" i="53"/>
  <c r="AH25" i="53"/>
  <c r="T28" i="53"/>
  <c r="AC28" i="53"/>
  <c r="S29" i="53"/>
  <c r="AB29" i="53"/>
  <c r="AJ29" i="53"/>
  <c r="S32" i="53"/>
  <c r="AB32" i="53"/>
  <c r="AJ32" i="53"/>
  <c r="Z33" i="53"/>
  <c r="AH33" i="53"/>
  <c r="AA36" i="53"/>
  <c r="AI36" i="53"/>
  <c r="Z37" i="53"/>
  <c r="AH37" i="53"/>
  <c r="Y39" i="53"/>
  <c r="AK39" i="53" s="1"/>
  <c r="Z40" i="53"/>
  <c r="AH40" i="53"/>
  <c r="X41" i="53"/>
  <c r="AF41" i="53"/>
  <c r="Y43" i="53"/>
  <c r="AK43" i="53" s="1"/>
  <c r="W44" i="53"/>
  <c r="AF44" i="53"/>
  <c r="V45" i="53"/>
  <c r="AE45" i="53"/>
  <c r="X48" i="53"/>
  <c r="AG48" i="53"/>
  <c r="W49" i="53"/>
  <c r="AE49" i="53"/>
  <c r="V52" i="53"/>
  <c r="AE52" i="53"/>
  <c r="U53" i="53"/>
  <c r="AD53" i="53"/>
  <c r="H68" i="53"/>
  <c r="AD25" i="53"/>
  <c r="AA49" i="53"/>
  <c r="AG29" i="53"/>
  <c r="AE33" i="53"/>
  <c r="Y42" i="53"/>
  <c r="AK42" i="53" s="1"/>
  <c r="S45" i="53"/>
  <c r="AK50" i="53"/>
  <c r="H69" i="53"/>
  <c r="W20" i="53"/>
  <c r="X21" i="53"/>
  <c r="AH21" i="53"/>
  <c r="V24" i="53"/>
  <c r="AF24" i="53"/>
  <c r="Z25" i="53"/>
  <c r="AI25" i="53"/>
  <c r="U28" i="53"/>
  <c r="AD28" i="53"/>
  <c r="T29" i="53"/>
  <c r="AC29" i="53"/>
  <c r="T32" i="53"/>
  <c r="AC32" i="53"/>
  <c r="S33" i="53"/>
  <c r="AA33" i="53"/>
  <c r="AI33" i="53"/>
  <c r="S36" i="53"/>
  <c r="AB36" i="53"/>
  <c r="AJ36" i="53"/>
  <c r="AA37" i="53"/>
  <c r="AI37" i="53"/>
  <c r="AA40" i="53"/>
  <c r="AI40" i="53"/>
  <c r="AG41" i="53"/>
  <c r="X44" i="53"/>
  <c r="AG44" i="53"/>
  <c r="W45" i="53"/>
  <c r="AF45" i="53"/>
  <c r="Y46" i="53"/>
  <c r="AK46" i="53" s="1"/>
  <c r="Y47" i="53"/>
  <c r="AK47" i="53" s="1"/>
  <c r="Z48" i="53"/>
  <c r="AH48" i="53"/>
  <c r="X49" i="53"/>
  <c r="AF49" i="53"/>
  <c r="Y51" i="53"/>
  <c r="AK51" i="53" s="1"/>
  <c r="W52" i="53"/>
  <c r="AF52" i="53"/>
  <c r="V53" i="53"/>
  <c r="AE53" i="53"/>
  <c r="D69" i="53"/>
  <c r="T25" i="53"/>
  <c r="Y27" i="53"/>
  <c r="AK27" i="53" s="1"/>
  <c r="AF29" i="53"/>
  <c r="V33" i="53"/>
  <c r="AD37" i="53"/>
  <c r="AB41" i="53"/>
  <c r="G69" i="53"/>
  <c r="AD21" i="53"/>
  <c r="U25" i="53"/>
  <c r="Y35" i="53"/>
  <c r="AK35" i="53" s="1"/>
  <c r="X20" i="53"/>
  <c r="AH20" i="53"/>
  <c r="Z21" i="53"/>
  <c r="W24" i="53"/>
  <c r="AA25" i="53"/>
  <c r="V28" i="53"/>
  <c r="U29" i="53"/>
  <c r="U32" i="53"/>
  <c r="T33" i="53"/>
  <c r="AB33" i="53"/>
  <c r="AK34" i="53"/>
  <c r="T36" i="53"/>
  <c r="S37" i="53"/>
  <c r="AB37" i="53"/>
  <c r="S40" i="53"/>
  <c r="AB40" i="53"/>
  <c r="Z41" i="53"/>
  <c r="Z44" i="53"/>
  <c r="X45" i="53"/>
  <c r="AA48" i="53"/>
  <c r="X52" i="53"/>
  <c r="W53" i="53"/>
  <c r="S20" i="56"/>
  <c r="Y21" i="56"/>
  <c r="AK21" i="56" s="1"/>
  <c r="S24" i="56"/>
  <c r="Y26" i="56"/>
  <c r="AK26" i="56"/>
  <c r="AB26" i="56" s="1"/>
  <c r="Z28" i="56"/>
  <c r="AH28" i="56"/>
  <c r="AI32" i="56"/>
  <c r="AA36" i="56"/>
  <c r="AI36" i="56"/>
  <c r="Y38" i="56"/>
  <c r="S40" i="56"/>
  <c r="AB40" i="56"/>
  <c r="AJ40" i="56"/>
  <c r="Y43" i="56"/>
  <c r="AK43" i="56" s="1"/>
  <c r="W44" i="56"/>
  <c r="AF44" i="56"/>
  <c r="Y47" i="56"/>
  <c r="AK47" i="56" s="1"/>
  <c r="Z48" i="56"/>
  <c r="AH48" i="56"/>
  <c r="U52" i="56"/>
  <c r="AD52" i="56"/>
  <c r="Y53" i="56"/>
  <c r="AK53" i="56" s="1"/>
  <c r="H68" i="56"/>
  <c r="AK19" i="56"/>
  <c r="AA19" i="56" s="1"/>
  <c r="Y46" i="56"/>
  <c r="AK46" i="56" s="1"/>
  <c r="V20" i="56"/>
  <c r="AF20" i="56"/>
  <c r="V24" i="56"/>
  <c r="AF24" i="56"/>
  <c r="T28" i="56"/>
  <c r="AC28" i="56"/>
  <c r="U32" i="56"/>
  <c r="AD32" i="56"/>
  <c r="U36" i="56"/>
  <c r="AD36" i="56"/>
  <c r="AK38" i="56"/>
  <c r="V40" i="56"/>
  <c r="AE40" i="56"/>
  <c r="AA44" i="56"/>
  <c r="AI44" i="56"/>
  <c r="T48" i="56"/>
  <c r="AC48" i="56"/>
  <c r="X52" i="56"/>
  <c r="AG52" i="56"/>
  <c r="F69" i="56"/>
  <c r="Y51" i="56"/>
  <c r="AK51" i="56" s="1"/>
  <c r="W20" i="56"/>
  <c r="Y22" i="56"/>
  <c r="AK22" i="56" s="1"/>
  <c r="AG22" i="56" s="1"/>
  <c r="W24" i="56"/>
  <c r="U28" i="56"/>
  <c r="AD28" i="56"/>
  <c r="V32" i="56"/>
  <c r="AE32" i="56"/>
  <c r="Y35" i="56"/>
  <c r="AK35" i="56" s="1"/>
  <c r="V36" i="56"/>
  <c r="AE36" i="56"/>
  <c r="Y37" i="56"/>
  <c r="AK37" i="56" s="1"/>
  <c r="W40" i="56"/>
  <c r="AF40" i="56"/>
  <c r="Y42" i="56"/>
  <c r="AK42" i="56" s="1"/>
  <c r="S44" i="56"/>
  <c r="AB44" i="56"/>
  <c r="AJ44" i="56"/>
  <c r="U48" i="56"/>
  <c r="AD48" i="56"/>
  <c r="Z52" i="56"/>
  <c r="AH52" i="56"/>
  <c r="D68" i="56"/>
  <c r="G69" i="56"/>
  <c r="X20" i="56"/>
  <c r="AH20" i="56"/>
  <c r="X24" i="56"/>
  <c r="AH24" i="56"/>
  <c r="Y27" i="56"/>
  <c r="AK27" i="56" s="1"/>
  <c r="V28" i="56"/>
  <c r="AE28" i="56"/>
  <c r="Y29" i="56"/>
  <c r="AK29" i="56" s="1"/>
  <c r="AA29" i="56" s="1"/>
  <c r="W32" i="56"/>
  <c r="W36" i="56"/>
  <c r="AF36" i="56"/>
  <c r="X40" i="56"/>
  <c r="AG40" i="56"/>
  <c r="T44" i="56"/>
  <c r="AC44" i="56"/>
  <c r="V48" i="56"/>
  <c r="AE48" i="56"/>
  <c r="AA52" i="56"/>
  <c r="AI52" i="56"/>
  <c r="E68" i="56"/>
  <c r="H69" i="56"/>
  <c r="Z20" i="56"/>
  <c r="AI20" i="56"/>
  <c r="Y23" i="56"/>
  <c r="AK23" i="56" s="1"/>
  <c r="Z23" i="56" s="1"/>
  <c r="Z24" i="56"/>
  <c r="AI24" i="56"/>
  <c r="W28" i="56"/>
  <c r="X32" i="56"/>
  <c r="X36" i="56"/>
  <c r="AG36" i="56"/>
  <c r="Y39" i="56"/>
  <c r="AK39" i="56" s="1"/>
  <c r="Z40" i="56"/>
  <c r="AH40" i="56"/>
  <c r="U44" i="56"/>
  <c r="AD44" i="56"/>
  <c r="Y45" i="56"/>
  <c r="AK45" i="56" s="1"/>
  <c r="W48" i="56"/>
  <c r="AF48" i="56"/>
  <c r="Y50" i="56"/>
  <c r="AK50" i="56" s="1"/>
  <c r="S52" i="56"/>
  <c r="AB52" i="56"/>
  <c r="AJ52" i="56"/>
  <c r="F68" i="56"/>
  <c r="Y18" i="56"/>
  <c r="AA20" i="56"/>
  <c r="AJ20" i="56"/>
  <c r="X28" i="56"/>
  <c r="Y31" i="56"/>
  <c r="AK31" i="56" s="1"/>
  <c r="Z32" i="56"/>
  <c r="Y34" i="56"/>
  <c r="AK34" i="56"/>
  <c r="Z36" i="56"/>
  <c r="AA40" i="56"/>
  <c r="V44" i="56"/>
  <c r="X48" i="56"/>
  <c r="T52" i="56"/>
  <c r="BA54" i="59"/>
  <c r="AY54" i="59" s="1"/>
  <c r="AO63" i="59" s="1"/>
  <c r="AX54" i="59"/>
  <c r="AV54" i="59" s="1"/>
  <c r="AU25" i="59"/>
  <c r="AU59" i="59" s="1"/>
  <c r="R18" i="59"/>
  <c r="AL18" i="59" s="1"/>
  <c r="AM18" i="59" s="1"/>
  <c r="AN18" i="59" s="1"/>
  <c r="AS20" i="59"/>
  <c r="AL22" i="59"/>
  <c r="AM22" i="59" s="1"/>
  <c r="AN22" i="59" s="1"/>
  <c r="AU22" i="59"/>
  <c r="AT25" i="59"/>
  <c r="AL28" i="59"/>
  <c r="AM28" i="59" s="1"/>
  <c r="AN28" i="59" s="1"/>
  <c r="AU28" i="59"/>
  <c r="AS30" i="59"/>
  <c r="AT33" i="59"/>
  <c r="AL36" i="59"/>
  <c r="AM36" i="59" s="1"/>
  <c r="AN36" i="59" s="1"/>
  <c r="AU36" i="59"/>
  <c r="AS38" i="59"/>
  <c r="AT41" i="59"/>
  <c r="AL44" i="59"/>
  <c r="AM44" i="59" s="1"/>
  <c r="AN44" i="59" s="1"/>
  <c r="AU44" i="59"/>
  <c r="AS46" i="59"/>
  <c r="AT49" i="59"/>
  <c r="AL52" i="59"/>
  <c r="AM52" i="59" s="1"/>
  <c r="AN52" i="59" s="1"/>
  <c r="AU52" i="59"/>
  <c r="AU33" i="59"/>
  <c r="AU41" i="59"/>
  <c r="AL20" i="59"/>
  <c r="AM20" i="59" s="1"/>
  <c r="AN20" i="59" s="1"/>
  <c r="AL30" i="59"/>
  <c r="AM30" i="59" s="1"/>
  <c r="AN30" i="59" s="1"/>
  <c r="AL38" i="59"/>
  <c r="AM38" i="59" s="1"/>
  <c r="AN38" i="59" s="1"/>
  <c r="AL46" i="59"/>
  <c r="AM46" i="59" s="1"/>
  <c r="AN46" i="59" s="1"/>
  <c r="AL41" i="59"/>
  <c r="AM41" i="59" s="1"/>
  <c r="AN41" i="59" s="1"/>
  <c r="AT18" i="59"/>
  <c r="AS21" i="59"/>
  <c r="AL23" i="59"/>
  <c r="AM23" i="59" s="1"/>
  <c r="AN23" i="59" s="1"/>
  <c r="AL27" i="59"/>
  <c r="AM27" i="59" s="1"/>
  <c r="AN27" i="59" s="1"/>
  <c r="AS29" i="59"/>
  <c r="AT32" i="59"/>
  <c r="AL35" i="59"/>
  <c r="AM35" i="59" s="1"/>
  <c r="AN35" i="59" s="1"/>
  <c r="AS37" i="59"/>
  <c r="AT40" i="59"/>
  <c r="AL43" i="59"/>
  <c r="AM43" i="59" s="1"/>
  <c r="AN43" i="59" s="1"/>
  <c r="AS45" i="59"/>
  <c r="AT48" i="59"/>
  <c r="AL51" i="59"/>
  <c r="AM51" i="59" s="1"/>
  <c r="AN51" i="59" s="1"/>
  <c r="AS53" i="59"/>
  <c r="AL25" i="59"/>
  <c r="AM25" i="59" s="1"/>
  <c r="AN25" i="59" s="1"/>
  <c r="AL33" i="59"/>
  <c r="AM33" i="59" s="1"/>
  <c r="AN33" i="59" s="1"/>
  <c r="AT21" i="59"/>
  <c r="AS24" i="59"/>
  <c r="AS26" i="59"/>
  <c r="AT29" i="59"/>
  <c r="AL32" i="59"/>
  <c r="AM32" i="59" s="1"/>
  <c r="AN32" i="59" s="1"/>
  <c r="AS34" i="59"/>
  <c r="AT37" i="59"/>
  <c r="AL40" i="59"/>
  <c r="AM40" i="59" s="1"/>
  <c r="AN40" i="59" s="1"/>
  <c r="AS42" i="59"/>
  <c r="AT45" i="59"/>
  <c r="AL48" i="59"/>
  <c r="AM48" i="59" s="1"/>
  <c r="AN48" i="59" s="1"/>
  <c r="AS50" i="59"/>
  <c r="AT53" i="59"/>
  <c r="AS19" i="59"/>
  <c r="AL21" i="59"/>
  <c r="AM21" i="59" s="1"/>
  <c r="AN21" i="59" s="1"/>
  <c r="AT24" i="59"/>
  <c r="AT26" i="59"/>
  <c r="AL29" i="59"/>
  <c r="AM29" i="59" s="1"/>
  <c r="AN29" i="59" s="1"/>
  <c r="AS31" i="59"/>
  <c r="AT34" i="59"/>
  <c r="AL37" i="59"/>
  <c r="AM37" i="59" s="1"/>
  <c r="AN37" i="59" s="1"/>
  <c r="AS39" i="59"/>
  <c r="AT42" i="59"/>
  <c r="AL45" i="59"/>
  <c r="AM45" i="59" s="1"/>
  <c r="AN45" i="59" s="1"/>
  <c r="AS47" i="59"/>
  <c r="AT50" i="59"/>
  <c r="AL53" i="59"/>
  <c r="AM53" i="59" s="1"/>
  <c r="AN53" i="59" s="1"/>
  <c r="AL49" i="59"/>
  <c r="AM49" i="59" s="1"/>
  <c r="AN49" i="59" s="1"/>
  <c r="AL24" i="59"/>
  <c r="AM24" i="59" s="1"/>
  <c r="AN24" i="59" s="1"/>
  <c r="AL26" i="59"/>
  <c r="AM26" i="59" s="1"/>
  <c r="AN26" i="59" s="1"/>
  <c r="AL34" i="59"/>
  <c r="AM34" i="59" s="1"/>
  <c r="AN34" i="59" s="1"/>
  <c r="AL42" i="59"/>
  <c r="AM42" i="59" s="1"/>
  <c r="AN42" i="59" s="1"/>
  <c r="AL50" i="59"/>
  <c r="AM50" i="59" s="1"/>
  <c r="AN50" i="59" s="1"/>
  <c r="AU49" i="59"/>
  <c r="AL19" i="59"/>
  <c r="AM19" i="59" s="1"/>
  <c r="AN19" i="59" s="1"/>
  <c r="AL31" i="59"/>
  <c r="AM31" i="59" s="1"/>
  <c r="AN31" i="59" s="1"/>
  <c r="AL39" i="59"/>
  <c r="AM39" i="59" s="1"/>
  <c r="AN39" i="59" s="1"/>
  <c r="AL47" i="59"/>
  <c r="AM47" i="59" s="1"/>
  <c r="AN47" i="59" s="1"/>
  <c r="BA54" i="56"/>
  <c r="AY54" i="56" s="1"/>
  <c r="AO63" i="56" s="1"/>
  <c r="I54" i="56"/>
  <c r="G20" i="68" s="1"/>
  <c r="AX54" i="56"/>
  <c r="AV54" i="56" s="1"/>
  <c r="AU57" i="56"/>
  <c r="AS58" i="56"/>
  <c r="AT58" i="56"/>
  <c r="AS59" i="56"/>
  <c r="AU58" i="56"/>
  <c r="AT59" i="56"/>
  <c r="Y19" i="53"/>
  <c r="AK19" i="53" s="1"/>
  <c r="Z19" i="53" s="1"/>
  <c r="Y23" i="53"/>
  <c r="Y26" i="53"/>
  <c r="Y18" i="53"/>
  <c r="AS57" i="53"/>
  <c r="Y22" i="53"/>
  <c r="BA54" i="53"/>
  <c r="AY54" i="53" s="1"/>
  <c r="AO63" i="53" s="1"/>
  <c r="M54" i="53"/>
  <c r="K18" i="68" s="1"/>
  <c r="AX54" i="53"/>
  <c r="AV54" i="53" s="1"/>
  <c r="AU57" i="53"/>
  <c r="AS58" i="53"/>
  <c r="AT58" i="53"/>
  <c r="AU58" i="53"/>
  <c r="AS59" i="53"/>
  <c r="AT59" i="53"/>
  <c r="H69" i="52"/>
  <c r="G69" i="52"/>
  <c r="F69" i="52"/>
  <c r="E69" i="52"/>
  <c r="D69" i="52"/>
  <c r="H68" i="52"/>
  <c r="G68" i="52"/>
  <c r="F68" i="52"/>
  <c r="E68" i="52"/>
  <c r="D68" i="52"/>
  <c r="H67" i="52"/>
  <c r="G67" i="52"/>
  <c r="F67" i="52"/>
  <c r="E67" i="52"/>
  <c r="D67" i="52"/>
  <c r="H66" i="52"/>
  <c r="G66" i="52"/>
  <c r="F66" i="52"/>
  <c r="E66" i="52"/>
  <c r="D66" i="52"/>
  <c r="D58" i="52"/>
  <c r="E57" i="52"/>
  <c r="D57" i="52"/>
  <c r="X56" i="52"/>
  <c r="W56" i="52"/>
  <c r="V56" i="52"/>
  <c r="U56" i="52"/>
  <c r="T56" i="52"/>
  <c r="S56" i="52"/>
  <c r="AY55" i="52"/>
  <c r="AV55" i="52"/>
  <c r="AQ55" i="52"/>
  <c r="F55" i="52"/>
  <c r="E55" i="52"/>
  <c r="AL54" i="52"/>
  <c r="B54" i="52"/>
  <c r="AZ53" i="52"/>
  <c r="BA53" i="52" s="1"/>
  <c r="AW53" i="52"/>
  <c r="AX53" i="52" s="1"/>
  <c r="AU53" i="52"/>
  <c r="AT53" i="52"/>
  <c r="AS53" i="52"/>
  <c r="AR53" i="52"/>
  <c r="AP53" i="52"/>
  <c r="AO53" i="52"/>
  <c r="AL53" i="52"/>
  <c r="AM53" i="52" s="1"/>
  <c r="AN53" i="52" s="1"/>
  <c r="AJ53" i="52"/>
  <c r="AI53" i="52"/>
  <c r="AH53" i="52"/>
  <c r="AG53" i="52"/>
  <c r="AF53" i="52"/>
  <c r="AE53" i="52"/>
  <c r="AD53" i="52"/>
  <c r="AC53" i="52"/>
  <c r="AB53" i="52"/>
  <c r="AA53" i="52"/>
  <c r="Z53" i="52"/>
  <c r="X53" i="52"/>
  <c r="W53" i="52"/>
  <c r="V53" i="52"/>
  <c r="U53" i="52"/>
  <c r="T53" i="52"/>
  <c r="S53" i="52"/>
  <c r="R53" i="52"/>
  <c r="Q53" i="52"/>
  <c r="P53" i="52"/>
  <c r="O53" i="52"/>
  <c r="N53" i="52"/>
  <c r="AZ52" i="52"/>
  <c r="BA52" i="52" s="1"/>
  <c r="AX52" i="52"/>
  <c r="AW52" i="52"/>
  <c r="AU52" i="52"/>
  <c r="AT52" i="52"/>
  <c r="AS52" i="52"/>
  <c r="AR52" i="52"/>
  <c r="AP52" i="52"/>
  <c r="AO52" i="52"/>
  <c r="AL52" i="52"/>
  <c r="AM52" i="52" s="1"/>
  <c r="AN52" i="52" s="1"/>
  <c r="AJ52" i="52"/>
  <c r="AI52" i="52"/>
  <c r="AH52" i="52"/>
  <c r="AG52" i="52"/>
  <c r="AF52" i="52"/>
  <c r="AE52" i="52"/>
  <c r="AD52" i="52"/>
  <c r="AC52" i="52"/>
  <c r="AB52" i="52"/>
  <c r="AA52" i="52"/>
  <c r="Z52" i="52"/>
  <c r="X52" i="52"/>
  <c r="W52" i="52"/>
  <c r="V52" i="52"/>
  <c r="U52" i="52"/>
  <c r="T52" i="52"/>
  <c r="S52" i="52"/>
  <c r="R52" i="52"/>
  <c r="Q52" i="52"/>
  <c r="P52" i="52"/>
  <c r="O52" i="52"/>
  <c r="N52" i="52"/>
  <c r="AZ51" i="52"/>
  <c r="BA51" i="52" s="1"/>
  <c r="AW51" i="52"/>
  <c r="AX51" i="52" s="1"/>
  <c r="AU51" i="52"/>
  <c r="AT51" i="52"/>
  <c r="AS51" i="52"/>
  <c r="AR51" i="52"/>
  <c r="AP51" i="52"/>
  <c r="AO51" i="52"/>
  <c r="AL51" i="52"/>
  <c r="AM51" i="52" s="1"/>
  <c r="AN51" i="52" s="1"/>
  <c r="AJ51" i="52"/>
  <c r="AI51" i="52"/>
  <c r="AH51" i="52"/>
  <c r="AG51" i="52"/>
  <c r="AF51" i="52"/>
  <c r="AE51" i="52"/>
  <c r="AD51" i="52"/>
  <c r="AC51" i="52"/>
  <c r="AB51" i="52"/>
  <c r="AA51" i="52"/>
  <c r="Z51" i="52"/>
  <c r="X51" i="52"/>
  <c r="W51" i="52"/>
  <c r="V51" i="52"/>
  <c r="U51" i="52"/>
  <c r="T51" i="52"/>
  <c r="S51" i="52"/>
  <c r="R51" i="52"/>
  <c r="Q51" i="52"/>
  <c r="P51" i="52"/>
  <c r="O51" i="52"/>
  <c r="N51" i="52"/>
  <c r="AZ50" i="52"/>
  <c r="BA50" i="52" s="1"/>
  <c r="AW50" i="52"/>
  <c r="AX50" i="52" s="1"/>
  <c r="AU50" i="52"/>
  <c r="AT50" i="52"/>
  <c r="AS50" i="52"/>
  <c r="AR50" i="52"/>
  <c r="AP50" i="52"/>
  <c r="AO50" i="52"/>
  <c r="AL50" i="52"/>
  <c r="AM50" i="52" s="1"/>
  <c r="AN50" i="52" s="1"/>
  <c r="AJ50" i="52"/>
  <c r="AI50" i="52"/>
  <c r="AH50" i="52"/>
  <c r="AG50" i="52"/>
  <c r="AF50" i="52"/>
  <c r="AE50" i="52"/>
  <c r="AD50" i="52"/>
  <c r="AC50" i="52"/>
  <c r="AB50" i="52"/>
  <c r="AA50" i="52"/>
  <c r="Z50" i="52"/>
  <c r="X50" i="52"/>
  <c r="W50" i="52"/>
  <c r="V50" i="52"/>
  <c r="U50" i="52"/>
  <c r="T50" i="52"/>
  <c r="S50" i="52"/>
  <c r="R50" i="52"/>
  <c r="Q50" i="52"/>
  <c r="P50" i="52"/>
  <c r="O50" i="52"/>
  <c r="N50" i="52"/>
  <c r="AZ49" i="52"/>
  <c r="BA49" i="52" s="1"/>
  <c r="AW49" i="52"/>
  <c r="AX49" i="52" s="1"/>
  <c r="AU49" i="52"/>
  <c r="AT49" i="52"/>
  <c r="AS49" i="52"/>
  <c r="AR49" i="52"/>
  <c r="AP49" i="52"/>
  <c r="AO49" i="52"/>
  <c r="AM49" i="52"/>
  <c r="AN49" i="52" s="1"/>
  <c r="AL49" i="52"/>
  <c r="AJ49" i="52"/>
  <c r="AI49" i="52"/>
  <c r="AH49" i="52"/>
  <c r="AG49" i="52"/>
  <c r="AF49" i="52"/>
  <c r="AE49" i="52"/>
  <c r="AD49" i="52"/>
  <c r="AC49" i="52"/>
  <c r="AB49" i="52"/>
  <c r="AA49" i="52"/>
  <c r="Z49" i="52"/>
  <c r="X49" i="52"/>
  <c r="W49" i="52"/>
  <c r="V49" i="52"/>
  <c r="U49" i="52"/>
  <c r="T49" i="52"/>
  <c r="S49" i="52"/>
  <c r="R49" i="52"/>
  <c r="Q49" i="52"/>
  <c r="P49" i="52"/>
  <c r="O49" i="52"/>
  <c r="N49" i="52"/>
  <c r="AZ48" i="52"/>
  <c r="BA48" i="52" s="1"/>
  <c r="AW48" i="52"/>
  <c r="AX48" i="52" s="1"/>
  <c r="AU48" i="52"/>
  <c r="AT48" i="52"/>
  <c r="AS48" i="52"/>
  <c r="AR48" i="52"/>
  <c r="AP48" i="52"/>
  <c r="AO48" i="52"/>
  <c r="AL48" i="52"/>
  <c r="AM48" i="52" s="1"/>
  <c r="AN48" i="52" s="1"/>
  <c r="AJ48" i="52"/>
  <c r="AI48" i="52"/>
  <c r="AH48" i="52"/>
  <c r="AG48" i="52"/>
  <c r="AF48" i="52"/>
  <c r="AE48" i="52"/>
  <c r="AD48" i="52"/>
  <c r="AC48" i="52"/>
  <c r="AB48" i="52"/>
  <c r="AA48" i="52"/>
  <c r="Z48" i="52"/>
  <c r="X48" i="52"/>
  <c r="W48" i="52"/>
  <c r="V48" i="52"/>
  <c r="U48" i="52"/>
  <c r="T48" i="52"/>
  <c r="S48" i="52"/>
  <c r="R48" i="52"/>
  <c r="Q48" i="52"/>
  <c r="P48" i="52"/>
  <c r="O48" i="52"/>
  <c r="N48" i="52"/>
  <c r="AZ47" i="52"/>
  <c r="BA47" i="52" s="1"/>
  <c r="AW47" i="52"/>
  <c r="AX47" i="52" s="1"/>
  <c r="AU47" i="52"/>
  <c r="AT47" i="52"/>
  <c r="AS47" i="52"/>
  <c r="AR47" i="52"/>
  <c r="AP47" i="52"/>
  <c r="AO47" i="52"/>
  <c r="AL47" i="52"/>
  <c r="AM47" i="52" s="1"/>
  <c r="AN47" i="52" s="1"/>
  <c r="AJ47" i="52"/>
  <c r="AI47" i="52"/>
  <c r="AH47" i="52"/>
  <c r="AG47" i="52"/>
  <c r="AF47" i="52"/>
  <c r="AE47" i="52"/>
  <c r="AD47" i="52"/>
  <c r="AC47" i="52"/>
  <c r="AB47" i="52"/>
  <c r="AA47" i="52"/>
  <c r="Z47" i="52"/>
  <c r="X47" i="52"/>
  <c r="W47" i="52"/>
  <c r="V47" i="52"/>
  <c r="U47" i="52"/>
  <c r="T47" i="52"/>
  <c r="S47" i="52"/>
  <c r="R47" i="52"/>
  <c r="Q47" i="52"/>
  <c r="P47" i="52"/>
  <c r="O47" i="52"/>
  <c r="N47" i="52"/>
  <c r="BA46" i="52"/>
  <c r="AZ46" i="52"/>
  <c r="AW46" i="52"/>
  <c r="AX46" i="52" s="1"/>
  <c r="AU46" i="52"/>
  <c r="AT46" i="52"/>
  <c r="AS46" i="52"/>
  <c r="AR46" i="52"/>
  <c r="AP46" i="52"/>
  <c r="AO46" i="52"/>
  <c r="AL46" i="52"/>
  <c r="AM46" i="52" s="1"/>
  <c r="AN46" i="52" s="1"/>
  <c r="AJ46" i="52"/>
  <c r="AI46" i="52"/>
  <c r="AH46" i="52"/>
  <c r="AG46" i="52"/>
  <c r="AF46" i="52"/>
  <c r="AE46" i="52"/>
  <c r="AD46" i="52"/>
  <c r="AC46" i="52"/>
  <c r="AB46" i="52"/>
  <c r="AA46" i="52"/>
  <c r="Z46" i="52"/>
  <c r="X46" i="52"/>
  <c r="W46" i="52"/>
  <c r="V46" i="52"/>
  <c r="U46" i="52"/>
  <c r="T46" i="52"/>
  <c r="S46" i="52"/>
  <c r="R46" i="52"/>
  <c r="Q46" i="52"/>
  <c r="P46" i="52"/>
  <c r="O46" i="52"/>
  <c r="N46" i="52"/>
  <c r="AZ45" i="52"/>
  <c r="BA45" i="52" s="1"/>
  <c r="AW45" i="52"/>
  <c r="AX45" i="52" s="1"/>
  <c r="AU45" i="52"/>
  <c r="AT45" i="52"/>
  <c r="AS45" i="52"/>
  <c r="AR45" i="52"/>
  <c r="AP45" i="52"/>
  <c r="AO45" i="52"/>
  <c r="AL45" i="52"/>
  <c r="AM45" i="52" s="1"/>
  <c r="AN45" i="52" s="1"/>
  <c r="AJ45" i="52"/>
  <c r="AI45" i="52"/>
  <c r="AH45" i="52"/>
  <c r="AG45" i="52"/>
  <c r="AF45" i="52"/>
  <c r="AE45" i="52"/>
  <c r="AD45" i="52"/>
  <c r="AC45" i="52"/>
  <c r="AB45" i="52"/>
  <c r="AA45" i="52"/>
  <c r="Z45" i="52"/>
  <c r="X45" i="52"/>
  <c r="W45" i="52"/>
  <c r="V45" i="52"/>
  <c r="U45" i="52"/>
  <c r="T45" i="52"/>
  <c r="S45" i="52"/>
  <c r="R45" i="52"/>
  <c r="Q45" i="52"/>
  <c r="P45" i="52"/>
  <c r="O45" i="52"/>
  <c r="N45" i="52"/>
  <c r="AZ44" i="52"/>
  <c r="BA44" i="52" s="1"/>
  <c r="AW44" i="52"/>
  <c r="AX44" i="52" s="1"/>
  <c r="AU44" i="52"/>
  <c r="AT44" i="52"/>
  <c r="AS44" i="52"/>
  <c r="AR44" i="52"/>
  <c r="AP44" i="52"/>
  <c r="AO44" i="52"/>
  <c r="AL44" i="52"/>
  <c r="AM44" i="52" s="1"/>
  <c r="AN44" i="52" s="1"/>
  <c r="AJ44" i="52"/>
  <c r="AI44" i="52"/>
  <c r="AH44" i="52"/>
  <c r="AG44" i="52"/>
  <c r="AF44" i="52"/>
  <c r="AE44" i="52"/>
  <c r="AD44" i="52"/>
  <c r="AC44" i="52"/>
  <c r="AB44" i="52"/>
  <c r="AA44" i="52"/>
  <c r="Z44" i="52"/>
  <c r="X44" i="52"/>
  <c r="W44" i="52"/>
  <c r="V44" i="52"/>
  <c r="U44" i="52"/>
  <c r="T44" i="52"/>
  <c r="S44" i="52"/>
  <c r="R44" i="52"/>
  <c r="Q44" i="52"/>
  <c r="P44" i="52"/>
  <c r="O44" i="52"/>
  <c r="N44" i="52"/>
  <c r="AZ43" i="52"/>
  <c r="BA43" i="52" s="1"/>
  <c r="AW43" i="52"/>
  <c r="AX43" i="52" s="1"/>
  <c r="AU43" i="52"/>
  <c r="AT43" i="52"/>
  <c r="AS43" i="52"/>
  <c r="AR43" i="52"/>
  <c r="AP43" i="52"/>
  <c r="AO43" i="52"/>
  <c r="AL43" i="52"/>
  <c r="AM43" i="52" s="1"/>
  <c r="AN43" i="52" s="1"/>
  <c r="AJ43" i="52"/>
  <c r="AI43" i="52"/>
  <c r="AH43" i="52"/>
  <c r="AG43" i="52"/>
  <c r="AF43" i="52"/>
  <c r="AE43" i="52"/>
  <c r="AD43" i="52"/>
  <c r="AC43" i="52"/>
  <c r="AB43" i="52"/>
  <c r="AA43" i="52"/>
  <c r="Z43" i="52"/>
  <c r="X43" i="52"/>
  <c r="W43" i="52"/>
  <c r="V43" i="52"/>
  <c r="U43" i="52"/>
  <c r="T43" i="52"/>
  <c r="S43" i="52"/>
  <c r="R43" i="52"/>
  <c r="Q43" i="52"/>
  <c r="P43" i="52"/>
  <c r="O43" i="52"/>
  <c r="N43" i="52"/>
  <c r="AZ42" i="52"/>
  <c r="BA42" i="52" s="1"/>
  <c r="AW42" i="52"/>
  <c r="AX42" i="52" s="1"/>
  <c r="AU42" i="52"/>
  <c r="AT42" i="52"/>
  <c r="AS42" i="52"/>
  <c r="AR42" i="52"/>
  <c r="AP42" i="52"/>
  <c r="AO42" i="52"/>
  <c r="AL42" i="52"/>
  <c r="AM42" i="52" s="1"/>
  <c r="AN42" i="52" s="1"/>
  <c r="AJ42" i="52"/>
  <c r="AI42" i="52"/>
  <c r="AH42" i="52"/>
  <c r="AG42" i="52"/>
  <c r="AF42" i="52"/>
  <c r="AE42" i="52"/>
  <c r="AD42" i="52"/>
  <c r="AC42" i="52"/>
  <c r="AB42" i="52"/>
  <c r="AA42" i="52"/>
  <c r="Z42" i="52"/>
  <c r="X42" i="52"/>
  <c r="W42" i="52"/>
  <c r="V42" i="52"/>
  <c r="U42" i="52"/>
  <c r="T42" i="52"/>
  <c r="S42" i="52"/>
  <c r="R42" i="52"/>
  <c r="Q42" i="52"/>
  <c r="P42" i="52"/>
  <c r="O42" i="52"/>
  <c r="N42" i="52"/>
  <c r="AZ41" i="52"/>
  <c r="BA41" i="52" s="1"/>
  <c r="AX41" i="52"/>
  <c r="AW41" i="52"/>
  <c r="AU41" i="52"/>
  <c r="AT41" i="52"/>
  <c r="AS41" i="52"/>
  <c r="AR41" i="52"/>
  <c r="AP41" i="52"/>
  <c r="AO41" i="52"/>
  <c r="AL41" i="52"/>
  <c r="AM41" i="52" s="1"/>
  <c r="AN41" i="52" s="1"/>
  <c r="AJ41" i="52"/>
  <c r="AI41" i="52"/>
  <c r="AH41" i="52"/>
  <c r="AG41" i="52"/>
  <c r="AF41" i="52"/>
  <c r="AE41" i="52"/>
  <c r="AD41" i="52"/>
  <c r="AC41" i="52"/>
  <c r="AB41" i="52"/>
  <c r="AA41" i="52"/>
  <c r="Z41" i="52"/>
  <c r="X41" i="52"/>
  <c r="W41" i="52"/>
  <c r="V41" i="52"/>
  <c r="U41" i="52"/>
  <c r="T41" i="52"/>
  <c r="S41" i="52"/>
  <c r="R41" i="52"/>
  <c r="Q41" i="52"/>
  <c r="P41" i="52"/>
  <c r="O41" i="52"/>
  <c r="N41" i="52"/>
  <c r="AZ40" i="52"/>
  <c r="BA40" i="52" s="1"/>
  <c r="AW40" i="52"/>
  <c r="AX40" i="52" s="1"/>
  <c r="AU40" i="52"/>
  <c r="AT40" i="52"/>
  <c r="AS40" i="52"/>
  <c r="AR40" i="52"/>
  <c r="AP40" i="52"/>
  <c r="AO40" i="52"/>
  <c r="AL40" i="52"/>
  <c r="AM40" i="52" s="1"/>
  <c r="AN40" i="52" s="1"/>
  <c r="AJ40" i="52"/>
  <c r="AI40" i="52"/>
  <c r="AH40" i="52"/>
  <c r="AG40" i="52"/>
  <c r="AF40" i="52"/>
  <c r="AE40" i="52"/>
  <c r="AD40" i="52"/>
  <c r="AC40" i="52"/>
  <c r="AB40" i="52"/>
  <c r="AA40" i="52"/>
  <c r="Z40" i="52"/>
  <c r="X40" i="52"/>
  <c r="W40" i="52"/>
  <c r="V40" i="52"/>
  <c r="U40" i="52"/>
  <c r="T40" i="52"/>
  <c r="S40" i="52"/>
  <c r="R40" i="52"/>
  <c r="Q40" i="52"/>
  <c r="P40" i="52"/>
  <c r="O40" i="52"/>
  <c r="N40" i="52"/>
  <c r="AZ39" i="52"/>
  <c r="BA39" i="52" s="1"/>
  <c r="AW39" i="52"/>
  <c r="AX39" i="52" s="1"/>
  <c r="AU39" i="52"/>
  <c r="AT39" i="52"/>
  <c r="AS39" i="52"/>
  <c r="AR39" i="52"/>
  <c r="AP39" i="52"/>
  <c r="AO39" i="52"/>
  <c r="AL39" i="52"/>
  <c r="AM39" i="52" s="1"/>
  <c r="AN39" i="52" s="1"/>
  <c r="AJ39" i="52"/>
  <c r="AI39" i="52"/>
  <c r="AH39" i="52"/>
  <c r="AG39" i="52"/>
  <c r="AF39" i="52"/>
  <c r="AE39" i="52"/>
  <c r="AD39" i="52"/>
  <c r="AC39" i="52"/>
  <c r="AB39" i="52"/>
  <c r="AA39" i="52"/>
  <c r="Z39" i="52"/>
  <c r="X39" i="52"/>
  <c r="W39" i="52"/>
  <c r="V39" i="52"/>
  <c r="U39" i="52"/>
  <c r="T39" i="52"/>
  <c r="S39" i="52"/>
  <c r="R39" i="52"/>
  <c r="Q39" i="52"/>
  <c r="P39" i="52"/>
  <c r="O39" i="52"/>
  <c r="N39" i="52"/>
  <c r="AZ38" i="52"/>
  <c r="BA38" i="52" s="1"/>
  <c r="AW38" i="52"/>
  <c r="AX38" i="52" s="1"/>
  <c r="AU38" i="52"/>
  <c r="AT38" i="52"/>
  <c r="AS38" i="52"/>
  <c r="AR38" i="52"/>
  <c r="AP38" i="52"/>
  <c r="AO38" i="52"/>
  <c r="AL38" i="52"/>
  <c r="AM38" i="52" s="1"/>
  <c r="AN38" i="52" s="1"/>
  <c r="AJ38" i="52"/>
  <c r="AI38" i="52"/>
  <c r="AH38" i="52"/>
  <c r="AG38" i="52"/>
  <c r="AF38" i="52"/>
  <c r="AE38" i="52"/>
  <c r="AD38" i="52"/>
  <c r="AC38" i="52"/>
  <c r="AB38" i="52"/>
  <c r="AA38" i="52"/>
  <c r="Z38" i="52"/>
  <c r="X38" i="52"/>
  <c r="W38" i="52"/>
  <c r="V38" i="52"/>
  <c r="U38" i="52"/>
  <c r="T38" i="52"/>
  <c r="S38" i="52"/>
  <c r="R38" i="52"/>
  <c r="Q38" i="52"/>
  <c r="P38" i="52"/>
  <c r="O38" i="52"/>
  <c r="N38" i="52"/>
  <c r="AZ37" i="52"/>
  <c r="BA37" i="52" s="1"/>
  <c r="AW37" i="52"/>
  <c r="AX37" i="52" s="1"/>
  <c r="AU37" i="52"/>
  <c r="AT37" i="52"/>
  <c r="AS37" i="52"/>
  <c r="AR37" i="52"/>
  <c r="AP37" i="52"/>
  <c r="AO37" i="52"/>
  <c r="AM37" i="52"/>
  <c r="AN37" i="52" s="1"/>
  <c r="AL37" i="52"/>
  <c r="AJ37" i="52"/>
  <c r="AI37" i="52"/>
  <c r="AH37" i="52"/>
  <c r="AG37" i="52"/>
  <c r="AF37" i="52"/>
  <c r="AE37" i="52"/>
  <c r="AD37" i="52"/>
  <c r="AC37" i="52"/>
  <c r="AB37" i="52"/>
  <c r="AA37" i="52"/>
  <c r="Z37" i="52"/>
  <c r="X37" i="52"/>
  <c r="W37" i="52"/>
  <c r="V37" i="52"/>
  <c r="U37" i="52"/>
  <c r="T37" i="52"/>
  <c r="S37" i="52"/>
  <c r="R37" i="52"/>
  <c r="Q37" i="52"/>
  <c r="P37" i="52"/>
  <c r="O37" i="52"/>
  <c r="N37" i="52"/>
  <c r="AZ36" i="52"/>
  <c r="BA36" i="52" s="1"/>
  <c r="AW36" i="52"/>
  <c r="AX36" i="52" s="1"/>
  <c r="AU36" i="52"/>
  <c r="AT36" i="52"/>
  <c r="AS36" i="52"/>
  <c r="AR36" i="52"/>
  <c r="AP36" i="52"/>
  <c r="AO36" i="52"/>
  <c r="AL36" i="52"/>
  <c r="AM36" i="52" s="1"/>
  <c r="AN36" i="52" s="1"/>
  <c r="AJ36" i="52"/>
  <c r="AI36" i="52"/>
  <c r="AH36" i="52"/>
  <c r="AG36" i="52"/>
  <c r="AF36" i="52"/>
  <c r="AE36" i="52"/>
  <c r="AD36" i="52"/>
  <c r="AC36" i="52"/>
  <c r="AB36" i="52"/>
  <c r="AA36" i="52"/>
  <c r="Z36" i="52"/>
  <c r="X36" i="52"/>
  <c r="W36" i="52"/>
  <c r="V36" i="52"/>
  <c r="U36" i="52"/>
  <c r="T36" i="52"/>
  <c r="S36" i="52"/>
  <c r="R36" i="52"/>
  <c r="Q36" i="52"/>
  <c r="P36" i="52"/>
  <c r="O36" i="52"/>
  <c r="N36" i="52"/>
  <c r="AZ35" i="52"/>
  <c r="BA35" i="52" s="1"/>
  <c r="AW35" i="52"/>
  <c r="AX35" i="52" s="1"/>
  <c r="AU35" i="52"/>
  <c r="AT35" i="52"/>
  <c r="AS35" i="52"/>
  <c r="AR35" i="52"/>
  <c r="AP35" i="52"/>
  <c r="AO35" i="52"/>
  <c r="AL35" i="52"/>
  <c r="AM35" i="52" s="1"/>
  <c r="AN35" i="52" s="1"/>
  <c r="AJ35" i="52"/>
  <c r="AI35" i="52"/>
  <c r="AH35" i="52"/>
  <c r="AG35" i="52"/>
  <c r="AF35" i="52"/>
  <c r="AE35" i="52"/>
  <c r="AD35" i="52"/>
  <c r="AC35" i="52"/>
  <c r="AB35" i="52"/>
  <c r="AA35" i="52"/>
  <c r="Z35" i="52"/>
  <c r="X35" i="52"/>
  <c r="W35" i="52"/>
  <c r="V35" i="52"/>
  <c r="U35" i="52"/>
  <c r="T35" i="52"/>
  <c r="S35" i="52"/>
  <c r="R35" i="52"/>
  <c r="Q35" i="52"/>
  <c r="P35" i="52"/>
  <c r="O35" i="52"/>
  <c r="N35" i="52"/>
  <c r="AZ34" i="52"/>
  <c r="BA34" i="52" s="1"/>
  <c r="AW34" i="52"/>
  <c r="AX34" i="52" s="1"/>
  <c r="AU34" i="52"/>
  <c r="AT34" i="52"/>
  <c r="AS34" i="52"/>
  <c r="AR34" i="52"/>
  <c r="AP34" i="52"/>
  <c r="AO34" i="52"/>
  <c r="AL34" i="52"/>
  <c r="AM34" i="52" s="1"/>
  <c r="AN34" i="52" s="1"/>
  <c r="AJ34" i="52"/>
  <c r="AI34" i="52"/>
  <c r="AH34" i="52"/>
  <c r="AG34" i="52"/>
  <c r="AF34" i="52"/>
  <c r="AE34" i="52"/>
  <c r="AD34" i="52"/>
  <c r="AC34" i="52"/>
  <c r="AB34" i="52"/>
  <c r="AA34" i="52"/>
  <c r="Z34" i="52"/>
  <c r="X34" i="52"/>
  <c r="W34" i="52"/>
  <c r="V34" i="52"/>
  <c r="U34" i="52"/>
  <c r="T34" i="52"/>
  <c r="S34" i="52"/>
  <c r="R34" i="52"/>
  <c r="Q34" i="52"/>
  <c r="P34" i="52"/>
  <c r="O34" i="52"/>
  <c r="N34" i="52"/>
  <c r="AZ33" i="52"/>
  <c r="BA33" i="52" s="1"/>
  <c r="AW33" i="52"/>
  <c r="AX33" i="52" s="1"/>
  <c r="AU33" i="52"/>
  <c r="AT33" i="52"/>
  <c r="AS33" i="52"/>
  <c r="AR33" i="52"/>
  <c r="AP33" i="52"/>
  <c r="AO33" i="52"/>
  <c r="AL33" i="52"/>
  <c r="AM33" i="52" s="1"/>
  <c r="AN33" i="52" s="1"/>
  <c r="AJ33" i="52"/>
  <c r="AI33" i="52"/>
  <c r="AH33" i="52"/>
  <c r="AG33" i="52"/>
  <c r="AF33" i="52"/>
  <c r="AE33" i="52"/>
  <c r="AD33" i="52"/>
  <c r="AC33" i="52"/>
  <c r="AB33" i="52"/>
  <c r="AA33" i="52"/>
  <c r="Z33" i="52"/>
  <c r="X33" i="52"/>
  <c r="W33" i="52"/>
  <c r="V33" i="52"/>
  <c r="U33" i="52"/>
  <c r="T33" i="52"/>
  <c r="S33" i="52"/>
  <c r="R33" i="52"/>
  <c r="Q33" i="52"/>
  <c r="P33" i="52"/>
  <c r="O33" i="52"/>
  <c r="N33" i="52"/>
  <c r="AZ32" i="52"/>
  <c r="BA32" i="52" s="1"/>
  <c r="AW32" i="52"/>
  <c r="AX32" i="52" s="1"/>
  <c r="AU32" i="52"/>
  <c r="AT32" i="52"/>
  <c r="AS32" i="52"/>
  <c r="AR32" i="52"/>
  <c r="AP32" i="52"/>
  <c r="AO32" i="52"/>
  <c r="AL32" i="52"/>
  <c r="AM32" i="52" s="1"/>
  <c r="AN32" i="52" s="1"/>
  <c r="AJ32" i="52"/>
  <c r="AI32" i="52"/>
  <c r="AH32" i="52"/>
  <c r="AG32" i="52"/>
  <c r="AF32" i="52"/>
  <c r="AE32" i="52"/>
  <c r="AD32" i="52"/>
  <c r="AC32" i="52"/>
  <c r="AB32" i="52"/>
  <c r="AA32" i="52"/>
  <c r="Z32" i="52"/>
  <c r="X32" i="52"/>
  <c r="W32" i="52"/>
  <c r="V32" i="52"/>
  <c r="U32" i="52"/>
  <c r="T32" i="52"/>
  <c r="S32" i="52"/>
  <c r="R32" i="52"/>
  <c r="Q32" i="52"/>
  <c r="P32" i="52"/>
  <c r="O32" i="52"/>
  <c r="N32" i="52"/>
  <c r="AZ31" i="52"/>
  <c r="BA31" i="52" s="1"/>
  <c r="AW31" i="52"/>
  <c r="AX31" i="52" s="1"/>
  <c r="AU31" i="52"/>
  <c r="AT31" i="52"/>
  <c r="AS31" i="52"/>
  <c r="AR31" i="52"/>
  <c r="AP31" i="52"/>
  <c r="AO31" i="52"/>
  <c r="AL31" i="52"/>
  <c r="AM31" i="52" s="1"/>
  <c r="AN31" i="52" s="1"/>
  <c r="AJ31" i="52"/>
  <c r="AI31" i="52"/>
  <c r="AH31" i="52"/>
  <c r="AG31" i="52"/>
  <c r="AF31" i="52"/>
  <c r="AE31" i="52"/>
  <c r="AD31" i="52"/>
  <c r="AC31" i="52"/>
  <c r="AB31" i="52"/>
  <c r="AA31" i="52"/>
  <c r="Z31" i="52"/>
  <c r="X31" i="52"/>
  <c r="W31" i="52"/>
  <c r="V31" i="52"/>
  <c r="U31" i="52"/>
  <c r="T31" i="52"/>
  <c r="S31" i="52"/>
  <c r="R31" i="52"/>
  <c r="Q31" i="52"/>
  <c r="P31" i="52"/>
  <c r="O31" i="52"/>
  <c r="N31" i="52"/>
  <c r="AZ30" i="52"/>
  <c r="BA30" i="52" s="1"/>
  <c r="AW30" i="52"/>
  <c r="AX30" i="52" s="1"/>
  <c r="AU30" i="52"/>
  <c r="AT30" i="52"/>
  <c r="AS30" i="52"/>
  <c r="AR30" i="52"/>
  <c r="AP30" i="52"/>
  <c r="AO30" i="52"/>
  <c r="AL30" i="52"/>
  <c r="AM30" i="52" s="1"/>
  <c r="AN30" i="52" s="1"/>
  <c r="AJ30" i="52"/>
  <c r="AI30" i="52"/>
  <c r="AH30" i="52"/>
  <c r="AG30" i="52"/>
  <c r="AF30" i="52"/>
  <c r="AE30" i="52"/>
  <c r="AD30" i="52"/>
  <c r="AC30" i="52"/>
  <c r="AB30" i="52"/>
  <c r="AA30" i="52"/>
  <c r="Z30" i="52"/>
  <c r="X30" i="52"/>
  <c r="W30" i="52"/>
  <c r="V30" i="52"/>
  <c r="U30" i="52"/>
  <c r="T30" i="52"/>
  <c r="S30" i="52"/>
  <c r="R30" i="52"/>
  <c r="Q30" i="52"/>
  <c r="P30" i="52"/>
  <c r="O30" i="52"/>
  <c r="N30" i="52"/>
  <c r="AZ29" i="52"/>
  <c r="BA29" i="52" s="1"/>
  <c r="AW29" i="52"/>
  <c r="AX29" i="52" s="1"/>
  <c r="AU29" i="52"/>
  <c r="AT29" i="52"/>
  <c r="AS29" i="52"/>
  <c r="AR29" i="52"/>
  <c r="AP29" i="52"/>
  <c r="AO29" i="52"/>
  <c r="AL29" i="52"/>
  <c r="AM29" i="52" s="1"/>
  <c r="AN29" i="52" s="1"/>
  <c r="AJ29" i="52"/>
  <c r="AI29" i="52"/>
  <c r="AH29" i="52"/>
  <c r="AG29" i="52"/>
  <c r="AF29" i="52"/>
  <c r="AE29" i="52"/>
  <c r="AD29" i="52"/>
  <c r="AC29" i="52"/>
  <c r="AB29" i="52"/>
  <c r="AA29" i="52"/>
  <c r="X29" i="52"/>
  <c r="W29" i="52"/>
  <c r="V29" i="52"/>
  <c r="U29" i="52"/>
  <c r="T29" i="52"/>
  <c r="S29" i="52"/>
  <c r="R29" i="52"/>
  <c r="Q29" i="52"/>
  <c r="P29" i="52"/>
  <c r="O29" i="52"/>
  <c r="N29" i="52"/>
  <c r="AZ28" i="52"/>
  <c r="BA28" i="52" s="1"/>
  <c r="AW28" i="52"/>
  <c r="AX28" i="52" s="1"/>
  <c r="AU28" i="52"/>
  <c r="AT28" i="52"/>
  <c r="AS28" i="52"/>
  <c r="AR28" i="52"/>
  <c r="AP28" i="52"/>
  <c r="AO28" i="52"/>
  <c r="AL28" i="52"/>
  <c r="AM28" i="52" s="1"/>
  <c r="AN28" i="52" s="1"/>
  <c r="AJ28" i="52"/>
  <c r="AI28" i="52"/>
  <c r="AH28" i="52"/>
  <c r="AG28" i="52"/>
  <c r="AF28" i="52"/>
  <c r="AE28" i="52"/>
  <c r="AD28" i="52"/>
  <c r="AB28" i="52"/>
  <c r="AA28" i="52"/>
  <c r="Z28" i="52"/>
  <c r="X28" i="52"/>
  <c r="W28" i="52"/>
  <c r="V28" i="52"/>
  <c r="U28" i="52"/>
  <c r="T28" i="52"/>
  <c r="S28" i="52"/>
  <c r="R28" i="52"/>
  <c r="Q28" i="52"/>
  <c r="P28" i="52"/>
  <c r="O28" i="52"/>
  <c r="N28" i="52"/>
  <c r="AZ27" i="52"/>
  <c r="BA27" i="52" s="1"/>
  <c r="AW27" i="52"/>
  <c r="AX27" i="52" s="1"/>
  <c r="AU27" i="52"/>
  <c r="AT27" i="52"/>
  <c r="AS27" i="52"/>
  <c r="AR27" i="52"/>
  <c r="AP27" i="52"/>
  <c r="AO27" i="52"/>
  <c r="AL27" i="52"/>
  <c r="AM27" i="52" s="1"/>
  <c r="AN27" i="52" s="1"/>
  <c r="AJ27" i="52"/>
  <c r="AI27" i="52"/>
  <c r="AH27" i="52"/>
  <c r="AG27" i="52"/>
  <c r="AF27" i="52"/>
  <c r="AE27" i="52"/>
  <c r="AD27" i="52"/>
  <c r="AC27" i="52"/>
  <c r="AB27" i="52"/>
  <c r="AA27" i="52"/>
  <c r="X27" i="52"/>
  <c r="W27" i="52"/>
  <c r="V27" i="52"/>
  <c r="U27" i="52"/>
  <c r="T27" i="52"/>
  <c r="S27" i="52"/>
  <c r="R27" i="52"/>
  <c r="Q27" i="52"/>
  <c r="P27" i="52"/>
  <c r="O27" i="52"/>
  <c r="N27" i="52"/>
  <c r="AZ26" i="52"/>
  <c r="BA26" i="52" s="1"/>
  <c r="AW26" i="52"/>
  <c r="AX26" i="52" s="1"/>
  <c r="AU26" i="52"/>
  <c r="AT26" i="52"/>
  <c r="AS26" i="52"/>
  <c r="AR26" i="52"/>
  <c r="AP26" i="52"/>
  <c r="AO26" i="52"/>
  <c r="AL26" i="52"/>
  <c r="AM26" i="52" s="1"/>
  <c r="AN26" i="52" s="1"/>
  <c r="AJ26" i="52"/>
  <c r="AI26" i="52"/>
  <c r="AH26" i="52"/>
  <c r="AG26" i="52"/>
  <c r="AF26" i="52"/>
  <c r="AE26" i="52"/>
  <c r="AD26" i="52"/>
  <c r="AB26" i="52"/>
  <c r="AA26" i="52"/>
  <c r="Z26" i="52"/>
  <c r="X26" i="52"/>
  <c r="W26" i="52"/>
  <c r="V26" i="52"/>
  <c r="U26" i="52"/>
  <c r="T26" i="52"/>
  <c r="S26" i="52"/>
  <c r="R26" i="52"/>
  <c r="Q26" i="52"/>
  <c r="P26" i="52"/>
  <c r="O26" i="52"/>
  <c r="N26" i="52"/>
  <c r="AZ25" i="52"/>
  <c r="BA25" i="52" s="1"/>
  <c r="AW25" i="52"/>
  <c r="AX25" i="52" s="1"/>
  <c r="AU25" i="52"/>
  <c r="AT25" i="52"/>
  <c r="AS25" i="52"/>
  <c r="AR25" i="52"/>
  <c r="AP25" i="52"/>
  <c r="AO25" i="52"/>
  <c r="AM25" i="52"/>
  <c r="AN25" i="52" s="1"/>
  <c r="AL25" i="52"/>
  <c r="AJ25" i="52"/>
  <c r="AI25" i="52"/>
  <c r="AH25" i="52"/>
  <c r="AG25" i="52"/>
  <c r="AF25" i="52"/>
  <c r="AE25" i="52"/>
  <c r="AD25" i="52"/>
  <c r="AC25" i="52"/>
  <c r="Z25" i="52"/>
  <c r="X25" i="52"/>
  <c r="W25" i="52"/>
  <c r="V25" i="52"/>
  <c r="U25" i="52"/>
  <c r="T25" i="52"/>
  <c r="S25" i="52"/>
  <c r="R25" i="52"/>
  <c r="Q25" i="52"/>
  <c r="P25" i="52"/>
  <c r="O25" i="52"/>
  <c r="N25" i="52"/>
  <c r="AZ24" i="52"/>
  <c r="BA24" i="52" s="1"/>
  <c r="AU24" i="52"/>
  <c r="AT24" i="52"/>
  <c r="AS24" i="52"/>
  <c r="AR24" i="52"/>
  <c r="AP24" i="52"/>
  <c r="AO24" i="52"/>
  <c r="AL24" i="52"/>
  <c r="AM24" i="52" s="1"/>
  <c r="AN24" i="52" s="1"/>
  <c r="AJ24" i="52"/>
  <c r="AI24" i="52"/>
  <c r="AH24" i="52"/>
  <c r="AG24" i="52"/>
  <c r="AF24" i="52"/>
  <c r="AE24" i="52"/>
  <c r="AD24" i="52"/>
  <c r="AC24" i="52"/>
  <c r="X24" i="52"/>
  <c r="W24" i="52"/>
  <c r="V24" i="52"/>
  <c r="U24" i="52"/>
  <c r="T24" i="52"/>
  <c r="S24" i="52"/>
  <c r="R24" i="52"/>
  <c r="Q24" i="52"/>
  <c r="P24" i="52"/>
  <c r="O24" i="52"/>
  <c r="N24" i="52"/>
  <c r="AZ23" i="52"/>
  <c r="BA23" i="52" s="1"/>
  <c r="AU23" i="52"/>
  <c r="AT23" i="52"/>
  <c r="AS23" i="52"/>
  <c r="AR23" i="52"/>
  <c r="AP23" i="52"/>
  <c r="AO23" i="52"/>
  <c r="AL23" i="52"/>
  <c r="AM23" i="52" s="1"/>
  <c r="AN23" i="52" s="1"/>
  <c r="AJ23" i="52"/>
  <c r="AI23" i="52"/>
  <c r="AH23" i="52"/>
  <c r="AG23" i="52"/>
  <c r="AF23" i="52"/>
  <c r="AE23" i="52"/>
  <c r="AD23" i="52"/>
  <c r="AA23" i="52"/>
  <c r="X23" i="52"/>
  <c r="W23" i="52"/>
  <c r="V23" i="52"/>
  <c r="U23" i="52"/>
  <c r="T23" i="52"/>
  <c r="S23" i="52"/>
  <c r="R23" i="52"/>
  <c r="Q23" i="52"/>
  <c r="P23" i="52"/>
  <c r="O23" i="52"/>
  <c r="N23" i="52"/>
  <c r="BA22" i="52"/>
  <c r="AZ22" i="52"/>
  <c r="AU22" i="52"/>
  <c r="AT22" i="52"/>
  <c r="AS22" i="52"/>
  <c r="AR22" i="52"/>
  <c r="AP22" i="52"/>
  <c r="AO22" i="52"/>
  <c r="AL22" i="52"/>
  <c r="AM22" i="52" s="1"/>
  <c r="AN22" i="52" s="1"/>
  <c r="AJ22" i="52"/>
  <c r="AI22" i="52"/>
  <c r="AH22" i="52"/>
  <c r="AG22" i="52"/>
  <c r="AF22" i="52"/>
  <c r="AE22" i="52"/>
  <c r="AD22" i="52"/>
  <c r="AC22" i="52"/>
  <c r="Z22" i="52"/>
  <c r="X22" i="52"/>
  <c r="W22" i="52"/>
  <c r="V22" i="52"/>
  <c r="U22" i="52"/>
  <c r="T22" i="52"/>
  <c r="S22" i="52"/>
  <c r="R22" i="52"/>
  <c r="Q22" i="52"/>
  <c r="P22" i="52"/>
  <c r="O22" i="52"/>
  <c r="N22" i="52"/>
  <c r="AZ21" i="52"/>
  <c r="BA21" i="52" s="1"/>
  <c r="AU21" i="52"/>
  <c r="AT21" i="52"/>
  <c r="AS21" i="52"/>
  <c r="AR21" i="52"/>
  <c r="AP21" i="52"/>
  <c r="AO21" i="52"/>
  <c r="AL21" i="52"/>
  <c r="AM21" i="52" s="1"/>
  <c r="AN21" i="52" s="1"/>
  <c r="AJ21" i="52"/>
  <c r="AI21" i="52"/>
  <c r="AH21" i="52"/>
  <c r="AG21" i="52"/>
  <c r="AF21" i="52"/>
  <c r="AE21" i="52"/>
  <c r="AD21" i="52"/>
  <c r="AC21" i="52"/>
  <c r="Z21" i="52"/>
  <c r="X21" i="52"/>
  <c r="W21" i="52"/>
  <c r="V21" i="52"/>
  <c r="U21" i="52"/>
  <c r="T21" i="52"/>
  <c r="S21" i="52"/>
  <c r="R21" i="52"/>
  <c r="Q21" i="52"/>
  <c r="P21" i="52"/>
  <c r="O21" i="52"/>
  <c r="N21" i="52"/>
  <c r="AZ20" i="52"/>
  <c r="BA20" i="52" s="1"/>
  <c r="AU20" i="52"/>
  <c r="AT20" i="52"/>
  <c r="AS20" i="52"/>
  <c r="AR20" i="52"/>
  <c r="AP20" i="52"/>
  <c r="AO20" i="52"/>
  <c r="AL20" i="52"/>
  <c r="AM20" i="52" s="1"/>
  <c r="AN20" i="52" s="1"/>
  <c r="AJ20" i="52"/>
  <c r="AI20" i="52"/>
  <c r="AH20" i="52"/>
  <c r="AG20" i="52"/>
  <c r="AF20" i="52"/>
  <c r="AE20" i="52"/>
  <c r="AD20" i="52"/>
  <c r="AC20" i="52"/>
  <c r="X20" i="52"/>
  <c r="W20" i="52"/>
  <c r="V20" i="52"/>
  <c r="U20" i="52"/>
  <c r="T20" i="52"/>
  <c r="S20" i="52"/>
  <c r="R20" i="52"/>
  <c r="Q20" i="52"/>
  <c r="P20" i="52"/>
  <c r="O20" i="52"/>
  <c r="N20" i="52"/>
  <c r="AZ19" i="52"/>
  <c r="BA19" i="52" s="1"/>
  <c r="AU19" i="52"/>
  <c r="AT19" i="52"/>
  <c r="AS19" i="52"/>
  <c r="AR19" i="52"/>
  <c r="AP19" i="52"/>
  <c r="AO19" i="52"/>
  <c r="AL19" i="52"/>
  <c r="AM19" i="52" s="1"/>
  <c r="AN19" i="52" s="1"/>
  <c r="AJ19" i="52"/>
  <c r="AI19" i="52"/>
  <c r="AH19" i="52"/>
  <c r="AG19" i="52"/>
  <c r="AF19" i="52"/>
  <c r="AE19" i="52"/>
  <c r="AD19" i="52"/>
  <c r="AC19" i="52"/>
  <c r="X19" i="52"/>
  <c r="W19" i="52"/>
  <c r="V19" i="52"/>
  <c r="U19" i="52"/>
  <c r="T19" i="52"/>
  <c r="S19" i="52"/>
  <c r="R19" i="52"/>
  <c r="Q19" i="52"/>
  <c r="P19" i="52"/>
  <c r="O19" i="52"/>
  <c r="N19" i="52"/>
  <c r="AZ18" i="52"/>
  <c r="BA18" i="52" s="1"/>
  <c r="AU18" i="52"/>
  <c r="AT18" i="52"/>
  <c r="AS18" i="52"/>
  <c r="AR18" i="52"/>
  <c r="AP18" i="52"/>
  <c r="AO18" i="52"/>
  <c r="AL18" i="52"/>
  <c r="AM18" i="52" s="1"/>
  <c r="AN18" i="52" s="1"/>
  <c r="AJ18" i="52"/>
  <c r="AI18" i="52"/>
  <c r="AH18" i="52"/>
  <c r="AG18" i="52"/>
  <c r="AF18" i="52"/>
  <c r="AE18" i="52"/>
  <c r="AD18" i="52"/>
  <c r="AC18" i="52"/>
  <c r="X18" i="52"/>
  <c r="W18" i="52"/>
  <c r="V18" i="52"/>
  <c r="U18" i="52"/>
  <c r="T18" i="52"/>
  <c r="S18" i="52"/>
  <c r="Q18" i="52"/>
  <c r="P18" i="52"/>
  <c r="O18" i="52"/>
  <c r="N18" i="52"/>
  <c r="R18" i="52" s="1"/>
  <c r="E8" i="52"/>
  <c r="I16" i="51"/>
  <c r="AA16" i="51" s="1"/>
  <c r="AL3" i="51"/>
  <c r="H3" i="51"/>
  <c r="Z16" i="51"/>
  <c r="W16" i="51" s="1"/>
  <c r="AA24" i="65" l="1"/>
  <c r="Z24" i="65"/>
  <c r="K54" i="65"/>
  <c r="I26" i="19" s="1"/>
  <c r="AF19" i="65"/>
  <c r="AB19" i="65"/>
  <c r="L54" i="65"/>
  <c r="J26" i="19" s="1"/>
  <c r="AB20" i="65"/>
  <c r="Z20" i="65"/>
  <c r="AG19" i="59"/>
  <c r="AC19" i="59"/>
  <c r="D72" i="59"/>
  <c r="AB21" i="56"/>
  <c r="Z21" i="56"/>
  <c r="AP54" i="65"/>
  <c r="L63" i="65" s="1"/>
  <c r="AU58" i="62"/>
  <c r="Y47" i="62"/>
  <c r="AK47" i="62" s="1"/>
  <c r="Y39" i="62"/>
  <c r="AK39" i="62" s="1"/>
  <c r="AP54" i="59"/>
  <c r="L63" i="59" s="1"/>
  <c r="F72" i="59"/>
  <c r="AU58" i="59"/>
  <c r="AS57" i="59"/>
  <c r="G70" i="59"/>
  <c r="G74" i="59" s="1"/>
  <c r="E72" i="59"/>
  <c r="D70" i="59"/>
  <c r="D74" i="59" s="1"/>
  <c r="AO54" i="59"/>
  <c r="K63" i="59" s="1"/>
  <c r="H70" i="59"/>
  <c r="H74" i="59" s="1"/>
  <c r="G72" i="56"/>
  <c r="F72" i="56"/>
  <c r="AT56" i="56"/>
  <c r="Z20" i="68" s="1"/>
  <c r="AU55" i="56"/>
  <c r="AA20" i="68" s="1"/>
  <c r="AS55" i="56"/>
  <c r="W20" i="68" s="1"/>
  <c r="AU56" i="56"/>
  <c r="AB20" i="68" s="1"/>
  <c r="AS56" i="56"/>
  <c r="X20" i="68" s="1"/>
  <c r="AT55" i="56"/>
  <c r="Y20" i="68" s="1"/>
  <c r="AQ56" i="56"/>
  <c r="AQ54" i="56" s="1"/>
  <c r="R20" i="68" s="1"/>
  <c r="D72" i="56"/>
  <c r="AP54" i="56"/>
  <c r="L63" i="56" s="1"/>
  <c r="F70" i="56"/>
  <c r="F74" i="56" s="1"/>
  <c r="E70" i="56"/>
  <c r="E74" i="56" s="1"/>
  <c r="AP55" i="52"/>
  <c r="BA54" i="52"/>
  <c r="AY54" i="52" s="1"/>
  <c r="AO63" i="52" s="1"/>
  <c r="AG24" i="59"/>
  <c r="AA24" i="59"/>
  <c r="AC24" i="62"/>
  <c r="AA24" i="62"/>
  <c r="Z28" i="59"/>
  <c r="AA28" i="59"/>
  <c r="Z21" i="59"/>
  <c r="AA21" i="59"/>
  <c r="AA20" i="59"/>
  <c r="Z20" i="59"/>
  <c r="AB30" i="56"/>
  <c r="AA30" i="56"/>
  <c r="AH19" i="53"/>
  <c r="AH54" i="53" s="1"/>
  <c r="AH55" i="53" s="1"/>
  <c r="AC19" i="53"/>
  <c r="AO54" i="53"/>
  <c r="K63" i="53" s="1"/>
  <c r="D70" i="53"/>
  <c r="D74" i="53" s="1"/>
  <c r="D72" i="53"/>
  <c r="H72" i="53"/>
  <c r="H70" i="53"/>
  <c r="H74" i="53" s="1"/>
  <c r="E70" i="53"/>
  <c r="E74" i="53" s="1"/>
  <c r="AF31" i="56"/>
  <c r="AA31" i="56"/>
  <c r="AG27" i="56"/>
  <c r="AB27" i="56"/>
  <c r="AG25" i="56"/>
  <c r="AB25" i="56"/>
  <c r="AF30" i="56"/>
  <c r="AG30" i="56"/>
  <c r="AG29" i="56"/>
  <c r="AF29" i="56"/>
  <c r="E72" i="56"/>
  <c r="AO54" i="56"/>
  <c r="K63" i="56" s="1"/>
  <c r="AF27" i="59"/>
  <c r="AA27" i="59"/>
  <c r="AG25" i="59"/>
  <c r="AB25" i="59"/>
  <c r="AB28" i="62"/>
  <c r="Z28" i="62"/>
  <c r="AH26" i="62"/>
  <c r="AC26" i="62"/>
  <c r="AI22" i="62"/>
  <c r="AI54" i="62" s="1"/>
  <c r="AI55" i="62" s="1"/>
  <c r="AD22" i="62"/>
  <c r="AD54" i="62" s="1"/>
  <c r="AF20" i="62"/>
  <c r="AF54" i="62" s="1"/>
  <c r="AF55" i="62" s="1"/>
  <c r="AA20" i="62"/>
  <c r="AH18" i="62"/>
  <c r="AC18" i="62"/>
  <c r="AG23" i="65"/>
  <c r="AB23" i="65"/>
  <c r="AB54" i="65" s="1"/>
  <c r="AB56" i="65" s="1"/>
  <c r="F71" i="65" s="1"/>
  <c r="F75" i="65" s="1"/>
  <c r="AF18" i="65"/>
  <c r="AA18" i="65"/>
  <c r="AD56" i="65"/>
  <c r="H71" i="65" s="1"/>
  <c r="H75" i="65" s="1"/>
  <c r="M54" i="65"/>
  <c r="K26" i="19" s="1"/>
  <c r="AU59" i="65"/>
  <c r="AA21" i="65"/>
  <c r="AF21" i="65"/>
  <c r="AI56" i="65"/>
  <c r="H73" i="65" s="1"/>
  <c r="AA22" i="65"/>
  <c r="AG22" i="65"/>
  <c r="AA19" i="65"/>
  <c r="AG19" i="65"/>
  <c r="AA20" i="65"/>
  <c r="AG20" i="65"/>
  <c r="AC23" i="65"/>
  <c r="AC54" i="65" s="1"/>
  <c r="AC55" i="65" s="1"/>
  <c r="AH23" i="65"/>
  <c r="AH54" i="65" s="1"/>
  <c r="AH55" i="65" s="1"/>
  <c r="AB24" i="62"/>
  <c r="AH24" i="62"/>
  <c r="AC20" i="59"/>
  <c r="AF20" i="59"/>
  <c r="AQ54" i="59"/>
  <c r="M63" i="59" s="1"/>
  <c r="G72" i="59"/>
  <c r="AB19" i="56"/>
  <c r="AG19" i="56"/>
  <c r="AC21" i="56"/>
  <c r="AG21" i="56"/>
  <c r="AB23" i="56"/>
  <c r="AG23" i="56"/>
  <c r="AD26" i="56"/>
  <c r="AD54" i="56" s="1"/>
  <c r="AG26" i="56"/>
  <c r="AE56" i="65"/>
  <c r="D73" i="65" s="1"/>
  <c r="E70" i="62"/>
  <c r="E74" i="62" s="1"/>
  <c r="AO54" i="62"/>
  <c r="K63" i="62" s="1"/>
  <c r="H70" i="62"/>
  <c r="H74" i="62" s="1"/>
  <c r="AP54" i="62"/>
  <c r="L63" i="62" s="1"/>
  <c r="D72" i="62"/>
  <c r="H72" i="56"/>
  <c r="D70" i="56"/>
  <c r="D74" i="56" s="1"/>
  <c r="H70" i="56"/>
  <c r="H74" i="56" s="1"/>
  <c r="F72" i="53"/>
  <c r="G72" i="53"/>
  <c r="G70" i="53"/>
  <c r="G74" i="53" s="1"/>
  <c r="E72" i="53"/>
  <c r="AD54" i="53"/>
  <c r="AD55" i="53" s="1"/>
  <c r="AP54" i="53"/>
  <c r="L63" i="53" s="1"/>
  <c r="R18" i="68"/>
  <c r="F70" i="53"/>
  <c r="F74" i="53" s="1"/>
  <c r="M63" i="65"/>
  <c r="R26" i="19"/>
  <c r="G72" i="62"/>
  <c r="AQ56" i="62"/>
  <c r="AQ54" i="62" s="1"/>
  <c r="M63" i="62" s="1"/>
  <c r="H72" i="62"/>
  <c r="D70" i="62"/>
  <c r="D74" i="62" s="1"/>
  <c r="F72" i="62"/>
  <c r="E72" i="62"/>
  <c r="G70" i="62"/>
  <c r="G74" i="62" s="1"/>
  <c r="E70" i="59"/>
  <c r="E74" i="59" s="1"/>
  <c r="F70" i="59"/>
  <c r="F74" i="59" s="1"/>
  <c r="H72" i="59"/>
  <c r="AU58" i="65"/>
  <c r="AU57" i="65"/>
  <c r="AT57" i="65"/>
  <c r="I54" i="65"/>
  <c r="G26" i="19" s="1"/>
  <c r="AE55" i="65"/>
  <c r="Y54" i="65"/>
  <c r="Y56" i="65"/>
  <c r="Y57" i="65" s="1"/>
  <c r="AD55" i="65"/>
  <c r="D63" i="65"/>
  <c r="AU56" i="53"/>
  <c r="AB18" i="68" s="1"/>
  <c r="AT56" i="53"/>
  <c r="Z18" i="68" s="1"/>
  <c r="AS56" i="53"/>
  <c r="X18" i="68" s="1"/>
  <c r="AU55" i="53"/>
  <c r="AA18" i="68" s="1"/>
  <c r="AT55" i="53"/>
  <c r="Y18" i="68" s="1"/>
  <c r="AS55" i="53"/>
  <c r="W18" i="68" s="1"/>
  <c r="Y43" i="62"/>
  <c r="AK43" i="62" s="1"/>
  <c r="Y35" i="62"/>
  <c r="Y41" i="62"/>
  <c r="Y25" i="62"/>
  <c r="AA26" i="62"/>
  <c r="AB26" i="62"/>
  <c r="AA22" i="62"/>
  <c r="AB22" i="62"/>
  <c r="Y29" i="62"/>
  <c r="AK29" i="62" s="1"/>
  <c r="AA29" i="62" s="1"/>
  <c r="Y23" i="62"/>
  <c r="Y27" i="62"/>
  <c r="AK27" i="62" s="1"/>
  <c r="AB27" i="62" s="1"/>
  <c r="X54" i="62"/>
  <c r="X55" i="62" s="1"/>
  <c r="I63" i="62" s="1"/>
  <c r="AB20" i="62"/>
  <c r="AC20" i="62"/>
  <c r="Y37" i="62"/>
  <c r="Z18" i="62"/>
  <c r="AB21" i="59"/>
  <c r="AC21" i="59"/>
  <c r="AB24" i="59"/>
  <c r="AC24" i="59"/>
  <c r="AA23" i="59"/>
  <c r="AB23" i="59"/>
  <c r="AA25" i="59"/>
  <c r="AC25" i="59"/>
  <c r="AA19" i="59"/>
  <c r="AB19" i="59"/>
  <c r="U54" i="59"/>
  <c r="U55" i="59" s="1"/>
  <c r="F63" i="59" s="1"/>
  <c r="Y38" i="59"/>
  <c r="S54" i="59"/>
  <c r="S55" i="59" s="1"/>
  <c r="D63" i="59" s="1"/>
  <c r="AE54" i="56"/>
  <c r="T54" i="56"/>
  <c r="T55" i="56" s="1"/>
  <c r="E63" i="56" s="1"/>
  <c r="S54" i="56"/>
  <c r="S55" i="56" s="1"/>
  <c r="D63" i="56" s="1"/>
  <c r="AK18" i="56"/>
  <c r="AF18" i="56" s="1"/>
  <c r="U54" i="56"/>
  <c r="U55" i="56" s="1"/>
  <c r="F63" i="56" s="1"/>
  <c r="AH54" i="56"/>
  <c r="AH55" i="56" s="1"/>
  <c r="Y36" i="56"/>
  <c r="AK36" i="56" s="1"/>
  <c r="AA25" i="56"/>
  <c r="AC25" i="56"/>
  <c r="AI54" i="56"/>
  <c r="AI55" i="56" s="1"/>
  <c r="AA22" i="56"/>
  <c r="AB22" i="56"/>
  <c r="Y52" i="53"/>
  <c r="AK52" i="53" s="1"/>
  <c r="Y37" i="53"/>
  <c r="AK37" i="53" s="1"/>
  <c r="Y48" i="53"/>
  <c r="AK48" i="53" s="1"/>
  <c r="U54" i="53"/>
  <c r="U55" i="53" s="1"/>
  <c r="F63" i="53" s="1"/>
  <c r="Y25" i="53"/>
  <c r="Y44" i="53"/>
  <c r="AK44" i="53" s="1"/>
  <c r="Y41" i="53"/>
  <c r="S54" i="53"/>
  <c r="S55" i="53" s="1"/>
  <c r="D63" i="53" s="1"/>
  <c r="Y24" i="53"/>
  <c r="AB19" i="53"/>
  <c r="AA19" i="53"/>
  <c r="Z54" i="53"/>
  <c r="AI54" i="53"/>
  <c r="X54" i="53"/>
  <c r="X55" i="53" s="1"/>
  <c r="I63" i="53" s="1"/>
  <c r="AK18" i="53"/>
  <c r="AG18" i="53" s="1"/>
  <c r="T54" i="53"/>
  <c r="T55" i="53" s="1"/>
  <c r="E63" i="53" s="1"/>
  <c r="V54" i="53"/>
  <c r="V55" i="53" s="1"/>
  <c r="G63" i="53" s="1"/>
  <c r="AE54" i="53"/>
  <c r="Y20" i="53"/>
  <c r="AK20" i="53" s="1"/>
  <c r="AG20" i="53" s="1"/>
  <c r="W54" i="53"/>
  <c r="W55" i="53" s="1"/>
  <c r="H63" i="53" s="1"/>
  <c r="Y35" i="52"/>
  <c r="AK35" i="52" s="1"/>
  <c r="AE54" i="62"/>
  <c r="Y21" i="62"/>
  <c r="AK21" i="62" s="1"/>
  <c r="W54" i="62"/>
  <c r="W55" i="62" s="1"/>
  <c r="H63" i="62" s="1"/>
  <c r="T54" i="62"/>
  <c r="T55" i="62" s="1"/>
  <c r="E63" i="62" s="1"/>
  <c r="U54" i="62"/>
  <c r="U55" i="62" s="1"/>
  <c r="F63" i="62" s="1"/>
  <c r="V54" i="62"/>
  <c r="V55" i="62" s="1"/>
  <c r="G63" i="62" s="1"/>
  <c r="AS57" i="65"/>
  <c r="AS59" i="65"/>
  <c r="AS58" i="65"/>
  <c r="J54" i="65"/>
  <c r="H26" i="19" s="1"/>
  <c r="AT58" i="65"/>
  <c r="AL63" i="65"/>
  <c r="AK63" i="65"/>
  <c r="AJ63" i="65"/>
  <c r="AT59" i="65"/>
  <c r="J54" i="62"/>
  <c r="H24" i="68" s="1"/>
  <c r="K54" i="62"/>
  <c r="I24" i="68" s="1"/>
  <c r="I54" i="62"/>
  <c r="G24" i="68" s="1"/>
  <c r="M54" i="62"/>
  <c r="K24" i="68" s="1"/>
  <c r="Y31" i="62"/>
  <c r="AK31" i="62" s="1"/>
  <c r="AA31" i="62" s="1"/>
  <c r="Y19" i="62"/>
  <c r="AK25" i="62"/>
  <c r="Y45" i="62"/>
  <c r="AK45" i="62" s="1"/>
  <c r="AK23" i="62"/>
  <c r="Y49" i="62"/>
  <c r="AK49" i="62" s="1"/>
  <c r="Y51" i="62"/>
  <c r="AK51" i="62" s="1"/>
  <c r="Y53" i="62"/>
  <c r="AK53" i="62" s="1"/>
  <c r="AK41" i="62"/>
  <c r="S54" i="62"/>
  <c r="S55" i="62" s="1"/>
  <c r="Y33" i="62"/>
  <c r="AK33" i="62" s="1"/>
  <c r="AK37" i="62"/>
  <c r="AS57" i="62"/>
  <c r="AS59" i="62"/>
  <c r="AS58" i="62"/>
  <c r="AU57" i="62"/>
  <c r="AT59" i="62"/>
  <c r="AT58" i="62"/>
  <c r="AT57" i="62"/>
  <c r="AU59" i="62"/>
  <c r="Z54" i="56"/>
  <c r="V54" i="56"/>
  <c r="V55" i="56" s="1"/>
  <c r="G63" i="56" s="1"/>
  <c r="Y28" i="56"/>
  <c r="AK28" i="56" s="1"/>
  <c r="AB28" i="56" s="1"/>
  <c r="W54" i="56"/>
  <c r="W55" i="56" s="1"/>
  <c r="H63" i="56" s="1"/>
  <c r="T54" i="59"/>
  <c r="T55" i="59" s="1"/>
  <c r="E63" i="59" s="1"/>
  <c r="Y26" i="59"/>
  <c r="AK26" i="59" s="1"/>
  <c r="AI54" i="59"/>
  <c r="AE54" i="59"/>
  <c r="I54" i="59"/>
  <c r="G22" i="68" s="1"/>
  <c r="J54" i="59"/>
  <c r="H22" i="68" s="1"/>
  <c r="Y18" i="59"/>
  <c r="Y46" i="59"/>
  <c r="V54" i="59"/>
  <c r="V55" i="59" s="1"/>
  <c r="G63" i="59" s="1"/>
  <c r="AK46" i="59"/>
  <c r="Y42" i="59"/>
  <c r="Y30" i="59"/>
  <c r="AK30" i="59" s="1"/>
  <c r="Y34" i="59"/>
  <c r="AK34" i="59" s="1"/>
  <c r="W54" i="59"/>
  <c r="W55" i="59" s="1"/>
  <c r="H63" i="59" s="1"/>
  <c r="AH54" i="59"/>
  <c r="Y50" i="59"/>
  <c r="AK50" i="59" s="1"/>
  <c r="Y22" i="59"/>
  <c r="AK22" i="59" s="1"/>
  <c r="AK42" i="59"/>
  <c r="X54" i="59"/>
  <c r="X55" i="59" s="1"/>
  <c r="Y32" i="53"/>
  <c r="AK32" i="53" s="1"/>
  <c r="Y36" i="53"/>
  <c r="Y29" i="53"/>
  <c r="AK29" i="53"/>
  <c r="AK53" i="53"/>
  <c r="Y21" i="53"/>
  <c r="AK21" i="53" s="1"/>
  <c r="AF21" i="53" s="1"/>
  <c r="AF54" i="53" s="1"/>
  <c r="AF55" i="53" s="1"/>
  <c r="AK41" i="53"/>
  <c r="AK49" i="53"/>
  <c r="Y53" i="53"/>
  <c r="AK36" i="53"/>
  <c r="Y45" i="53"/>
  <c r="AK45" i="53" s="1"/>
  <c r="AK28" i="53"/>
  <c r="Y40" i="53"/>
  <c r="AK40" i="53" s="1"/>
  <c r="Y33" i="53"/>
  <c r="AK33" i="53" s="1"/>
  <c r="Y28" i="53"/>
  <c r="Y49" i="53"/>
  <c r="J54" i="56"/>
  <c r="H20" i="68" s="1"/>
  <c r="Y24" i="56"/>
  <c r="AK24" i="56" s="1"/>
  <c r="AK40" i="56"/>
  <c r="AK52" i="56"/>
  <c r="Y44" i="56"/>
  <c r="AK44" i="56" s="1"/>
  <c r="H54" i="56"/>
  <c r="F20" i="68" s="1"/>
  <c r="Y48" i="56"/>
  <c r="AK48" i="56" s="1"/>
  <c r="Y40" i="56"/>
  <c r="Y52" i="56"/>
  <c r="Y20" i="56"/>
  <c r="AK20" i="56"/>
  <c r="AG20" i="56" s="1"/>
  <c r="Y32" i="56"/>
  <c r="AK32" i="56" s="1"/>
  <c r="AA32" i="56" s="1"/>
  <c r="X54" i="56"/>
  <c r="X55" i="56" s="1"/>
  <c r="H54" i="59"/>
  <c r="F22" i="68" s="1"/>
  <c r="AS58" i="59"/>
  <c r="AS59" i="59"/>
  <c r="AU57" i="59"/>
  <c r="AT57" i="59"/>
  <c r="AT59" i="59"/>
  <c r="AT58" i="59"/>
  <c r="AL63" i="59"/>
  <c r="AK63" i="59"/>
  <c r="AJ63" i="59"/>
  <c r="AL63" i="56"/>
  <c r="AK63" i="56"/>
  <c r="AJ63" i="56"/>
  <c r="W54" i="52"/>
  <c r="W55" i="52" s="1"/>
  <c r="H63" i="52" s="1"/>
  <c r="Y46" i="52"/>
  <c r="AK46" i="52" s="1"/>
  <c r="AL63" i="53"/>
  <c r="AK63" i="53"/>
  <c r="AJ63" i="53"/>
  <c r="L54" i="52"/>
  <c r="J16" i="68" s="1"/>
  <c r="Y19" i="52"/>
  <c r="AK19" i="52" s="1"/>
  <c r="AB19" i="52" s="1"/>
  <c r="Y33" i="52"/>
  <c r="Y44" i="52"/>
  <c r="Y31" i="52"/>
  <c r="Y52" i="52"/>
  <c r="AK52" i="52" s="1"/>
  <c r="Y30" i="52"/>
  <c r="AK30" i="52" s="1"/>
  <c r="Y41" i="52"/>
  <c r="AK41" i="52" s="1"/>
  <c r="X54" i="52"/>
  <c r="X55" i="52" s="1"/>
  <c r="I63" i="52" s="1"/>
  <c r="AK22" i="52"/>
  <c r="Y25" i="52"/>
  <c r="AK25" i="52" s="1"/>
  <c r="AK33" i="52"/>
  <c r="Y39" i="52"/>
  <c r="AK39" i="52" s="1"/>
  <c r="Y43" i="52"/>
  <c r="AK43" i="52" s="1"/>
  <c r="Y22" i="52"/>
  <c r="Y38" i="52"/>
  <c r="AK38" i="52" s="1"/>
  <c r="Y51" i="52"/>
  <c r="AK51" i="52" s="1"/>
  <c r="T54" i="52"/>
  <c r="T55" i="52" s="1"/>
  <c r="E63" i="52" s="1"/>
  <c r="Y28" i="52"/>
  <c r="AK28" i="52" s="1"/>
  <c r="AC28" i="52" s="1"/>
  <c r="Y36" i="52"/>
  <c r="AK36" i="52"/>
  <c r="Y20" i="52"/>
  <c r="AK20" i="52" s="1"/>
  <c r="AA20" i="52" s="1"/>
  <c r="Y23" i="52"/>
  <c r="AK23" i="52" s="1"/>
  <c r="AB23" i="52" s="1"/>
  <c r="AK44" i="52"/>
  <c r="U54" i="52"/>
  <c r="U55" i="52" s="1"/>
  <c r="AD54" i="52"/>
  <c r="AD55" i="52" s="1"/>
  <c r="Y27" i="52"/>
  <c r="AK27" i="52" s="1"/>
  <c r="Z27" i="52" s="1"/>
  <c r="Y29" i="52"/>
  <c r="AK29" i="52"/>
  <c r="Z29" i="52" s="1"/>
  <c r="Y47" i="52"/>
  <c r="AK47" i="52" s="1"/>
  <c r="V54" i="52"/>
  <c r="V55" i="52" s="1"/>
  <c r="G63" i="52" s="1"/>
  <c r="AE54" i="52"/>
  <c r="AE55" i="52" s="1"/>
  <c r="Y49" i="52"/>
  <c r="AK49" i="52" s="1"/>
  <c r="AF54" i="52"/>
  <c r="AF55" i="52" s="1"/>
  <c r="AK31" i="52"/>
  <c r="G70" i="52"/>
  <c r="G74" i="52" s="1"/>
  <c r="AX54" i="52"/>
  <c r="AV54" i="52" s="1"/>
  <c r="AI54" i="52"/>
  <c r="AO55" i="52"/>
  <c r="O16" i="68" s="1"/>
  <c r="Y21" i="52"/>
  <c r="AK21" i="52" s="1"/>
  <c r="Y26" i="52"/>
  <c r="AK26" i="52" s="1"/>
  <c r="AC26" i="52" s="1"/>
  <c r="F70" i="52"/>
  <c r="F74" i="52" s="1"/>
  <c r="AT59" i="52"/>
  <c r="AT58" i="52"/>
  <c r="AT57" i="52"/>
  <c r="Y34" i="52"/>
  <c r="AK34" i="52" s="1"/>
  <c r="H70" i="52"/>
  <c r="H74" i="52" s="1"/>
  <c r="AU59" i="52"/>
  <c r="AU58" i="52"/>
  <c r="AU57" i="52"/>
  <c r="Y32" i="52"/>
  <c r="AK32" i="52" s="1"/>
  <c r="Y37" i="52"/>
  <c r="AK37" i="52" s="1"/>
  <c r="D72" i="52"/>
  <c r="Y42" i="52"/>
  <c r="AK42" i="52" s="1"/>
  <c r="AQ56" i="52"/>
  <c r="AQ54" i="52" s="1"/>
  <c r="E72" i="52"/>
  <c r="AS59" i="52"/>
  <c r="AS58" i="52"/>
  <c r="AS57" i="52"/>
  <c r="Y24" i="52"/>
  <c r="AK24" i="52" s="1"/>
  <c r="AB24" i="52" s="1"/>
  <c r="Y40" i="52"/>
  <c r="AK40" i="52" s="1"/>
  <c r="Y45" i="52"/>
  <c r="AK45" i="52" s="1"/>
  <c r="F72" i="52"/>
  <c r="AG54" i="52"/>
  <c r="Y50" i="52"/>
  <c r="AK50" i="52" s="1"/>
  <c r="AP54" i="52"/>
  <c r="L63" i="52" s="1"/>
  <c r="D70" i="52"/>
  <c r="D74" i="52" s="1"/>
  <c r="G72" i="52"/>
  <c r="S54" i="52"/>
  <c r="S55" i="52" s="1"/>
  <c r="D63" i="52" s="1"/>
  <c r="Y18" i="52"/>
  <c r="AH54" i="52"/>
  <c r="Y48" i="52"/>
  <c r="AK48" i="52" s="1"/>
  <c r="Y53" i="52"/>
  <c r="AK53" i="52" s="1"/>
  <c r="E70" i="52"/>
  <c r="E74" i="52" s="1"/>
  <c r="H72" i="52"/>
  <c r="Z54" i="65" l="1"/>
  <c r="Z56" i="65" s="1"/>
  <c r="D71" i="65" s="1"/>
  <c r="D75" i="65" s="1"/>
  <c r="M63" i="56"/>
  <c r="AA25" i="52"/>
  <c r="AB25" i="52"/>
  <c r="AE56" i="59"/>
  <c r="D73" i="59" s="1"/>
  <c r="AE56" i="56"/>
  <c r="D73" i="56" s="1"/>
  <c r="AG54" i="53"/>
  <c r="AG55" i="53" s="1"/>
  <c r="AT56" i="59"/>
  <c r="Z22" i="68" s="1"/>
  <c r="AU56" i="59"/>
  <c r="AB22" i="68" s="1"/>
  <c r="AT55" i="59"/>
  <c r="Y22" i="68" s="1"/>
  <c r="AU55" i="59"/>
  <c r="AA22" i="68" s="1"/>
  <c r="AS56" i="59"/>
  <c r="X22" i="68" s="1"/>
  <c r="AS55" i="59"/>
  <c r="W22" i="68" s="1"/>
  <c r="AA18" i="56"/>
  <c r="AE56" i="53"/>
  <c r="D73" i="53" s="1"/>
  <c r="AO54" i="52"/>
  <c r="K63" i="52" s="1"/>
  <c r="P16" i="68"/>
  <c r="P29" i="68" s="1"/>
  <c r="P31" i="68" s="1"/>
  <c r="Q16" i="68"/>
  <c r="Z24" i="52"/>
  <c r="AA24" i="52"/>
  <c r="AC23" i="52"/>
  <c r="AC54" i="52" s="1"/>
  <c r="AC55" i="52" s="1"/>
  <c r="Z23" i="52"/>
  <c r="AA22" i="52"/>
  <c r="AB22" i="52"/>
  <c r="AG26" i="59"/>
  <c r="AA26" i="59"/>
  <c r="AD56" i="53"/>
  <c r="H71" i="53" s="1"/>
  <c r="H75" i="53" s="1"/>
  <c r="Z56" i="53"/>
  <c r="D71" i="53" s="1"/>
  <c r="D75" i="53" s="1"/>
  <c r="AI56" i="53"/>
  <c r="H73" i="53" s="1"/>
  <c r="Y56" i="56"/>
  <c r="Y57" i="56" s="1"/>
  <c r="AK54" i="56" s="1"/>
  <c r="M20" i="68" s="1"/>
  <c r="AG24" i="56"/>
  <c r="AB24" i="56"/>
  <c r="AG32" i="56"/>
  <c r="AF32" i="56"/>
  <c r="AF28" i="56"/>
  <c r="AG28" i="56"/>
  <c r="AI56" i="56"/>
  <c r="H73" i="56" s="1"/>
  <c r="AD56" i="56"/>
  <c r="H71" i="56" s="1"/>
  <c r="H75" i="56" s="1"/>
  <c r="AF22" i="59"/>
  <c r="AF54" i="59" s="1"/>
  <c r="AF55" i="59" s="1"/>
  <c r="AA22" i="59"/>
  <c r="AG25" i="62"/>
  <c r="AB25" i="62"/>
  <c r="AD56" i="62"/>
  <c r="H71" i="62" s="1"/>
  <c r="H75" i="62" s="1"/>
  <c r="AH23" i="62"/>
  <c r="AH54" i="62" s="1"/>
  <c r="AC23" i="62"/>
  <c r="AE56" i="62"/>
  <c r="D73" i="62" s="1"/>
  <c r="AB21" i="62"/>
  <c r="Z21" i="62"/>
  <c r="AF54" i="65"/>
  <c r="AF56" i="65" s="1"/>
  <c r="E73" i="65" s="1"/>
  <c r="AA54" i="65"/>
  <c r="AA55" i="65" s="1"/>
  <c r="AG54" i="65"/>
  <c r="AG56" i="65" s="1"/>
  <c r="F73" i="65" s="1"/>
  <c r="AH56" i="65"/>
  <c r="G73" i="65" s="1"/>
  <c r="AC56" i="65"/>
  <c r="G71" i="65" s="1"/>
  <c r="G75" i="65" s="1"/>
  <c r="AA27" i="62"/>
  <c r="AG27" i="62"/>
  <c r="R22" i="68"/>
  <c r="AH56" i="56"/>
  <c r="G73" i="56" s="1"/>
  <c r="AE55" i="56"/>
  <c r="AD55" i="56"/>
  <c r="AC54" i="59"/>
  <c r="AC55" i="59" s="1"/>
  <c r="Y56" i="59"/>
  <c r="Y57" i="59" s="1"/>
  <c r="AK54" i="59" s="1"/>
  <c r="M22" i="68" s="1"/>
  <c r="Z56" i="56"/>
  <c r="D71" i="56" s="1"/>
  <c r="D75" i="56" s="1"/>
  <c r="Y54" i="56"/>
  <c r="Y54" i="53"/>
  <c r="AG56" i="53"/>
  <c r="F73" i="53" s="1"/>
  <c r="Y56" i="53"/>
  <c r="Y57" i="53" s="1"/>
  <c r="R24" i="68"/>
  <c r="AA21" i="52"/>
  <c r="AB21" i="52"/>
  <c r="AB20" i="52"/>
  <c r="Z20" i="52"/>
  <c r="AA19" i="52"/>
  <c r="Z19" i="52"/>
  <c r="M63" i="52"/>
  <c r="R16" i="68"/>
  <c r="AU55" i="52"/>
  <c r="AA16" i="68" s="1"/>
  <c r="AT55" i="52"/>
  <c r="Y16" i="68" s="1"/>
  <c r="AS56" i="52"/>
  <c r="X16" i="68" s="1"/>
  <c r="AS55" i="52"/>
  <c r="W16" i="68" s="1"/>
  <c r="AU56" i="52"/>
  <c r="AB16" i="68" s="1"/>
  <c r="AT56" i="52"/>
  <c r="Z16" i="68" s="1"/>
  <c r="AB55" i="65"/>
  <c r="AU56" i="65"/>
  <c r="AB26" i="19" s="1"/>
  <c r="AT56" i="65"/>
  <c r="Z26" i="19" s="1"/>
  <c r="AS56" i="65"/>
  <c r="X26" i="19" s="1"/>
  <c r="AU55" i="65"/>
  <c r="AA26" i="19" s="1"/>
  <c r="AT55" i="65"/>
  <c r="Y26" i="19" s="1"/>
  <c r="AS55" i="65"/>
  <c r="W26" i="19" s="1"/>
  <c r="Y55" i="65"/>
  <c r="AK54" i="65" s="1"/>
  <c r="AE55" i="53"/>
  <c r="H54" i="53"/>
  <c r="F18" i="68" s="1"/>
  <c r="J54" i="53"/>
  <c r="H18" i="68" s="1"/>
  <c r="Z55" i="53"/>
  <c r="AF56" i="53"/>
  <c r="E73" i="53" s="1"/>
  <c r="AI56" i="62"/>
  <c r="H73" i="62" s="1"/>
  <c r="Y56" i="62"/>
  <c r="Y57" i="62" s="1"/>
  <c r="AC25" i="62"/>
  <c r="AA25" i="62"/>
  <c r="AE55" i="62"/>
  <c r="AF56" i="62"/>
  <c r="E73" i="62" s="1"/>
  <c r="AB23" i="62"/>
  <c r="AA23" i="62"/>
  <c r="AK18" i="59"/>
  <c r="AB18" i="59" s="1"/>
  <c r="AE55" i="59"/>
  <c r="AB26" i="59"/>
  <c r="AD26" i="59"/>
  <c r="AD54" i="59" s="1"/>
  <c r="Z55" i="56"/>
  <c r="AB20" i="56"/>
  <c r="AC20" i="56"/>
  <c r="AA24" i="56"/>
  <c r="AC24" i="56"/>
  <c r="I54" i="53"/>
  <c r="G18" i="68" s="1"/>
  <c r="AB18" i="53"/>
  <c r="AA18" i="53"/>
  <c r="AH56" i="53"/>
  <c r="G73" i="53" s="1"/>
  <c r="AC20" i="53"/>
  <c r="AB20" i="53"/>
  <c r="AI55" i="53"/>
  <c r="AC21" i="53"/>
  <c r="AA21" i="53"/>
  <c r="K54" i="52"/>
  <c r="I16" i="68" s="1"/>
  <c r="AK18" i="52"/>
  <c r="Y56" i="52"/>
  <c r="Y57" i="52" s="1"/>
  <c r="AK19" i="62"/>
  <c r="AD55" i="62"/>
  <c r="AU56" i="62"/>
  <c r="AB24" i="68" s="1"/>
  <c r="AT56" i="62"/>
  <c r="Z24" i="68" s="1"/>
  <c r="AS56" i="62"/>
  <c r="X24" i="68" s="1"/>
  <c r="AU55" i="62"/>
  <c r="AA24" i="68" s="1"/>
  <c r="AT55" i="62"/>
  <c r="Y24" i="68" s="1"/>
  <c r="AS55" i="62"/>
  <c r="W24" i="68" s="1"/>
  <c r="H54" i="62"/>
  <c r="F24" i="68" s="1"/>
  <c r="D63" i="62"/>
  <c r="AI55" i="59"/>
  <c r="AI56" i="59"/>
  <c r="H73" i="59" s="1"/>
  <c r="AB22" i="59"/>
  <c r="AH56" i="59"/>
  <c r="G73" i="59" s="1"/>
  <c r="AH55" i="59"/>
  <c r="M54" i="59"/>
  <c r="K22" i="68" s="1"/>
  <c r="I63" i="59"/>
  <c r="M54" i="56"/>
  <c r="K20" i="68" s="1"/>
  <c r="I63" i="56"/>
  <c r="M54" i="52"/>
  <c r="K16" i="68" s="1"/>
  <c r="F63" i="52"/>
  <c r="J54" i="52"/>
  <c r="H16" i="68" s="1"/>
  <c r="I54" i="52"/>
  <c r="G16" i="68" s="1"/>
  <c r="AF56" i="52"/>
  <c r="E73" i="52" s="1"/>
  <c r="H54" i="52"/>
  <c r="F16" i="68" s="1"/>
  <c r="AE56" i="52"/>
  <c r="D73" i="52" s="1"/>
  <c r="AL63" i="52"/>
  <c r="AK63" i="52"/>
  <c r="AJ63" i="52"/>
  <c r="AD56" i="52"/>
  <c r="H71" i="52" s="1"/>
  <c r="H75" i="52" s="1"/>
  <c r="AI56" i="52"/>
  <c r="H73" i="52" s="1"/>
  <c r="AI55" i="52"/>
  <c r="AG56" i="52"/>
  <c r="F73" i="52" s="1"/>
  <c r="AG55" i="52"/>
  <c r="AH56" i="52"/>
  <c r="G73" i="52" s="1"/>
  <c r="AH55" i="52"/>
  <c r="U16" i="51"/>
  <c r="Y16" i="51" s="1"/>
  <c r="AL54" i="13"/>
  <c r="AL53" i="13"/>
  <c r="AL52" i="13"/>
  <c r="AL51" i="13"/>
  <c r="AL50" i="13"/>
  <c r="AL49" i="13"/>
  <c r="AL48" i="13"/>
  <c r="AL47" i="13"/>
  <c r="AL46" i="13"/>
  <c r="AL45" i="13"/>
  <c r="AL44" i="13"/>
  <c r="AL43" i="13"/>
  <c r="AL42" i="13"/>
  <c r="AL41" i="13"/>
  <c r="AL40" i="13"/>
  <c r="AL39" i="13"/>
  <c r="AL38" i="13"/>
  <c r="AL37" i="13"/>
  <c r="AL36" i="13"/>
  <c r="AL35" i="13"/>
  <c r="AL34" i="13"/>
  <c r="AL33" i="13"/>
  <c r="AL32" i="13"/>
  <c r="AL31" i="13"/>
  <c r="AL30" i="13"/>
  <c r="AL29" i="13"/>
  <c r="AL28" i="13"/>
  <c r="AL27" i="13"/>
  <c r="AL26" i="13"/>
  <c r="AL25" i="13"/>
  <c r="AL24" i="13"/>
  <c r="AL23" i="13"/>
  <c r="AL22" i="13"/>
  <c r="AL21" i="13"/>
  <c r="AL20" i="13"/>
  <c r="AL19" i="13"/>
  <c r="AL18" i="13"/>
  <c r="AL54" i="8"/>
  <c r="AL53" i="8"/>
  <c r="AL52" i="8"/>
  <c r="AL51" i="8"/>
  <c r="AL50" i="8"/>
  <c r="AL49" i="8"/>
  <c r="AL48" i="8"/>
  <c r="AL47" i="8"/>
  <c r="AL46" i="8"/>
  <c r="AL45" i="8"/>
  <c r="AL44" i="8"/>
  <c r="AL43" i="8"/>
  <c r="AL42" i="8"/>
  <c r="AL41" i="8"/>
  <c r="AL40" i="8"/>
  <c r="AL39" i="8"/>
  <c r="AL38" i="8"/>
  <c r="AL37" i="8"/>
  <c r="AL36" i="8"/>
  <c r="AL35" i="8"/>
  <c r="AL34" i="8"/>
  <c r="AL33" i="8"/>
  <c r="AL32" i="8"/>
  <c r="AL31" i="8"/>
  <c r="AL30" i="8"/>
  <c r="AL29" i="8"/>
  <c r="AL28" i="8"/>
  <c r="AL27" i="8"/>
  <c r="AL26" i="8"/>
  <c r="AL25" i="8"/>
  <c r="AL24" i="8"/>
  <c r="AL23" i="8"/>
  <c r="AL22" i="8"/>
  <c r="AL21" i="8"/>
  <c r="AL20" i="8"/>
  <c r="AL19" i="8"/>
  <c r="AL18" i="8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54" i="15"/>
  <c r="AL54" i="17"/>
  <c r="AW53" i="13"/>
  <c r="AX53" i="13" s="1"/>
  <c r="AU53" i="13"/>
  <c r="AT53" i="13"/>
  <c r="AS53" i="13"/>
  <c r="AR53" i="13"/>
  <c r="AW52" i="13"/>
  <c r="AX52" i="13" s="1"/>
  <c r="AU52" i="13"/>
  <c r="AT52" i="13"/>
  <c r="AS52" i="13"/>
  <c r="AR52" i="13"/>
  <c r="AW51" i="13"/>
  <c r="AX51" i="13" s="1"/>
  <c r="AU51" i="13"/>
  <c r="AT51" i="13"/>
  <c r="AS51" i="13"/>
  <c r="AR51" i="13"/>
  <c r="AW50" i="13"/>
  <c r="AX50" i="13" s="1"/>
  <c r="AU50" i="13"/>
  <c r="AT50" i="13"/>
  <c r="AS50" i="13"/>
  <c r="AR50" i="13"/>
  <c r="AW49" i="13"/>
  <c r="AX49" i="13" s="1"/>
  <c r="AU49" i="13"/>
  <c r="AT49" i="13"/>
  <c r="AS49" i="13"/>
  <c r="AR49" i="13"/>
  <c r="AW48" i="13"/>
  <c r="AX48" i="13" s="1"/>
  <c r="AU48" i="13"/>
  <c r="AT48" i="13"/>
  <c r="AS48" i="13"/>
  <c r="AR48" i="13"/>
  <c r="AW47" i="13"/>
  <c r="AX47" i="13" s="1"/>
  <c r="AU47" i="13"/>
  <c r="AT47" i="13"/>
  <c r="AS47" i="13"/>
  <c r="AR47" i="13"/>
  <c r="AW46" i="13"/>
  <c r="AX46" i="13" s="1"/>
  <c r="AU46" i="13"/>
  <c r="AT46" i="13"/>
  <c r="AS46" i="13"/>
  <c r="AR46" i="13"/>
  <c r="AW45" i="13"/>
  <c r="AX45" i="13" s="1"/>
  <c r="AU45" i="13"/>
  <c r="AT45" i="13"/>
  <c r="AS45" i="13"/>
  <c r="AR45" i="13"/>
  <c r="AW44" i="13"/>
  <c r="AX44" i="13" s="1"/>
  <c r="AU44" i="13"/>
  <c r="AT44" i="13"/>
  <c r="AS44" i="13"/>
  <c r="AR44" i="13"/>
  <c r="AW43" i="13"/>
  <c r="AX43" i="13" s="1"/>
  <c r="AU43" i="13"/>
  <c r="AT43" i="13"/>
  <c r="AS43" i="13"/>
  <c r="AR43" i="13"/>
  <c r="AW42" i="13"/>
  <c r="AX42" i="13" s="1"/>
  <c r="AU42" i="13"/>
  <c r="AT42" i="13"/>
  <c r="AS42" i="13"/>
  <c r="AR42" i="13"/>
  <c r="AW41" i="13"/>
  <c r="AX41" i="13" s="1"/>
  <c r="AU41" i="13"/>
  <c r="AT41" i="13"/>
  <c r="AS41" i="13"/>
  <c r="AR41" i="13"/>
  <c r="AW40" i="13"/>
  <c r="AX40" i="13" s="1"/>
  <c r="AU40" i="13"/>
  <c r="AT40" i="13"/>
  <c r="AS40" i="13"/>
  <c r="AR40" i="13"/>
  <c r="AW39" i="13"/>
  <c r="AX39" i="13" s="1"/>
  <c r="AU39" i="13"/>
  <c r="AT39" i="13"/>
  <c r="AS39" i="13"/>
  <c r="AR39" i="13"/>
  <c r="AW38" i="13"/>
  <c r="AX38" i="13" s="1"/>
  <c r="AU38" i="13"/>
  <c r="AT38" i="13"/>
  <c r="AS38" i="13"/>
  <c r="AR38" i="13"/>
  <c r="AW37" i="13"/>
  <c r="AX37" i="13" s="1"/>
  <c r="AU37" i="13"/>
  <c r="AT37" i="13"/>
  <c r="AS37" i="13"/>
  <c r="AR37" i="13"/>
  <c r="AW36" i="13"/>
  <c r="AX36" i="13" s="1"/>
  <c r="AU36" i="13"/>
  <c r="AT36" i="13"/>
  <c r="AS36" i="13"/>
  <c r="AR36" i="13"/>
  <c r="AW35" i="13"/>
  <c r="AX35" i="13" s="1"/>
  <c r="AU35" i="13"/>
  <c r="AT35" i="13"/>
  <c r="AS35" i="13"/>
  <c r="AR35" i="13"/>
  <c r="AW34" i="13"/>
  <c r="AX34" i="13" s="1"/>
  <c r="AU34" i="13"/>
  <c r="AT34" i="13"/>
  <c r="AS34" i="13"/>
  <c r="AR34" i="13"/>
  <c r="AW33" i="13"/>
  <c r="AX33" i="13" s="1"/>
  <c r="AU33" i="13"/>
  <c r="AT33" i="13"/>
  <c r="AS33" i="13"/>
  <c r="AR33" i="13"/>
  <c r="AW32" i="13"/>
  <c r="AX32" i="13" s="1"/>
  <c r="AU32" i="13"/>
  <c r="AT32" i="13"/>
  <c r="AS32" i="13"/>
  <c r="AR32" i="13"/>
  <c r="AW31" i="13"/>
  <c r="AX31" i="13" s="1"/>
  <c r="AU31" i="13"/>
  <c r="AT31" i="13"/>
  <c r="AS31" i="13"/>
  <c r="AR31" i="13"/>
  <c r="AW30" i="13"/>
  <c r="AX30" i="13" s="1"/>
  <c r="AU30" i="13"/>
  <c r="AT30" i="13"/>
  <c r="AS30" i="13"/>
  <c r="AR30" i="13"/>
  <c r="AW29" i="13"/>
  <c r="AX29" i="13" s="1"/>
  <c r="AU29" i="13"/>
  <c r="AT29" i="13"/>
  <c r="AS29" i="13"/>
  <c r="AR29" i="13"/>
  <c r="AW28" i="13"/>
  <c r="AX28" i="13" s="1"/>
  <c r="AU28" i="13"/>
  <c r="AT28" i="13"/>
  <c r="AS28" i="13"/>
  <c r="AR28" i="13"/>
  <c r="AW27" i="13"/>
  <c r="AX27" i="13" s="1"/>
  <c r="AU27" i="13"/>
  <c r="AT27" i="13"/>
  <c r="AS27" i="13"/>
  <c r="AR27" i="13"/>
  <c r="AW26" i="13"/>
  <c r="AX26" i="13" s="1"/>
  <c r="AU26" i="13"/>
  <c r="AT26" i="13"/>
  <c r="AS26" i="13"/>
  <c r="AR26" i="13"/>
  <c r="AW25" i="13"/>
  <c r="AX25" i="13" s="1"/>
  <c r="AU25" i="13"/>
  <c r="AT25" i="13"/>
  <c r="AS25" i="13"/>
  <c r="AR25" i="13"/>
  <c r="AU24" i="13"/>
  <c r="AT24" i="13"/>
  <c r="AS24" i="13"/>
  <c r="AR24" i="13"/>
  <c r="AU23" i="13"/>
  <c r="AT23" i="13"/>
  <c r="AS23" i="13"/>
  <c r="AR23" i="13"/>
  <c r="AU22" i="13"/>
  <c r="AT22" i="13"/>
  <c r="AS22" i="13"/>
  <c r="AR22" i="13"/>
  <c r="AU21" i="13"/>
  <c r="AT21" i="13"/>
  <c r="AS21" i="13"/>
  <c r="AR21" i="13"/>
  <c r="AU20" i="13"/>
  <c r="AT20" i="13"/>
  <c r="AS20" i="13"/>
  <c r="AR20" i="13"/>
  <c r="AU19" i="13"/>
  <c r="AT19" i="13"/>
  <c r="AS19" i="13"/>
  <c r="AR19" i="13"/>
  <c r="AU18" i="13"/>
  <c r="AT18" i="13"/>
  <c r="AS18" i="13"/>
  <c r="AR18" i="13"/>
  <c r="AW53" i="8"/>
  <c r="AX53" i="8" s="1"/>
  <c r="AU53" i="8"/>
  <c r="AT53" i="8"/>
  <c r="AS53" i="8"/>
  <c r="AR53" i="8"/>
  <c r="AW52" i="8"/>
  <c r="AX52" i="8" s="1"/>
  <c r="AU52" i="8"/>
  <c r="AT52" i="8"/>
  <c r="AS52" i="8"/>
  <c r="AR52" i="8"/>
  <c r="AW51" i="8"/>
  <c r="AX51" i="8" s="1"/>
  <c r="AU51" i="8"/>
  <c r="AT51" i="8"/>
  <c r="AS51" i="8"/>
  <c r="AR51" i="8"/>
  <c r="AW50" i="8"/>
  <c r="AX50" i="8" s="1"/>
  <c r="AU50" i="8"/>
  <c r="AT50" i="8"/>
  <c r="AS50" i="8"/>
  <c r="AR50" i="8"/>
  <c r="AW49" i="8"/>
  <c r="AX49" i="8" s="1"/>
  <c r="AU49" i="8"/>
  <c r="AT49" i="8"/>
  <c r="AS49" i="8"/>
  <c r="AR49" i="8"/>
  <c r="AW48" i="8"/>
  <c r="AX48" i="8" s="1"/>
  <c r="AU48" i="8"/>
  <c r="AT48" i="8"/>
  <c r="AS48" i="8"/>
  <c r="AR48" i="8"/>
  <c r="AW47" i="8"/>
  <c r="AX47" i="8" s="1"/>
  <c r="AU47" i="8"/>
  <c r="AT47" i="8"/>
  <c r="AS47" i="8"/>
  <c r="AR47" i="8"/>
  <c r="AW46" i="8"/>
  <c r="AX46" i="8" s="1"/>
  <c r="AU46" i="8"/>
  <c r="AT46" i="8"/>
  <c r="AS46" i="8"/>
  <c r="AR46" i="8"/>
  <c r="AW45" i="8"/>
  <c r="AX45" i="8" s="1"/>
  <c r="AU45" i="8"/>
  <c r="AT45" i="8"/>
  <c r="AS45" i="8"/>
  <c r="AR45" i="8"/>
  <c r="AW44" i="8"/>
  <c r="AX44" i="8" s="1"/>
  <c r="AU44" i="8"/>
  <c r="AT44" i="8"/>
  <c r="AS44" i="8"/>
  <c r="AR44" i="8"/>
  <c r="AW43" i="8"/>
  <c r="AX43" i="8" s="1"/>
  <c r="AU43" i="8"/>
  <c r="AT43" i="8"/>
  <c r="AS43" i="8"/>
  <c r="AR43" i="8"/>
  <c r="AW42" i="8"/>
  <c r="AX42" i="8" s="1"/>
  <c r="AU42" i="8"/>
  <c r="AT42" i="8"/>
  <c r="AS42" i="8"/>
  <c r="AR42" i="8"/>
  <c r="AW41" i="8"/>
  <c r="AX41" i="8" s="1"/>
  <c r="AU41" i="8"/>
  <c r="AT41" i="8"/>
  <c r="AS41" i="8"/>
  <c r="AR41" i="8"/>
  <c r="AW40" i="8"/>
  <c r="AX40" i="8" s="1"/>
  <c r="AU40" i="8"/>
  <c r="AT40" i="8"/>
  <c r="AS40" i="8"/>
  <c r="AR40" i="8"/>
  <c r="AW39" i="8"/>
  <c r="AX39" i="8" s="1"/>
  <c r="AU39" i="8"/>
  <c r="AT39" i="8"/>
  <c r="AS39" i="8"/>
  <c r="AR39" i="8"/>
  <c r="AW38" i="8"/>
  <c r="AX38" i="8" s="1"/>
  <c r="AU38" i="8"/>
  <c r="AT38" i="8"/>
  <c r="AS38" i="8"/>
  <c r="AR38" i="8"/>
  <c r="AW37" i="8"/>
  <c r="AX37" i="8" s="1"/>
  <c r="AU37" i="8"/>
  <c r="AT37" i="8"/>
  <c r="AS37" i="8"/>
  <c r="AR37" i="8"/>
  <c r="AW36" i="8"/>
  <c r="AX36" i="8" s="1"/>
  <c r="AU36" i="8"/>
  <c r="AT36" i="8"/>
  <c r="AS36" i="8"/>
  <c r="AR36" i="8"/>
  <c r="AW35" i="8"/>
  <c r="AX35" i="8" s="1"/>
  <c r="AU35" i="8"/>
  <c r="AT35" i="8"/>
  <c r="AS35" i="8"/>
  <c r="AR35" i="8"/>
  <c r="AW34" i="8"/>
  <c r="AX34" i="8" s="1"/>
  <c r="AU34" i="8"/>
  <c r="AT34" i="8"/>
  <c r="AS34" i="8"/>
  <c r="AR34" i="8"/>
  <c r="AW33" i="8"/>
  <c r="AX33" i="8" s="1"/>
  <c r="AU33" i="8"/>
  <c r="AT33" i="8"/>
  <c r="AS33" i="8"/>
  <c r="AR33" i="8"/>
  <c r="AW32" i="8"/>
  <c r="AX32" i="8" s="1"/>
  <c r="AU32" i="8"/>
  <c r="AT32" i="8"/>
  <c r="AS32" i="8"/>
  <c r="AR32" i="8"/>
  <c r="AW31" i="8"/>
  <c r="AX31" i="8" s="1"/>
  <c r="AU31" i="8"/>
  <c r="AT31" i="8"/>
  <c r="AS31" i="8"/>
  <c r="AR31" i="8"/>
  <c r="AW30" i="8"/>
  <c r="AX30" i="8" s="1"/>
  <c r="AU30" i="8"/>
  <c r="AT30" i="8"/>
  <c r="AS30" i="8"/>
  <c r="AR30" i="8"/>
  <c r="AW29" i="8"/>
  <c r="AX29" i="8" s="1"/>
  <c r="AU29" i="8"/>
  <c r="AT29" i="8"/>
  <c r="AS29" i="8"/>
  <c r="AR29" i="8"/>
  <c r="AW28" i="8"/>
  <c r="AX28" i="8" s="1"/>
  <c r="AU28" i="8"/>
  <c r="AT28" i="8"/>
  <c r="AS28" i="8"/>
  <c r="AR28" i="8"/>
  <c r="AW27" i="8"/>
  <c r="AX27" i="8" s="1"/>
  <c r="AU27" i="8"/>
  <c r="AT27" i="8"/>
  <c r="AS27" i="8"/>
  <c r="AR27" i="8"/>
  <c r="AW26" i="8"/>
  <c r="AX26" i="8" s="1"/>
  <c r="AU26" i="8"/>
  <c r="AT26" i="8"/>
  <c r="AS26" i="8"/>
  <c r="AR26" i="8"/>
  <c r="AW25" i="8"/>
  <c r="AX25" i="8" s="1"/>
  <c r="AU25" i="8"/>
  <c r="AT25" i="8"/>
  <c r="AS25" i="8"/>
  <c r="AR25" i="8"/>
  <c r="AU24" i="8"/>
  <c r="AT24" i="8"/>
  <c r="AS24" i="8"/>
  <c r="AR24" i="8"/>
  <c r="AU23" i="8"/>
  <c r="AT23" i="8"/>
  <c r="AS23" i="8"/>
  <c r="AR23" i="8"/>
  <c r="AU22" i="8"/>
  <c r="AT22" i="8"/>
  <c r="AS22" i="8"/>
  <c r="AR22" i="8"/>
  <c r="AU21" i="8"/>
  <c r="AT21" i="8"/>
  <c r="AS21" i="8"/>
  <c r="AR21" i="8"/>
  <c r="AU20" i="8"/>
  <c r="AT20" i="8"/>
  <c r="AS20" i="8"/>
  <c r="AR20" i="8"/>
  <c r="AU19" i="8"/>
  <c r="AT19" i="8"/>
  <c r="AS19" i="8"/>
  <c r="AR19" i="8"/>
  <c r="AU18" i="8"/>
  <c r="AT18" i="8"/>
  <c r="AS18" i="8"/>
  <c r="AR18" i="8"/>
  <c r="AW53" i="14"/>
  <c r="AX53" i="14" s="1"/>
  <c r="AU53" i="14"/>
  <c r="AT53" i="14"/>
  <c r="AS53" i="14"/>
  <c r="AR53" i="14"/>
  <c r="AW52" i="14"/>
  <c r="AX52" i="14" s="1"/>
  <c r="AU52" i="14"/>
  <c r="AT52" i="14"/>
  <c r="AS52" i="14"/>
  <c r="AR52" i="14"/>
  <c r="AW51" i="14"/>
  <c r="AX51" i="14" s="1"/>
  <c r="AU51" i="14"/>
  <c r="AT51" i="14"/>
  <c r="AS51" i="14"/>
  <c r="AR51" i="14"/>
  <c r="AW50" i="14"/>
  <c r="AX50" i="14" s="1"/>
  <c r="AU50" i="14"/>
  <c r="AT50" i="14"/>
  <c r="AS50" i="14"/>
  <c r="AR50" i="14"/>
  <c r="AW49" i="14"/>
  <c r="AX49" i="14" s="1"/>
  <c r="AU49" i="14"/>
  <c r="AT49" i="14"/>
  <c r="AS49" i="14"/>
  <c r="AR49" i="14"/>
  <c r="AW48" i="14"/>
  <c r="AX48" i="14" s="1"/>
  <c r="AU48" i="14"/>
  <c r="AT48" i="14"/>
  <c r="AS48" i="14"/>
  <c r="AR48" i="14"/>
  <c r="AW47" i="14"/>
  <c r="AX47" i="14" s="1"/>
  <c r="AU47" i="14"/>
  <c r="AT47" i="14"/>
  <c r="AS47" i="14"/>
  <c r="AR47" i="14"/>
  <c r="AW46" i="14"/>
  <c r="AX46" i="14" s="1"/>
  <c r="AU46" i="14"/>
  <c r="AT46" i="14"/>
  <c r="AS46" i="14"/>
  <c r="AR46" i="14"/>
  <c r="AW45" i="14"/>
  <c r="AX45" i="14" s="1"/>
  <c r="AU45" i="14"/>
  <c r="AT45" i="14"/>
  <c r="AS45" i="14"/>
  <c r="AR45" i="14"/>
  <c r="AW44" i="14"/>
  <c r="AX44" i="14" s="1"/>
  <c r="AU44" i="14"/>
  <c r="AT44" i="14"/>
  <c r="AS44" i="14"/>
  <c r="AR44" i="14"/>
  <c r="AW43" i="14"/>
  <c r="AX43" i="14" s="1"/>
  <c r="AU43" i="14"/>
  <c r="AT43" i="14"/>
  <c r="AS43" i="14"/>
  <c r="AR43" i="14"/>
  <c r="AW42" i="14"/>
  <c r="AX42" i="14" s="1"/>
  <c r="AU42" i="14"/>
  <c r="AT42" i="14"/>
  <c r="AS42" i="14"/>
  <c r="AR42" i="14"/>
  <c r="AW41" i="14"/>
  <c r="AX41" i="14" s="1"/>
  <c r="AU41" i="14"/>
  <c r="AT41" i="14"/>
  <c r="AS41" i="14"/>
  <c r="AR41" i="14"/>
  <c r="AW40" i="14"/>
  <c r="AX40" i="14" s="1"/>
  <c r="AU40" i="14"/>
  <c r="AT40" i="14"/>
  <c r="AS40" i="14"/>
  <c r="AR40" i="14"/>
  <c r="AW39" i="14"/>
  <c r="AX39" i="14" s="1"/>
  <c r="AU39" i="14"/>
  <c r="AT39" i="14"/>
  <c r="AS39" i="14"/>
  <c r="AR39" i="14"/>
  <c r="AW38" i="14"/>
  <c r="AX38" i="14" s="1"/>
  <c r="AU38" i="14"/>
  <c r="AT38" i="14"/>
  <c r="AS38" i="14"/>
  <c r="AR38" i="14"/>
  <c r="AW37" i="14"/>
  <c r="AX37" i="14" s="1"/>
  <c r="AU37" i="14"/>
  <c r="AT37" i="14"/>
  <c r="AS37" i="14"/>
  <c r="AR37" i="14"/>
  <c r="AW36" i="14"/>
  <c r="AX36" i="14" s="1"/>
  <c r="AU36" i="14"/>
  <c r="AT36" i="14"/>
  <c r="AS36" i="14"/>
  <c r="AR36" i="14"/>
  <c r="AW35" i="14"/>
  <c r="AX35" i="14" s="1"/>
  <c r="AU35" i="14"/>
  <c r="AT35" i="14"/>
  <c r="AS35" i="14"/>
  <c r="AR35" i="14"/>
  <c r="AW34" i="14"/>
  <c r="AX34" i="14" s="1"/>
  <c r="AU34" i="14"/>
  <c r="AT34" i="14"/>
  <c r="AS34" i="14"/>
  <c r="AR34" i="14"/>
  <c r="AW33" i="14"/>
  <c r="AX33" i="14" s="1"/>
  <c r="AU33" i="14"/>
  <c r="AT33" i="14"/>
  <c r="AS33" i="14"/>
  <c r="AR33" i="14"/>
  <c r="AW32" i="14"/>
  <c r="AX32" i="14" s="1"/>
  <c r="AU32" i="14"/>
  <c r="AT32" i="14"/>
  <c r="AS32" i="14"/>
  <c r="AR32" i="14"/>
  <c r="AW31" i="14"/>
  <c r="AX31" i="14" s="1"/>
  <c r="AU31" i="14"/>
  <c r="AT31" i="14"/>
  <c r="AS31" i="14"/>
  <c r="AR31" i="14"/>
  <c r="AW30" i="14"/>
  <c r="AX30" i="14" s="1"/>
  <c r="AU30" i="14"/>
  <c r="AT30" i="14"/>
  <c r="AS30" i="14"/>
  <c r="AR30" i="14"/>
  <c r="AW29" i="14"/>
  <c r="AX29" i="14" s="1"/>
  <c r="AU29" i="14"/>
  <c r="AT29" i="14"/>
  <c r="AS29" i="14"/>
  <c r="AR29" i="14"/>
  <c r="AW28" i="14"/>
  <c r="AX28" i="14" s="1"/>
  <c r="AU28" i="14"/>
  <c r="AT28" i="14"/>
  <c r="AS28" i="14"/>
  <c r="AR28" i="14"/>
  <c r="AW27" i="14"/>
  <c r="AX27" i="14" s="1"/>
  <c r="AU27" i="14"/>
  <c r="AT27" i="14"/>
  <c r="AS27" i="14"/>
  <c r="AR27" i="14"/>
  <c r="AW26" i="14"/>
  <c r="AX26" i="14" s="1"/>
  <c r="AU26" i="14"/>
  <c r="AT26" i="14"/>
  <c r="AS26" i="14"/>
  <c r="AR26" i="14"/>
  <c r="AW25" i="14"/>
  <c r="AX25" i="14" s="1"/>
  <c r="AU25" i="14"/>
  <c r="AT25" i="14"/>
  <c r="AS25" i="14"/>
  <c r="AR25" i="14"/>
  <c r="AU24" i="14"/>
  <c r="AT24" i="14"/>
  <c r="AS24" i="14"/>
  <c r="AR24" i="14"/>
  <c r="AU23" i="14"/>
  <c r="AT23" i="14"/>
  <c r="AS23" i="14"/>
  <c r="AR23" i="14"/>
  <c r="AU22" i="14"/>
  <c r="AT22" i="14"/>
  <c r="AS22" i="14"/>
  <c r="AR22" i="14"/>
  <c r="AU21" i="14"/>
  <c r="AT21" i="14"/>
  <c r="AS21" i="14"/>
  <c r="AR21" i="14"/>
  <c r="AU20" i="14"/>
  <c r="AT20" i="14"/>
  <c r="AS20" i="14"/>
  <c r="AR20" i="14"/>
  <c r="AU19" i="14"/>
  <c r="AT19" i="14"/>
  <c r="AS19" i="14"/>
  <c r="AR19" i="14"/>
  <c r="AU18" i="14"/>
  <c r="AT18" i="14"/>
  <c r="AS18" i="14"/>
  <c r="AR18" i="14"/>
  <c r="AW53" i="15"/>
  <c r="AX53" i="15" s="1"/>
  <c r="AR53" i="15"/>
  <c r="AW52" i="15"/>
  <c r="AX52" i="15" s="1"/>
  <c r="AR52" i="15"/>
  <c r="AW51" i="15"/>
  <c r="AX51" i="15" s="1"/>
  <c r="AR51" i="15"/>
  <c r="AW50" i="15"/>
  <c r="AX50" i="15" s="1"/>
  <c r="AR50" i="15"/>
  <c r="AW49" i="15"/>
  <c r="AX49" i="15" s="1"/>
  <c r="AR49" i="15"/>
  <c r="AW48" i="15"/>
  <c r="AX48" i="15" s="1"/>
  <c r="AR48" i="15"/>
  <c r="AW47" i="15"/>
  <c r="AX47" i="15" s="1"/>
  <c r="AR47" i="15"/>
  <c r="AW46" i="15"/>
  <c r="AX46" i="15" s="1"/>
  <c r="AR46" i="15"/>
  <c r="AW45" i="15"/>
  <c r="AX45" i="15" s="1"/>
  <c r="AR45" i="15"/>
  <c r="AW44" i="15"/>
  <c r="AX44" i="15" s="1"/>
  <c r="AR44" i="15"/>
  <c r="AW43" i="15"/>
  <c r="AX43" i="15" s="1"/>
  <c r="AR43" i="15"/>
  <c r="AW42" i="15"/>
  <c r="AX42" i="15" s="1"/>
  <c r="AR42" i="15"/>
  <c r="AW41" i="15"/>
  <c r="AX41" i="15" s="1"/>
  <c r="AR41" i="15"/>
  <c r="AW40" i="15"/>
  <c r="AX40" i="15" s="1"/>
  <c r="AR40" i="15"/>
  <c r="AW39" i="15"/>
  <c r="AX39" i="15" s="1"/>
  <c r="AR39" i="15"/>
  <c r="AW38" i="15"/>
  <c r="AX38" i="15" s="1"/>
  <c r="AR38" i="15"/>
  <c r="AW37" i="15"/>
  <c r="AX37" i="15" s="1"/>
  <c r="AR37" i="15"/>
  <c r="AW36" i="15"/>
  <c r="AX36" i="15" s="1"/>
  <c r="AR36" i="15"/>
  <c r="AW35" i="15"/>
  <c r="AX35" i="15" s="1"/>
  <c r="AR35" i="15"/>
  <c r="AW34" i="15"/>
  <c r="AX34" i="15" s="1"/>
  <c r="AR34" i="15"/>
  <c r="AW33" i="15"/>
  <c r="AX33" i="15" s="1"/>
  <c r="AR33" i="15"/>
  <c r="AW32" i="15"/>
  <c r="AX32" i="15" s="1"/>
  <c r="AR32" i="15"/>
  <c r="AX31" i="15"/>
  <c r="AW31" i="15"/>
  <c r="AR31" i="15"/>
  <c r="AW30" i="15"/>
  <c r="AX30" i="15" s="1"/>
  <c r="AR30" i="15"/>
  <c r="AW29" i="15"/>
  <c r="AX29" i="15" s="1"/>
  <c r="AR29" i="15"/>
  <c r="AW28" i="15"/>
  <c r="AX28" i="15" s="1"/>
  <c r="AR28" i="15"/>
  <c r="AW27" i="15"/>
  <c r="AX27" i="15" s="1"/>
  <c r="AR27" i="15"/>
  <c r="AW26" i="15"/>
  <c r="AX26" i="15" s="1"/>
  <c r="AR26" i="15"/>
  <c r="AW25" i="15"/>
  <c r="AX25" i="15" s="1"/>
  <c r="AR25" i="15"/>
  <c r="AR24" i="15"/>
  <c r="AR23" i="15"/>
  <c r="AR22" i="15"/>
  <c r="AR21" i="15"/>
  <c r="AR20" i="15"/>
  <c r="AR19" i="15"/>
  <c r="AR18" i="15"/>
  <c r="AW53" i="17"/>
  <c r="AX53" i="17" s="1"/>
  <c r="AR53" i="17"/>
  <c r="AW52" i="17"/>
  <c r="AX52" i="17" s="1"/>
  <c r="AR52" i="17"/>
  <c r="AW51" i="17"/>
  <c r="AX51" i="17" s="1"/>
  <c r="AR51" i="17"/>
  <c r="AW50" i="17"/>
  <c r="AX50" i="17" s="1"/>
  <c r="AR50" i="17"/>
  <c r="AW49" i="17"/>
  <c r="AX49" i="17" s="1"/>
  <c r="AR49" i="17"/>
  <c r="AW48" i="17"/>
  <c r="AX48" i="17" s="1"/>
  <c r="AR48" i="17"/>
  <c r="AW47" i="17"/>
  <c r="AX47" i="17" s="1"/>
  <c r="AR47" i="17"/>
  <c r="AW46" i="17"/>
  <c r="AX46" i="17" s="1"/>
  <c r="AR46" i="17"/>
  <c r="AW45" i="17"/>
  <c r="AX45" i="17" s="1"/>
  <c r="AR45" i="17"/>
  <c r="AW44" i="17"/>
  <c r="AX44" i="17" s="1"/>
  <c r="AR44" i="17"/>
  <c r="AW43" i="17"/>
  <c r="AX43" i="17" s="1"/>
  <c r="AR43" i="17"/>
  <c r="AW42" i="17"/>
  <c r="AX42" i="17" s="1"/>
  <c r="AR42" i="17"/>
  <c r="AW41" i="17"/>
  <c r="AX41" i="17" s="1"/>
  <c r="AR41" i="17"/>
  <c r="AW40" i="17"/>
  <c r="AX40" i="17" s="1"/>
  <c r="AR40" i="17"/>
  <c r="AW39" i="17"/>
  <c r="AX39" i="17" s="1"/>
  <c r="AR39" i="17"/>
  <c r="AW38" i="17"/>
  <c r="AX38" i="17" s="1"/>
  <c r="AR38" i="17"/>
  <c r="AX37" i="17"/>
  <c r="AW37" i="17"/>
  <c r="AR37" i="17"/>
  <c r="AW36" i="17"/>
  <c r="AX36" i="17" s="1"/>
  <c r="AR36" i="17"/>
  <c r="AW35" i="17"/>
  <c r="AX35" i="17" s="1"/>
  <c r="AR35" i="17"/>
  <c r="AW34" i="17"/>
  <c r="AX34" i="17" s="1"/>
  <c r="AR34" i="17"/>
  <c r="AW33" i="17"/>
  <c r="AX33" i="17" s="1"/>
  <c r="AR33" i="17"/>
  <c r="AW32" i="17"/>
  <c r="AX32" i="17" s="1"/>
  <c r="AR32" i="17"/>
  <c r="AW31" i="17"/>
  <c r="AX31" i="17" s="1"/>
  <c r="AR31" i="17"/>
  <c r="AW30" i="17"/>
  <c r="AX30" i="17" s="1"/>
  <c r="AR30" i="17"/>
  <c r="AW29" i="17"/>
  <c r="AX29" i="17" s="1"/>
  <c r="AR29" i="17"/>
  <c r="AW28" i="17"/>
  <c r="AX28" i="17" s="1"/>
  <c r="AR28" i="17"/>
  <c r="AW27" i="17"/>
  <c r="AX27" i="17" s="1"/>
  <c r="AR27" i="17"/>
  <c r="AW26" i="17"/>
  <c r="AX26" i="17" s="1"/>
  <c r="AR26" i="17"/>
  <c r="AW25" i="17"/>
  <c r="AX25" i="17" s="1"/>
  <c r="AR25" i="17"/>
  <c r="AR24" i="17"/>
  <c r="AR23" i="17"/>
  <c r="AR22" i="17"/>
  <c r="AR21" i="17"/>
  <c r="AR20" i="17"/>
  <c r="AR19" i="17"/>
  <c r="AR18" i="17"/>
  <c r="AW53" i="16"/>
  <c r="AX53" i="16" s="1"/>
  <c r="AW52" i="16"/>
  <c r="AX52" i="16" s="1"/>
  <c r="AW51" i="16"/>
  <c r="AX51" i="16" s="1"/>
  <c r="AW50" i="16"/>
  <c r="AX50" i="16" s="1"/>
  <c r="AW49" i="16"/>
  <c r="AX49" i="16" s="1"/>
  <c r="AW48" i="16"/>
  <c r="AX48" i="16" s="1"/>
  <c r="AX47" i="16"/>
  <c r="AW47" i="16"/>
  <c r="AW46" i="16"/>
  <c r="AX46" i="16" s="1"/>
  <c r="AW45" i="16"/>
  <c r="AX45" i="16" s="1"/>
  <c r="AW44" i="16"/>
  <c r="AX44" i="16" s="1"/>
  <c r="AW43" i="16"/>
  <c r="AX43" i="16" s="1"/>
  <c r="AW42" i="16"/>
  <c r="AX42" i="16" s="1"/>
  <c r="AW41" i="16"/>
  <c r="AX41" i="16" s="1"/>
  <c r="AW40" i="16"/>
  <c r="AX40" i="16" s="1"/>
  <c r="AW39" i="16"/>
  <c r="AX39" i="16" s="1"/>
  <c r="AW38" i="16"/>
  <c r="AX38" i="16" s="1"/>
  <c r="AW37" i="16"/>
  <c r="AX37" i="16" s="1"/>
  <c r="AW36" i="16"/>
  <c r="AX36" i="16" s="1"/>
  <c r="AW35" i="16"/>
  <c r="AX35" i="16" s="1"/>
  <c r="AW34" i="16"/>
  <c r="AX34" i="16" s="1"/>
  <c r="AW33" i="16"/>
  <c r="AX33" i="16" s="1"/>
  <c r="AW32" i="16"/>
  <c r="AX32" i="16" s="1"/>
  <c r="AW31" i="16"/>
  <c r="AX31" i="16" s="1"/>
  <c r="AW30" i="16"/>
  <c r="AX30" i="16" s="1"/>
  <c r="AW29" i="16"/>
  <c r="AX29" i="16" s="1"/>
  <c r="AW28" i="16"/>
  <c r="AX28" i="16" s="1"/>
  <c r="AW27" i="16"/>
  <c r="AX27" i="16" s="1"/>
  <c r="AW26" i="16"/>
  <c r="AX26" i="16" s="1"/>
  <c r="AX25" i="16"/>
  <c r="AW25" i="16"/>
  <c r="AR53" i="16"/>
  <c r="AR52" i="16"/>
  <c r="AR51" i="16"/>
  <c r="AR50" i="16"/>
  <c r="AR49" i="16"/>
  <c r="AR48" i="16"/>
  <c r="AR47" i="16"/>
  <c r="AR46" i="16"/>
  <c r="AR45" i="16"/>
  <c r="AR44" i="16"/>
  <c r="AR43" i="16"/>
  <c r="AR42" i="16"/>
  <c r="AR41" i="16"/>
  <c r="AR40" i="16"/>
  <c r="AR39" i="16"/>
  <c r="AR38" i="16"/>
  <c r="AR37" i="16"/>
  <c r="AR36" i="16"/>
  <c r="AR35" i="16"/>
  <c r="AR34" i="16"/>
  <c r="AR33" i="16"/>
  <c r="AR32" i="16"/>
  <c r="AR31" i="16"/>
  <c r="AR30" i="16"/>
  <c r="AR29" i="16"/>
  <c r="AR28" i="16"/>
  <c r="AR27" i="16"/>
  <c r="AR26" i="16"/>
  <c r="AR25" i="16"/>
  <c r="AR24" i="16"/>
  <c r="AR23" i="16"/>
  <c r="AR22" i="16"/>
  <c r="AR21" i="16"/>
  <c r="AR20" i="16"/>
  <c r="AR19" i="16"/>
  <c r="AR18" i="16"/>
  <c r="AL54" i="16"/>
  <c r="Z55" i="65" l="1"/>
  <c r="Z18" i="52"/>
  <c r="AA18" i="52"/>
  <c r="AA54" i="56"/>
  <c r="AF54" i="56"/>
  <c r="AF55" i="56" s="1"/>
  <c r="AC56" i="52"/>
  <c r="G71" i="52" s="1"/>
  <c r="G75" i="52" s="1"/>
  <c r="AA54" i="52"/>
  <c r="AA56" i="52" s="1"/>
  <c r="E71" i="52" s="1"/>
  <c r="E75" i="52" s="1"/>
  <c r="AG19" i="62"/>
  <c r="AG54" i="62" s="1"/>
  <c r="AG55" i="62" s="1"/>
  <c r="Z19" i="62"/>
  <c r="Z54" i="62" s="1"/>
  <c r="Y55" i="56"/>
  <c r="AG54" i="56"/>
  <c r="AG56" i="56" s="1"/>
  <c r="F73" i="56" s="1"/>
  <c r="AB54" i="56"/>
  <c r="AB56" i="56" s="1"/>
  <c r="F71" i="56" s="1"/>
  <c r="F75" i="56" s="1"/>
  <c r="AF56" i="56"/>
  <c r="E73" i="56" s="1"/>
  <c r="AF56" i="59"/>
  <c r="E73" i="59" s="1"/>
  <c r="AH55" i="62"/>
  <c r="AH56" i="62"/>
  <c r="G73" i="62" s="1"/>
  <c r="AC54" i="62"/>
  <c r="AC55" i="62" s="1"/>
  <c r="AF55" i="65"/>
  <c r="AA56" i="65"/>
  <c r="E71" i="65" s="1"/>
  <c r="E75" i="65" s="1"/>
  <c r="AG55" i="65"/>
  <c r="Y54" i="59"/>
  <c r="Y55" i="59" s="1"/>
  <c r="AG18" i="59"/>
  <c r="AG54" i="59" s="1"/>
  <c r="AC56" i="59"/>
  <c r="G71" i="59" s="1"/>
  <c r="G75" i="59" s="1"/>
  <c r="AC54" i="56"/>
  <c r="AC55" i="56" s="1"/>
  <c r="Y55" i="53"/>
  <c r="Z54" i="52"/>
  <c r="Z55" i="52" s="1"/>
  <c r="AA54" i="53"/>
  <c r="AA56" i="53" s="1"/>
  <c r="E71" i="53" s="1"/>
  <c r="E75" i="53" s="1"/>
  <c r="AB54" i="53"/>
  <c r="AB56" i="53" s="1"/>
  <c r="F71" i="53" s="1"/>
  <c r="F75" i="53" s="1"/>
  <c r="AB19" i="62"/>
  <c r="AB54" i="62" s="1"/>
  <c r="AA19" i="62"/>
  <c r="AA54" i="62" s="1"/>
  <c r="Y54" i="62"/>
  <c r="Y55" i="62" s="1"/>
  <c r="AA18" i="59"/>
  <c r="AA54" i="59" s="1"/>
  <c r="AA55" i="59" s="1"/>
  <c r="Z18" i="59"/>
  <c r="Z54" i="59" s="1"/>
  <c r="AD55" i="59"/>
  <c r="AD56" i="59"/>
  <c r="H71" i="59" s="1"/>
  <c r="H75" i="59" s="1"/>
  <c r="AB54" i="59"/>
  <c r="AB56" i="59" s="1"/>
  <c r="F71" i="59" s="1"/>
  <c r="F75" i="59" s="1"/>
  <c r="AK54" i="53"/>
  <c r="AC54" i="53"/>
  <c r="AB18" i="52"/>
  <c r="AB54" i="52" s="1"/>
  <c r="Y54" i="52"/>
  <c r="Y55" i="52" s="1"/>
  <c r="AK54" i="52" s="1"/>
  <c r="AK54" i="62"/>
  <c r="J63" i="65"/>
  <c r="M26" i="19"/>
  <c r="J63" i="59"/>
  <c r="J63" i="56"/>
  <c r="AA56" i="56"/>
  <c r="E71" i="56" s="1"/>
  <c r="E75" i="56" s="1"/>
  <c r="AA55" i="56"/>
  <c r="AX54" i="13"/>
  <c r="AV54" i="13" s="1"/>
  <c r="AX54" i="8"/>
  <c r="AV54" i="8" s="1"/>
  <c r="AX54" i="14"/>
  <c r="AV54" i="14" s="1"/>
  <c r="AX54" i="15"/>
  <c r="AV54" i="15" s="1"/>
  <c r="AX54" i="17"/>
  <c r="AV54" i="17" s="1"/>
  <c r="AX54" i="16"/>
  <c r="AV54" i="16" s="1"/>
  <c r="B42" i="33"/>
  <c r="B41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X15" i="33"/>
  <c r="K15" i="33"/>
  <c r="B14" i="33"/>
  <c r="B13" i="33"/>
  <c r="B12" i="33"/>
  <c r="B11" i="33"/>
  <c r="B10" i="33"/>
  <c r="B9" i="33"/>
  <c r="B8" i="33"/>
  <c r="AG3" i="33"/>
  <c r="I3" i="33"/>
  <c r="Y14" i="33"/>
  <c r="Y15" i="33" s="1"/>
  <c r="B5" i="32"/>
  <c r="B6" i="32" s="1"/>
  <c r="B7" i="32" s="1"/>
  <c r="B8" i="32" s="1"/>
  <c r="B9" i="32" s="1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O18" i="15"/>
  <c r="AA55" i="52" l="1"/>
  <c r="AG56" i="62"/>
  <c r="F73" i="62" s="1"/>
  <c r="Z56" i="62"/>
  <c r="D71" i="62" s="1"/>
  <c r="D75" i="62" s="1"/>
  <c r="Z55" i="62"/>
  <c r="AB55" i="56"/>
  <c r="AG55" i="56"/>
  <c r="AB55" i="59"/>
  <c r="AC56" i="62"/>
  <c r="G71" i="62" s="1"/>
  <c r="G75" i="62" s="1"/>
  <c r="AG55" i="59"/>
  <c r="AG56" i="59"/>
  <c r="F73" i="59" s="1"/>
  <c r="AC56" i="56"/>
  <c r="G71" i="56" s="1"/>
  <c r="G75" i="56" s="1"/>
  <c r="Z56" i="52"/>
  <c r="D71" i="52" s="1"/>
  <c r="D75" i="52" s="1"/>
  <c r="AB55" i="53"/>
  <c r="AA55" i="53"/>
  <c r="AA56" i="62"/>
  <c r="E71" i="62" s="1"/>
  <c r="E75" i="62" s="1"/>
  <c r="AA55" i="62"/>
  <c r="AB55" i="62"/>
  <c r="AB56" i="62"/>
  <c r="F71" i="62" s="1"/>
  <c r="F75" i="62" s="1"/>
  <c r="AA56" i="59"/>
  <c r="E71" i="59" s="1"/>
  <c r="E75" i="59" s="1"/>
  <c r="Z56" i="59"/>
  <c r="D71" i="59" s="1"/>
  <c r="D75" i="59" s="1"/>
  <c r="Z55" i="59"/>
  <c r="AC55" i="53"/>
  <c r="AC56" i="53"/>
  <c r="G71" i="53" s="1"/>
  <c r="G75" i="53" s="1"/>
  <c r="M18" i="68"/>
  <c r="J63" i="53"/>
  <c r="M16" i="68"/>
  <c r="J63" i="52"/>
  <c r="AB55" i="52"/>
  <c r="AB56" i="52"/>
  <c r="F71" i="52" s="1"/>
  <c r="F75" i="52" s="1"/>
  <c r="M24" i="68"/>
  <c r="J63" i="62"/>
  <c r="AB15" i="33"/>
  <c r="AC15" i="33"/>
  <c r="W15" i="33" l="1"/>
  <c r="AT58" i="13" l="1"/>
  <c r="AT57" i="13"/>
  <c r="AU57" i="8"/>
  <c r="AU59" i="8"/>
  <c r="AU59" i="13"/>
  <c r="AT59" i="13"/>
  <c r="AS57" i="13"/>
  <c r="AM53" i="8"/>
  <c r="AM49" i="8"/>
  <c r="AN49" i="8" s="1"/>
  <c r="AM48" i="8"/>
  <c r="AN48" i="8" s="1"/>
  <c r="AM47" i="8"/>
  <c r="AN47" i="8" s="1"/>
  <c r="AM41" i="8"/>
  <c r="AN41" i="8" s="1"/>
  <c r="AM40" i="8"/>
  <c r="AN40" i="8" s="1"/>
  <c r="AM39" i="8"/>
  <c r="AN39" i="8" s="1"/>
  <c r="AM38" i="8"/>
  <c r="AN38" i="8" s="1"/>
  <c r="AM37" i="8"/>
  <c r="AN37" i="8" s="1"/>
  <c r="AM34" i="8"/>
  <c r="AM33" i="8"/>
  <c r="AN33" i="8" s="1"/>
  <c r="AM32" i="8"/>
  <c r="AN32" i="8" s="1"/>
  <c r="AM31" i="8"/>
  <c r="AN31" i="8" s="1"/>
  <c r="AM30" i="8"/>
  <c r="AN30" i="8" s="1"/>
  <c r="AM29" i="8"/>
  <c r="AN29" i="8" s="1"/>
  <c r="AM25" i="8"/>
  <c r="AN25" i="8" s="1"/>
  <c r="AM24" i="8"/>
  <c r="AM23" i="8"/>
  <c r="AN23" i="8" s="1"/>
  <c r="AM22" i="8"/>
  <c r="AN22" i="8" s="1"/>
  <c r="AM21" i="8"/>
  <c r="AN21" i="8" s="1"/>
  <c r="AM19" i="14"/>
  <c r="AN19" i="14" s="1"/>
  <c r="AM21" i="14"/>
  <c r="AM23" i="14"/>
  <c r="AN23" i="14" s="1"/>
  <c r="AM24" i="14"/>
  <c r="AN24" i="14" s="1"/>
  <c r="AM27" i="14"/>
  <c r="AN27" i="14" s="1"/>
  <c r="AM30" i="14"/>
  <c r="AM31" i="14"/>
  <c r="AN31" i="14" s="1"/>
  <c r="AM32" i="14"/>
  <c r="AN32" i="14" s="1"/>
  <c r="AM38" i="14"/>
  <c r="AM39" i="14"/>
  <c r="AN39" i="14" s="1"/>
  <c r="AM40" i="14"/>
  <c r="AN40" i="14" s="1"/>
  <c r="AM41" i="14"/>
  <c r="AN41" i="14" s="1"/>
  <c r="AM42" i="14"/>
  <c r="AM43" i="14"/>
  <c r="AN43" i="14" s="1"/>
  <c r="AM44" i="14"/>
  <c r="AM46" i="14"/>
  <c r="AM47" i="14"/>
  <c r="AN47" i="14" s="1"/>
  <c r="AM48" i="14"/>
  <c r="AN48" i="14" s="1"/>
  <c r="AM49" i="14"/>
  <c r="AN49" i="14" s="1"/>
  <c r="AM51" i="14"/>
  <c r="AN51" i="14" s="1"/>
  <c r="AM25" i="14"/>
  <c r="AN25" i="14" s="1"/>
  <c r="Q53" i="16"/>
  <c r="P53" i="16"/>
  <c r="O53" i="16"/>
  <c r="N53" i="16"/>
  <c r="Q52" i="16"/>
  <c r="P52" i="16"/>
  <c r="O52" i="16"/>
  <c r="N52" i="16"/>
  <c r="Q51" i="16"/>
  <c r="P51" i="16"/>
  <c r="O51" i="16"/>
  <c r="N51" i="16"/>
  <c r="Q50" i="16"/>
  <c r="P50" i="16"/>
  <c r="O50" i="16"/>
  <c r="N50" i="16"/>
  <c r="Q49" i="16"/>
  <c r="P49" i="16"/>
  <c r="O49" i="16"/>
  <c r="N49" i="16"/>
  <c r="Q48" i="16"/>
  <c r="P48" i="16"/>
  <c r="O48" i="16"/>
  <c r="N48" i="16"/>
  <c r="Q47" i="16"/>
  <c r="P47" i="16"/>
  <c r="O47" i="16"/>
  <c r="N47" i="16"/>
  <c r="Q46" i="16"/>
  <c r="P46" i="16"/>
  <c r="O46" i="16"/>
  <c r="N46" i="16"/>
  <c r="Q45" i="16"/>
  <c r="P45" i="16"/>
  <c r="O45" i="16"/>
  <c r="N45" i="16"/>
  <c r="Q44" i="16"/>
  <c r="P44" i="16"/>
  <c r="O44" i="16"/>
  <c r="N44" i="16"/>
  <c r="Q43" i="16"/>
  <c r="P43" i="16"/>
  <c r="O43" i="16"/>
  <c r="N43" i="16"/>
  <c r="Q42" i="16"/>
  <c r="P42" i="16"/>
  <c r="O42" i="16"/>
  <c r="N42" i="16"/>
  <c r="Q41" i="16"/>
  <c r="P41" i="16"/>
  <c r="O41" i="16"/>
  <c r="N41" i="16"/>
  <c r="Q40" i="16"/>
  <c r="P40" i="16"/>
  <c r="O40" i="16"/>
  <c r="N40" i="16"/>
  <c r="Q39" i="16"/>
  <c r="P39" i="16"/>
  <c r="O39" i="16"/>
  <c r="N39" i="16"/>
  <c r="Q38" i="16"/>
  <c r="P38" i="16"/>
  <c r="O38" i="16"/>
  <c r="N38" i="16"/>
  <c r="Q37" i="16"/>
  <c r="P37" i="16"/>
  <c r="O37" i="16"/>
  <c r="N37" i="16"/>
  <c r="Q36" i="16"/>
  <c r="P36" i="16"/>
  <c r="O36" i="16"/>
  <c r="N36" i="16"/>
  <c r="Q35" i="16"/>
  <c r="P35" i="16"/>
  <c r="O35" i="16"/>
  <c r="N35" i="16"/>
  <c r="Q34" i="16"/>
  <c r="P34" i="16"/>
  <c r="O34" i="16"/>
  <c r="N34" i="16"/>
  <c r="Q33" i="16"/>
  <c r="P33" i="16"/>
  <c r="O33" i="16"/>
  <c r="N33" i="16"/>
  <c r="Q32" i="16"/>
  <c r="P32" i="16"/>
  <c r="O32" i="16"/>
  <c r="N32" i="16"/>
  <c r="Q31" i="16"/>
  <c r="P31" i="16"/>
  <c r="O31" i="16"/>
  <c r="N31" i="16"/>
  <c r="Q30" i="16"/>
  <c r="P30" i="16"/>
  <c r="O30" i="16"/>
  <c r="N30" i="16"/>
  <c r="Q29" i="16"/>
  <c r="P29" i="16"/>
  <c r="O29" i="16"/>
  <c r="N29" i="16"/>
  <c r="Q28" i="16"/>
  <c r="P28" i="16"/>
  <c r="O28" i="16"/>
  <c r="N28" i="16"/>
  <c r="Q27" i="16"/>
  <c r="P27" i="16"/>
  <c r="O27" i="16"/>
  <c r="N27" i="16"/>
  <c r="Q26" i="16"/>
  <c r="P26" i="16"/>
  <c r="O26" i="16"/>
  <c r="N26" i="16"/>
  <c r="Q25" i="16"/>
  <c r="P25" i="16"/>
  <c r="O25" i="16"/>
  <c r="N25" i="16"/>
  <c r="Q24" i="16"/>
  <c r="P24" i="16"/>
  <c r="O24" i="16"/>
  <c r="N24" i="16"/>
  <c r="Q23" i="16"/>
  <c r="P23" i="16"/>
  <c r="O23" i="16"/>
  <c r="N23" i="16"/>
  <c r="Q22" i="16"/>
  <c r="P22" i="16"/>
  <c r="O22" i="16"/>
  <c r="N22" i="16"/>
  <c r="Q21" i="16"/>
  <c r="P21" i="16"/>
  <c r="O21" i="16"/>
  <c r="N21" i="16"/>
  <c r="Q20" i="16"/>
  <c r="P20" i="16"/>
  <c r="O20" i="16"/>
  <c r="N20" i="16"/>
  <c r="Q19" i="16"/>
  <c r="P19" i="16"/>
  <c r="O19" i="16"/>
  <c r="N19" i="16"/>
  <c r="Q18" i="16"/>
  <c r="P18" i="16"/>
  <c r="O18" i="16"/>
  <c r="N18" i="16"/>
  <c r="Q53" i="17"/>
  <c r="P53" i="17"/>
  <c r="O53" i="17"/>
  <c r="N53" i="17"/>
  <c r="Q52" i="17"/>
  <c r="P52" i="17"/>
  <c r="O52" i="17"/>
  <c r="R52" i="17" s="1"/>
  <c r="N52" i="17"/>
  <c r="Q51" i="17"/>
  <c r="P51" i="17"/>
  <c r="O51" i="17"/>
  <c r="N51" i="17"/>
  <c r="Q50" i="17"/>
  <c r="P50" i="17"/>
  <c r="O50" i="17"/>
  <c r="N50" i="17"/>
  <c r="Q49" i="17"/>
  <c r="P49" i="17"/>
  <c r="O49" i="17"/>
  <c r="N49" i="17"/>
  <c r="Q48" i="17"/>
  <c r="P48" i="17"/>
  <c r="O48" i="17"/>
  <c r="N48" i="17"/>
  <c r="Q47" i="17"/>
  <c r="P47" i="17"/>
  <c r="O47" i="17"/>
  <c r="N47" i="17"/>
  <c r="Q46" i="17"/>
  <c r="P46" i="17"/>
  <c r="O46" i="17"/>
  <c r="N46" i="17"/>
  <c r="Q45" i="17"/>
  <c r="P45" i="17"/>
  <c r="O45" i="17"/>
  <c r="N45" i="17"/>
  <c r="Q44" i="17"/>
  <c r="P44" i="17"/>
  <c r="O44" i="17"/>
  <c r="N44" i="17"/>
  <c r="Q43" i="17"/>
  <c r="P43" i="17"/>
  <c r="O43" i="17"/>
  <c r="N43" i="17"/>
  <c r="Q42" i="17"/>
  <c r="P42" i="17"/>
  <c r="O42" i="17"/>
  <c r="N42" i="17"/>
  <c r="Q41" i="17"/>
  <c r="P41" i="17"/>
  <c r="O41" i="17"/>
  <c r="N41" i="17"/>
  <c r="Q40" i="17"/>
  <c r="P40" i="17"/>
  <c r="O40" i="17"/>
  <c r="N40" i="17"/>
  <c r="Q39" i="17"/>
  <c r="P39" i="17"/>
  <c r="O39" i="17"/>
  <c r="N39" i="17"/>
  <c r="Q38" i="17"/>
  <c r="P38" i="17"/>
  <c r="O38" i="17"/>
  <c r="N38" i="17"/>
  <c r="Q37" i="17"/>
  <c r="P37" i="17"/>
  <c r="O37" i="17"/>
  <c r="N37" i="17"/>
  <c r="Q36" i="17"/>
  <c r="P36" i="17"/>
  <c r="O36" i="17"/>
  <c r="N36" i="17"/>
  <c r="Q35" i="17"/>
  <c r="P35" i="17"/>
  <c r="O35" i="17"/>
  <c r="N35" i="17"/>
  <c r="Q34" i="17"/>
  <c r="P34" i="17"/>
  <c r="O34" i="17"/>
  <c r="N34" i="17"/>
  <c r="Q33" i="17"/>
  <c r="P33" i="17"/>
  <c r="O33" i="17"/>
  <c r="N33" i="17"/>
  <c r="Q32" i="17"/>
  <c r="P32" i="17"/>
  <c r="O32" i="17"/>
  <c r="N32" i="17"/>
  <c r="Q31" i="17"/>
  <c r="P31" i="17"/>
  <c r="O31" i="17"/>
  <c r="N31" i="17"/>
  <c r="Q30" i="17"/>
  <c r="P30" i="17"/>
  <c r="O30" i="17"/>
  <c r="N30" i="17"/>
  <c r="Q29" i="17"/>
  <c r="P29" i="17"/>
  <c r="O29" i="17"/>
  <c r="N29" i="17"/>
  <c r="Q28" i="17"/>
  <c r="P28" i="17"/>
  <c r="O28" i="17"/>
  <c r="N28" i="17"/>
  <c r="Q27" i="17"/>
  <c r="P27" i="17"/>
  <c r="O27" i="17"/>
  <c r="N27" i="17"/>
  <c r="Q26" i="17"/>
  <c r="P26" i="17"/>
  <c r="O26" i="17"/>
  <c r="N26" i="17"/>
  <c r="Q25" i="17"/>
  <c r="P25" i="17"/>
  <c r="O25" i="17"/>
  <c r="N25" i="17"/>
  <c r="Q24" i="17"/>
  <c r="P24" i="17"/>
  <c r="O24" i="17"/>
  <c r="N24" i="17"/>
  <c r="Q23" i="17"/>
  <c r="P23" i="17"/>
  <c r="O23" i="17"/>
  <c r="N23" i="17"/>
  <c r="Q22" i="17"/>
  <c r="P22" i="17"/>
  <c r="O22" i="17"/>
  <c r="N22" i="17"/>
  <c r="Q21" i="17"/>
  <c r="P21" i="17"/>
  <c r="O21" i="17"/>
  <c r="N21" i="17"/>
  <c r="Q20" i="17"/>
  <c r="P20" i="17"/>
  <c r="O20" i="17"/>
  <c r="N20" i="17"/>
  <c r="Q19" i="17"/>
  <c r="P19" i="17"/>
  <c r="O19" i="17"/>
  <c r="N19" i="17"/>
  <c r="Q18" i="17"/>
  <c r="P18" i="17"/>
  <c r="O18" i="17"/>
  <c r="N18" i="17"/>
  <c r="Q53" i="15"/>
  <c r="P53" i="15"/>
  <c r="O53" i="15"/>
  <c r="N53" i="15"/>
  <c r="Q52" i="15"/>
  <c r="P52" i="15"/>
  <c r="O52" i="15"/>
  <c r="N52" i="15"/>
  <c r="Q51" i="15"/>
  <c r="P51" i="15"/>
  <c r="O51" i="15"/>
  <c r="N51" i="15"/>
  <c r="Q50" i="15"/>
  <c r="P50" i="15"/>
  <c r="O50" i="15"/>
  <c r="N50" i="15"/>
  <c r="Q49" i="15"/>
  <c r="P49" i="15"/>
  <c r="O49" i="15"/>
  <c r="N49" i="15"/>
  <c r="Q48" i="15"/>
  <c r="P48" i="15"/>
  <c r="O48" i="15"/>
  <c r="N48" i="15"/>
  <c r="Q47" i="15"/>
  <c r="P47" i="15"/>
  <c r="O47" i="15"/>
  <c r="N47" i="15"/>
  <c r="Q46" i="15"/>
  <c r="P46" i="15"/>
  <c r="O46" i="15"/>
  <c r="N46" i="15"/>
  <c r="Q45" i="15"/>
  <c r="P45" i="15"/>
  <c r="O45" i="15"/>
  <c r="N45" i="15"/>
  <c r="Q44" i="15"/>
  <c r="P44" i="15"/>
  <c r="O44" i="15"/>
  <c r="N44" i="15"/>
  <c r="Q43" i="15"/>
  <c r="P43" i="15"/>
  <c r="O43" i="15"/>
  <c r="N43" i="15"/>
  <c r="Q42" i="15"/>
  <c r="P42" i="15"/>
  <c r="O42" i="15"/>
  <c r="N42" i="15"/>
  <c r="Q41" i="15"/>
  <c r="P41" i="15"/>
  <c r="O41" i="15"/>
  <c r="N41" i="15"/>
  <c r="Q40" i="15"/>
  <c r="P40" i="15"/>
  <c r="O40" i="15"/>
  <c r="N40" i="15"/>
  <c r="Q39" i="15"/>
  <c r="P39" i="15"/>
  <c r="O39" i="15"/>
  <c r="N39" i="15"/>
  <c r="Q38" i="15"/>
  <c r="P38" i="15"/>
  <c r="O38" i="15"/>
  <c r="N38" i="15"/>
  <c r="Q37" i="15"/>
  <c r="P37" i="15"/>
  <c r="O37" i="15"/>
  <c r="N37" i="15"/>
  <c r="Q36" i="15"/>
  <c r="P36" i="15"/>
  <c r="O36" i="15"/>
  <c r="N36" i="15"/>
  <c r="Q35" i="15"/>
  <c r="P35" i="15"/>
  <c r="O35" i="15"/>
  <c r="N35" i="15"/>
  <c r="Q34" i="15"/>
  <c r="P34" i="15"/>
  <c r="O34" i="15"/>
  <c r="N34" i="15"/>
  <c r="Q33" i="15"/>
  <c r="P33" i="15"/>
  <c r="O33" i="15"/>
  <c r="N33" i="15"/>
  <c r="Q32" i="15"/>
  <c r="P32" i="15"/>
  <c r="O32" i="15"/>
  <c r="N32" i="15"/>
  <c r="Q31" i="15"/>
  <c r="P31" i="15"/>
  <c r="O31" i="15"/>
  <c r="N31" i="15"/>
  <c r="Q30" i="15"/>
  <c r="P30" i="15"/>
  <c r="O30" i="15"/>
  <c r="N30" i="15"/>
  <c r="Q29" i="15"/>
  <c r="P29" i="15"/>
  <c r="O29" i="15"/>
  <c r="N29" i="15"/>
  <c r="Q28" i="15"/>
  <c r="P28" i="15"/>
  <c r="O28" i="15"/>
  <c r="N28" i="15"/>
  <c r="Q27" i="15"/>
  <c r="P27" i="15"/>
  <c r="O27" i="15"/>
  <c r="N27" i="15"/>
  <c r="Q26" i="15"/>
  <c r="P26" i="15"/>
  <c r="O26" i="15"/>
  <c r="N26" i="15"/>
  <c r="Q25" i="15"/>
  <c r="P25" i="15"/>
  <c r="O25" i="15"/>
  <c r="N25" i="15"/>
  <c r="Q24" i="15"/>
  <c r="P24" i="15"/>
  <c r="O24" i="15"/>
  <c r="N24" i="15"/>
  <c r="Q23" i="15"/>
  <c r="P23" i="15"/>
  <c r="O23" i="15"/>
  <c r="N23" i="15"/>
  <c r="Q22" i="15"/>
  <c r="P22" i="15"/>
  <c r="O22" i="15"/>
  <c r="N22" i="15"/>
  <c r="Q21" i="15"/>
  <c r="P21" i="15"/>
  <c r="O21" i="15"/>
  <c r="N21" i="15"/>
  <c r="Q20" i="15"/>
  <c r="P20" i="15"/>
  <c r="O20" i="15"/>
  <c r="N20" i="15"/>
  <c r="Q19" i="15"/>
  <c r="P19" i="15"/>
  <c r="O19" i="15"/>
  <c r="N19" i="15"/>
  <c r="Q18" i="15"/>
  <c r="P18" i="15"/>
  <c r="N18" i="15"/>
  <c r="R53" i="14"/>
  <c r="Q53" i="14"/>
  <c r="P53" i="14"/>
  <c r="O53" i="14"/>
  <c r="N53" i="14"/>
  <c r="R52" i="14"/>
  <c r="Q52" i="14"/>
  <c r="P52" i="14"/>
  <c r="O52" i="14"/>
  <c r="N52" i="14"/>
  <c r="R51" i="14"/>
  <c r="Q51" i="14"/>
  <c r="P51" i="14"/>
  <c r="O51" i="14"/>
  <c r="N51" i="14"/>
  <c r="R50" i="14"/>
  <c r="Q50" i="14"/>
  <c r="P50" i="14"/>
  <c r="O50" i="14"/>
  <c r="N50" i="14"/>
  <c r="R49" i="14"/>
  <c r="Q49" i="14"/>
  <c r="P49" i="14"/>
  <c r="O49" i="14"/>
  <c r="N49" i="14"/>
  <c r="R48" i="14"/>
  <c r="Q48" i="14"/>
  <c r="P48" i="14"/>
  <c r="O48" i="14"/>
  <c r="N48" i="14"/>
  <c r="R47" i="14"/>
  <c r="Q47" i="14"/>
  <c r="P47" i="14"/>
  <c r="O47" i="14"/>
  <c r="N47" i="14"/>
  <c r="R46" i="14"/>
  <c r="Q46" i="14"/>
  <c r="P46" i="14"/>
  <c r="O46" i="14"/>
  <c r="N46" i="14"/>
  <c r="R45" i="14"/>
  <c r="Q45" i="14"/>
  <c r="P45" i="14"/>
  <c r="O45" i="14"/>
  <c r="N45" i="14"/>
  <c r="R44" i="14"/>
  <c r="Q44" i="14"/>
  <c r="P44" i="14"/>
  <c r="O44" i="14"/>
  <c r="N44" i="14"/>
  <c r="R43" i="14"/>
  <c r="Q43" i="14"/>
  <c r="P43" i="14"/>
  <c r="O43" i="14"/>
  <c r="N43" i="14"/>
  <c r="R42" i="14"/>
  <c r="Q42" i="14"/>
  <c r="P42" i="14"/>
  <c r="O42" i="14"/>
  <c r="N42" i="14"/>
  <c r="R41" i="14"/>
  <c r="Q41" i="14"/>
  <c r="P41" i="14"/>
  <c r="O41" i="14"/>
  <c r="N41" i="14"/>
  <c r="R40" i="14"/>
  <c r="Q40" i="14"/>
  <c r="P40" i="14"/>
  <c r="O40" i="14"/>
  <c r="N40" i="14"/>
  <c r="R39" i="14"/>
  <c r="Q39" i="14"/>
  <c r="P39" i="14"/>
  <c r="O39" i="14"/>
  <c r="N39" i="14"/>
  <c r="R38" i="14"/>
  <c r="Q38" i="14"/>
  <c r="P38" i="14"/>
  <c r="O38" i="14"/>
  <c r="N38" i="14"/>
  <c r="R37" i="14"/>
  <c r="Q37" i="14"/>
  <c r="P37" i="14"/>
  <c r="O37" i="14"/>
  <c r="N37" i="14"/>
  <c r="R36" i="14"/>
  <c r="Q36" i="14"/>
  <c r="P36" i="14"/>
  <c r="O36" i="14"/>
  <c r="N36" i="14"/>
  <c r="R35" i="14"/>
  <c r="Q35" i="14"/>
  <c r="P35" i="14"/>
  <c r="O35" i="14"/>
  <c r="N35" i="14"/>
  <c r="R34" i="14"/>
  <c r="Q34" i="14"/>
  <c r="P34" i="14"/>
  <c r="O34" i="14"/>
  <c r="N34" i="14"/>
  <c r="R33" i="14"/>
  <c r="Q33" i="14"/>
  <c r="P33" i="14"/>
  <c r="O33" i="14"/>
  <c r="N33" i="14"/>
  <c r="R32" i="14"/>
  <c r="Q32" i="14"/>
  <c r="P32" i="14"/>
  <c r="O32" i="14"/>
  <c r="N32" i="14"/>
  <c r="R31" i="14"/>
  <c r="Q31" i="14"/>
  <c r="P31" i="14"/>
  <c r="O31" i="14"/>
  <c r="N31" i="14"/>
  <c r="R30" i="14"/>
  <c r="Q30" i="14"/>
  <c r="P30" i="14"/>
  <c r="O30" i="14"/>
  <c r="N30" i="14"/>
  <c r="R29" i="14"/>
  <c r="Q29" i="14"/>
  <c r="P29" i="14"/>
  <c r="O29" i="14"/>
  <c r="N29" i="14"/>
  <c r="R28" i="14"/>
  <c r="Q28" i="14"/>
  <c r="P28" i="14"/>
  <c r="O28" i="14"/>
  <c r="N28" i="14"/>
  <c r="R27" i="14"/>
  <c r="Q27" i="14"/>
  <c r="P27" i="14"/>
  <c r="O27" i="14"/>
  <c r="N27" i="14"/>
  <c r="R26" i="14"/>
  <c r="Q26" i="14"/>
  <c r="P26" i="14"/>
  <c r="O26" i="14"/>
  <c r="N26" i="14"/>
  <c r="R25" i="14"/>
  <c r="Q25" i="14"/>
  <c r="P25" i="14"/>
  <c r="O25" i="14"/>
  <c r="N25" i="14"/>
  <c r="R24" i="14"/>
  <c r="Q24" i="14"/>
  <c r="P24" i="14"/>
  <c r="O24" i="14"/>
  <c r="N24" i="14"/>
  <c r="R23" i="14"/>
  <c r="Q23" i="14"/>
  <c r="P23" i="14"/>
  <c r="O23" i="14"/>
  <c r="N23" i="14"/>
  <c r="R22" i="14"/>
  <c r="Q22" i="14"/>
  <c r="P22" i="14"/>
  <c r="O22" i="14"/>
  <c r="N22" i="14"/>
  <c r="R21" i="14"/>
  <c r="Q21" i="14"/>
  <c r="P21" i="14"/>
  <c r="O21" i="14"/>
  <c r="N21" i="14"/>
  <c r="R20" i="14"/>
  <c r="Q20" i="14"/>
  <c r="P20" i="14"/>
  <c r="O20" i="14"/>
  <c r="N20" i="14"/>
  <c r="R19" i="14"/>
  <c r="Q19" i="14"/>
  <c r="P19" i="14"/>
  <c r="O19" i="14"/>
  <c r="N19" i="14"/>
  <c r="Q18" i="14"/>
  <c r="P18" i="14"/>
  <c r="O18" i="14"/>
  <c r="N18" i="14"/>
  <c r="R18" i="14" s="1"/>
  <c r="R53" i="8"/>
  <c r="Q53" i="8"/>
  <c r="P53" i="8"/>
  <c r="O53" i="8"/>
  <c r="N53" i="8"/>
  <c r="R52" i="8"/>
  <c r="AM52" i="8" s="1"/>
  <c r="Q52" i="8"/>
  <c r="P52" i="8"/>
  <c r="O52" i="8"/>
  <c r="N52" i="8"/>
  <c r="R51" i="8"/>
  <c r="Q51" i="8"/>
  <c r="P51" i="8"/>
  <c r="O51" i="8"/>
  <c r="N51" i="8"/>
  <c r="R50" i="8"/>
  <c r="AM50" i="8" s="1"/>
  <c r="Q50" i="8"/>
  <c r="P50" i="8"/>
  <c r="O50" i="8"/>
  <c r="N50" i="8"/>
  <c r="R49" i="8"/>
  <c r="Q49" i="8"/>
  <c r="P49" i="8"/>
  <c r="O49" i="8"/>
  <c r="N49" i="8"/>
  <c r="R48" i="8"/>
  <c r="Q48" i="8"/>
  <c r="P48" i="8"/>
  <c r="O48" i="8"/>
  <c r="N48" i="8"/>
  <c r="R47" i="8"/>
  <c r="Q47" i="8"/>
  <c r="P47" i="8"/>
  <c r="O47" i="8"/>
  <c r="N47" i="8"/>
  <c r="R46" i="8"/>
  <c r="Q46" i="8"/>
  <c r="P46" i="8"/>
  <c r="O46" i="8"/>
  <c r="N46" i="8"/>
  <c r="R45" i="8"/>
  <c r="Q45" i="8"/>
  <c r="P45" i="8"/>
  <c r="O45" i="8"/>
  <c r="N45" i="8"/>
  <c r="R44" i="8"/>
  <c r="Q44" i="8"/>
  <c r="P44" i="8"/>
  <c r="O44" i="8"/>
  <c r="N44" i="8"/>
  <c r="R43" i="8"/>
  <c r="Q43" i="8"/>
  <c r="P43" i="8"/>
  <c r="O43" i="8"/>
  <c r="N43" i="8"/>
  <c r="R42" i="8"/>
  <c r="AM42" i="8" s="1"/>
  <c r="Q42" i="8"/>
  <c r="P42" i="8"/>
  <c r="O42" i="8"/>
  <c r="N42" i="8"/>
  <c r="R41" i="8"/>
  <c r="Q41" i="8"/>
  <c r="P41" i="8"/>
  <c r="O41" i="8"/>
  <c r="N41" i="8"/>
  <c r="R40" i="8"/>
  <c r="Q40" i="8"/>
  <c r="P40" i="8"/>
  <c r="O40" i="8"/>
  <c r="N40" i="8"/>
  <c r="R39" i="8"/>
  <c r="Q39" i="8"/>
  <c r="P39" i="8"/>
  <c r="O39" i="8"/>
  <c r="N39" i="8"/>
  <c r="R38" i="8"/>
  <c r="Q38" i="8"/>
  <c r="P38" i="8"/>
  <c r="O38" i="8"/>
  <c r="N38" i="8"/>
  <c r="R37" i="8"/>
  <c r="Q37" i="8"/>
  <c r="P37" i="8"/>
  <c r="O37" i="8"/>
  <c r="N37" i="8"/>
  <c r="R36" i="8"/>
  <c r="Q36" i="8"/>
  <c r="P36" i="8"/>
  <c r="O36" i="8"/>
  <c r="N36" i="8"/>
  <c r="R35" i="8"/>
  <c r="Q35" i="8"/>
  <c r="P35" i="8"/>
  <c r="O35" i="8"/>
  <c r="N35" i="8"/>
  <c r="R34" i="8"/>
  <c r="Q34" i="8"/>
  <c r="P34" i="8"/>
  <c r="O34" i="8"/>
  <c r="N34" i="8"/>
  <c r="R33" i="8"/>
  <c r="Q33" i="8"/>
  <c r="P33" i="8"/>
  <c r="O33" i="8"/>
  <c r="N33" i="8"/>
  <c r="R32" i="8"/>
  <c r="Q32" i="8"/>
  <c r="P32" i="8"/>
  <c r="O32" i="8"/>
  <c r="N32" i="8"/>
  <c r="R31" i="8"/>
  <c r="Q31" i="8"/>
  <c r="P31" i="8"/>
  <c r="O31" i="8"/>
  <c r="N31" i="8"/>
  <c r="R30" i="8"/>
  <c r="Q30" i="8"/>
  <c r="P30" i="8"/>
  <c r="O30" i="8"/>
  <c r="N30" i="8"/>
  <c r="R29" i="8"/>
  <c r="Q29" i="8"/>
  <c r="P29" i="8"/>
  <c r="O29" i="8"/>
  <c r="N29" i="8"/>
  <c r="R28" i="8"/>
  <c r="Q28" i="8"/>
  <c r="P28" i="8"/>
  <c r="O28" i="8"/>
  <c r="N28" i="8"/>
  <c r="R27" i="8"/>
  <c r="Q27" i="8"/>
  <c r="P27" i="8"/>
  <c r="O27" i="8"/>
  <c r="N27" i="8"/>
  <c r="R26" i="8"/>
  <c r="AM26" i="8" s="1"/>
  <c r="Q26" i="8"/>
  <c r="P26" i="8"/>
  <c r="O26" i="8"/>
  <c r="N26" i="8"/>
  <c r="R25" i="8"/>
  <c r="Q25" i="8"/>
  <c r="P25" i="8"/>
  <c r="O25" i="8"/>
  <c r="N25" i="8"/>
  <c r="R24" i="8"/>
  <c r="Q24" i="8"/>
  <c r="P24" i="8"/>
  <c r="O24" i="8"/>
  <c r="N24" i="8"/>
  <c r="R23" i="8"/>
  <c r="Q23" i="8"/>
  <c r="P23" i="8"/>
  <c r="O23" i="8"/>
  <c r="N23" i="8"/>
  <c r="R22" i="8"/>
  <c r="Q22" i="8"/>
  <c r="P22" i="8"/>
  <c r="O22" i="8"/>
  <c r="N22" i="8"/>
  <c r="R21" i="8"/>
  <c r="Q21" i="8"/>
  <c r="P21" i="8"/>
  <c r="O21" i="8"/>
  <c r="N21" i="8"/>
  <c r="R20" i="8"/>
  <c r="Q20" i="8"/>
  <c r="P20" i="8"/>
  <c r="O20" i="8"/>
  <c r="N20" i="8"/>
  <c r="R19" i="8"/>
  <c r="Q19" i="8"/>
  <c r="P19" i="8"/>
  <c r="O19" i="8"/>
  <c r="N19" i="8"/>
  <c r="Q18" i="8"/>
  <c r="P18" i="8"/>
  <c r="O18" i="8"/>
  <c r="N18" i="8"/>
  <c r="R18" i="8" s="1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18" i="13"/>
  <c r="R18" i="13" s="1"/>
  <c r="AO18" i="13"/>
  <c r="AO19" i="13"/>
  <c r="AO20" i="13"/>
  <c r="AO21" i="13"/>
  <c r="AO22" i="13"/>
  <c r="AO23" i="13"/>
  <c r="AO24" i="13"/>
  <c r="AO25" i="13"/>
  <c r="AO26" i="13"/>
  <c r="AO27" i="13"/>
  <c r="AO28" i="13"/>
  <c r="AO29" i="13"/>
  <c r="AO30" i="13"/>
  <c r="AO31" i="13"/>
  <c r="AO32" i="13"/>
  <c r="AO33" i="13"/>
  <c r="AO34" i="13"/>
  <c r="AO35" i="13"/>
  <c r="AO36" i="13"/>
  <c r="AO37" i="13"/>
  <c r="AO38" i="13"/>
  <c r="AO39" i="13"/>
  <c r="AO40" i="13"/>
  <c r="AO41" i="13"/>
  <c r="AO42" i="13"/>
  <c r="AO43" i="13"/>
  <c r="AO44" i="13"/>
  <c r="AO45" i="13"/>
  <c r="AO46" i="13"/>
  <c r="AO47" i="13"/>
  <c r="AO48" i="13"/>
  <c r="AO49" i="13"/>
  <c r="AO50" i="13"/>
  <c r="AO51" i="13"/>
  <c r="AO52" i="13"/>
  <c r="AO53" i="13"/>
  <c r="AY55" i="13"/>
  <c r="AV55" i="13"/>
  <c r="AY55" i="8"/>
  <c r="AV55" i="8"/>
  <c r="AY55" i="14"/>
  <c r="AV55" i="14"/>
  <c r="AY55" i="15"/>
  <c r="AV55" i="15"/>
  <c r="AY55" i="17"/>
  <c r="AV55" i="17"/>
  <c r="AQ55" i="13"/>
  <c r="AZ53" i="13"/>
  <c r="BA53" i="13" s="1"/>
  <c r="AZ52" i="13"/>
  <c r="BA52" i="13" s="1"/>
  <c r="AZ51" i="13"/>
  <c r="BA51" i="13" s="1"/>
  <c r="AZ50" i="13"/>
  <c r="BA50" i="13" s="1"/>
  <c r="AZ49" i="13"/>
  <c r="BA49" i="13" s="1"/>
  <c r="AZ48" i="13"/>
  <c r="BA48" i="13" s="1"/>
  <c r="AZ47" i="13"/>
  <c r="BA47" i="13" s="1"/>
  <c r="AZ46" i="13"/>
  <c r="BA46" i="13" s="1"/>
  <c r="AZ45" i="13"/>
  <c r="BA45" i="13" s="1"/>
  <c r="AZ44" i="13"/>
  <c r="BA44" i="13" s="1"/>
  <c r="AZ43" i="13"/>
  <c r="BA43" i="13" s="1"/>
  <c r="AZ42" i="13"/>
  <c r="BA42" i="13" s="1"/>
  <c r="AZ41" i="13"/>
  <c r="BA41" i="13" s="1"/>
  <c r="AZ40" i="13"/>
  <c r="BA40" i="13" s="1"/>
  <c r="AZ39" i="13"/>
  <c r="BA39" i="13" s="1"/>
  <c r="AZ38" i="13"/>
  <c r="BA38" i="13" s="1"/>
  <c r="AZ37" i="13"/>
  <c r="BA37" i="13" s="1"/>
  <c r="AZ36" i="13"/>
  <c r="BA36" i="13" s="1"/>
  <c r="AZ35" i="13"/>
  <c r="BA35" i="13" s="1"/>
  <c r="AZ34" i="13"/>
  <c r="BA34" i="13" s="1"/>
  <c r="AZ33" i="13"/>
  <c r="BA33" i="13" s="1"/>
  <c r="AZ32" i="13"/>
  <c r="BA32" i="13" s="1"/>
  <c r="AZ31" i="13"/>
  <c r="BA31" i="13" s="1"/>
  <c r="AZ30" i="13"/>
  <c r="BA30" i="13" s="1"/>
  <c r="AZ29" i="13"/>
  <c r="BA29" i="13" s="1"/>
  <c r="AZ28" i="13"/>
  <c r="BA28" i="13" s="1"/>
  <c r="AZ27" i="13"/>
  <c r="BA27" i="13" s="1"/>
  <c r="AZ26" i="13"/>
  <c r="BA26" i="13" s="1"/>
  <c r="AZ25" i="13"/>
  <c r="BA25" i="13" s="1"/>
  <c r="AZ24" i="13"/>
  <c r="BA24" i="13" s="1"/>
  <c r="AZ23" i="13"/>
  <c r="BA23" i="13" s="1"/>
  <c r="AZ22" i="13"/>
  <c r="BA22" i="13" s="1"/>
  <c r="AZ21" i="13"/>
  <c r="BA21" i="13" s="1"/>
  <c r="AZ20" i="13"/>
  <c r="BA20" i="13" s="1"/>
  <c r="AZ19" i="13"/>
  <c r="BA19" i="13" s="1"/>
  <c r="AZ18" i="13"/>
  <c r="BA18" i="13" s="1"/>
  <c r="AQ55" i="8"/>
  <c r="AZ53" i="8"/>
  <c r="BA53" i="8" s="1"/>
  <c r="AZ52" i="8"/>
  <c r="BA52" i="8" s="1"/>
  <c r="AZ51" i="8"/>
  <c r="BA51" i="8" s="1"/>
  <c r="AZ50" i="8"/>
  <c r="BA50" i="8" s="1"/>
  <c r="AZ49" i="8"/>
  <c r="BA49" i="8" s="1"/>
  <c r="AZ48" i="8"/>
  <c r="BA48" i="8" s="1"/>
  <c r="AZ47" i="8"/>
  <c r="BA47" i="8" s="1"/>
  <c r="AZ46" i="8"/>
  <c r="BA46" i="8" s="1"/>
  <c r="AZ45" i="8"/>
  <c r="BA45" i="8" s="1"/>
  <c r="AZ44" i="8"/>
  <c r="BA44" i="8" s="1"/>
  <c r="AZ43" i="8"/>
  <c r="BA43" i="8" s="1"/>
  <c r="AZ42" i="8"/>
  <c r="BA42" i="8" s="1"/>
  <c r="AZ41" i="8"/>
  <c r="BA41" i="8" s="1"/>
  <c r="AZ40" i="8"/>
  <c r="BA40" i="8" s="1"/>
  <c r="AZ39" i="8"/>
  <c r="BA39" i="8" s="1"/>
  <c r="AZ38" i="8"/>
  <c r="BA38" i="8" s="1"/>
  <c r="AZ37" i="8"/>
  <c r="BA37" i="8" s="1"/>
  <c r="AZ36" i="8"/>
  <c r="BA36" i="8" s="1"/>
  <c r="AZ35" i="8"/>
  <c r="BA35" i="8" s="1"/>
  <c r="AZ34" i="8"/>
  <c r="BA34" i="8" s="1"/>
  <c r="AZ33" i="8"/>
  <c r="BA33" i="8" s="1"/>
  <c r="AZ32" i="8"/>
  <c r="BA32" i="8" s="1"/>
  <c r="AZ31" i="8"/>
  <c r="BA31" i="8" s="1"/>
  <c r="AZ30" i="8"/>
  <c r="BA30" i="8" s="1"/>
  <c r="AZ29" i="8"/>
  <c r="BA29" i="8" s="1"/>
  <c r="AZ28" i="8"/>
  <c r="BA28" i="8" s="1"/>
  <c r="AZ27" i="8"/>
  <c r="BA27" i="8" s="1"/>
  <c r="AZ26" i="8"/>
  <c r="BA26" i="8" s="1"/>
  <c r="AZ25" i="8"/>
  <c r="BA25" i="8" s="1"/>
  <c r="AZ24" i="8"/>
  <c r="BA24" i="8" s="1"/>
  <c r="AZ23" i="8"/>
  <c r="BA23" i="8" s="1"/>
  <c r="AZ22" i="8"/>
  <c r="AZ21" i="8"/>
  <c r="AZ20" i="8"/>
  <c r="BA20" i="8" s="1"/>
  <c r="AZ19" i="8"/>
  <c r="BA19" i="8" s="1"/>
  <c r="AZ18" i="8"/>
  <c r="BA18" i="8" s="1"/>
  <c r="AQ55" i="14"/>
  <c r="AZ53" i="14"/>
  <c r="BA53" i="14" s="1"/>
  <c r="AZ52" i="14"/>
  <c r="BA52" i="14" s="1"/>
  <c r="AZ51" i="14"/>
  <c r="BA51" i="14" s="1"/>
  <c r="AZ50" i="14"/>
  <c r="BA50" i="14" s="1"/>
  <c r="AZ49" i="14"/>
  <c r="BA49" i="14" s="1"/>
  <c r="AZ48" i="14"/>
  <c r="BA48" i="14" s="1"/>
  <c r="AZ47" i="14"/>
  <c r="BA47" i="14" s="1"/>
  <c r="AZ46" i="14"/>
  <c r="BA46" i="14" s="1"/>
  <c r="AZ45" i="14"/>
  <c r="BA45" i="14" s="1"/>
  <c r="AZ44" i="14"/>
  <c r="BA44" i="14" s="1"/>
  <c r="AZ43" i="14"/>
  <c r="BA43" i="14" s="1"/>
  <c r="AZ42" i="14"/>
  <c r="BA42" i="14" s="1"/>
  <c r="AZ41" i="14"/>
  <c r="BA41" i="14" s="1"/>
  <c r="AZ40" i="14"/>
  <c r="BA40" i="14" s="1"/>
  <c r="AZ39" i="14"/>
  <c r="BA39" i="14" s="1"/>
  <c r="AZ38" i="14"/>
  <c r="BA38" i="14" s="1"/>
  <c r="AZ37" i="14"/>
  <c r="BA37" i="14" s="1"/>
  <c r="AZ36" i="14"/>
  <c r="BA36" i="14" s="1"/>
  <c r="AZ35" i="14"/>
  <c r="BA35" i="14" s="1"/>
  <c r="AZ34" i="14"/>
  <c r="BA34" i="14" s="1"/>
  <c r="AZ33" i="14"/>
  <c r="BA33" i="14" s="1"/>
  <c r="AZ32" i="14"/>
  <c r="BA32" i="14" s="1"/>
  <c r="AZ31" i="14"/>
  <c r="BA31" i="14" s="1"/>
  <c r="AZ30" i="14"/>
  <c r="BA30" i="14" s="1"/>
  <c r="AZ29" i="14"/>
  <c r="BA29" i="14" s="1"/>
  <c r="AZ28" i="14"/>
  <c r="BA28" i="14" s="1"/>
  <c r="AZ27" i="14"/>
  <c r="BA27" i="14" s="1"/>
  <c r="AZ26" i="14"/>
  <c r="BA26" i="14" s="1"/>
  <c r="AZ25" i="14"/>
  <c r="BA25" i="14" s="1"/>
  <c r="AZ24" i="14"/>
  <c r="BA24" i="14" s="1"/>
  <c r="AZ23" i="14"/>
  <c r="BA23" i="14" s="1"/>
  <c r="AZ22" i="14"/>
  <c r="BA22" i="14" s="1"/>
  <c r="AZ21" i="14"/>
  <c r="BA21" i="14" s="1"/>
  <c r="AZ20" i="14"/>
  <c r="BA20" i="14" s="1"/>
  <c r="AZ19" i="14"/>
  <c r="AZ18" i="14"/>
  <c r="BA18" i="14" s="1"/>
  <c r="AQ55" i="15"/>
  <c r="AZ53" i="15"/>
  <c r="BA53" i="15" s="1"/>
  <c r="AZ52" i="15"/>
  <c r="BA52" i="15" s="1"/>
  <c r="AZ51" i="15"/>
  <c r="BA51" i="15" s="1"/>
  <c r="AZ50" i="15"/>
  <c r="BA50" i="15" s="1"/>
  <c r="AZ49" i="15"/>
  <c r="BA49" i="15" s="1"/>
  <c r="AZ48" i="15"/>
  <c r="BA48" i="15" s="1"/>
  <c r="AZ47" i="15"/>
  <c r="BA47" i="15" s="1"/>
  <c r="AZ46" i="15"/>
  <c r="BA46" i="15" s="1"/>
  <c r="AZ45" i="15"/>
  <c r="BA45" i="15" s="1"/>
  <c r="AZ44" i="15"/>
  <c r="BA44" i="15" s="1"/>
  <c r="AZ43" i="15"/>
  <c r="BA43" i="15" s="1"/>
  <c r="AZ42" i="15"/>
  <c r="BA42" i="15" s="1"/>
  <c r="AZ41" i="15"/>
  <c r="BA41" i="15" s="1"/>
  <c r="AZ40" i="15"/>
  <c r="BA40" i="15" s="1"/>
  <c r="AZ39" i="15"/>
  <c r="BA39" i="15" s="1"/>
  <c r="AZ38" i="15"/>
  <c r="BA38" i="15" s="1"/>
  <c r="AZ37" i="15"/>
  <c r="BA37" i="15" s="1"/>
  <c r="AZ36" i="15"/>
  <c r="BA36" i="15" s="1"/>
  <c r="AZ35" i="15"/>
  <c r="BA35" i="15" s="1"/>
  <c r="AZ34" i="15"/>
  <c r="BA34" i="15" s="1"/>
  <c r="AZ33" i="15"/>
  <c r="BA33" i="15" s="1"/>
  <c r="AZ32" i="15"/>
  <c r="BA32" i="15" s="1"/>
  <c r="AZ31" i="15"/>
  <c r="BA31" i="15" s="1"/>
  <c r="AZ30" i="15"/>
  <c r="BA30" i="15" s="1"/>
  <c r="AZ29" i="15"/>
  <c r="BA29" i="15" s="1"/>
  <c r="AZ28" i="15"/>
  <c r="BA28" i="15" s="1"/>
  <c r="AZ27" i="15"/>
  <c r="BA27" i="15" s="1"/>
  <c r="AZ26" i="15"/>
  <c r="BA26" i="15" s="1"/>
  <c r="AZ25" i="15"/>
  <c r="BA25" i="15" s="1"/>
  <c r="AZ24" i="15"/>
  <c r="BA24" i="15" s="1"/>
  <c r="AZ23" i="15"/>
  <c r="BA23" i="15" s="1"/>
  <c r="AZ22" i="15"/>
  <c r="BA22" i="15" s="1"/>
  <c r="AZ21" i="15"/>
  <c r="BA21" i="15" s="1"/>
  <c r="AZ20" i="15"/>
  <c r="BA20" i="15" s="1"/>
  <c r="AZ19" i="15"/>
  <c r="BA19" i="15" s="1"/>
  <c r="AZ18" i="15"/>
  <c r="BA18" i="15" s="1"/>
  <c r="G69" i="17"/>
  <c r="G68" i="17"/>
  <c r="G67" i="17"/>
  <c r="G66" i="17"/>
  <c r="AQ55" i="17"/>
  <c r="AZ53" i="17"/>
  <c r="BA53" i="17" s="1"/>
  <c r="AZ52" i="17"/>
  <c r="BA52" i="17" s="1"/>
  <c r="AZ51" i="17"/>
  <c r="BA51" i="17" s="1"/>
  <c r="AZ50" i="17"/>
  <c r="BA50" i="17" s="1"/>
  <c r="AZ49" i="17"/>
  <c r="BA49" i="17" s="1"/>
  <c r="AZ48" i="17"/>
  <c r="BA48" i="17" s="1"/>
  <c r="AZ47" i="17"/>
  <c r="BA47" i="17" s="1"/>
  <c r="AZ46" i="17"/>
  <c r="BA46" i="17" s="1"/>
  <c r="AZ45" i="17"/>
  <c r="BA45" i="17" s="1"/>
  <c r="AZ44" i="17"/>
  <c r="BA44" i="17" s="1"/>
  <c r="AZ43" i="17"/>
  <c r="BA43" i="17" s="1"/>
  <c r="AZ42" i="17"/>
  <c r="BA42" i="17" s="1"/>
  <c r="AZ41" i="17"/>
  <c r="BA41" i="17" s="1"/>
  <c r="AZ40" i="17"/>
  <c r="BA40" i="17" s="1"/>
  <c r="AZ39" i="17"/>
  <c r="BA39" i="17" s="1"/>
  <c r="AZ38" i="17"/>
  <c r="BA38" i="17" s="1"/>
  <c r="AZ37" i="17"/>
  <c r="BA37" i="17" s="1"/>
  <c r="AZ36" i="17"/>
  <c r="BA36" i="17" s="1"/>
  <c r="AZ35" i="17"/>
  <c r="BA35" i="17" s="1"/>
  <c r="AZ34" i="17"/>
  <c r="BA34" i="17" s="1"/>
  <c r="AZ33" i="17"/>
  <c r="BA33" i="17" s="1"/>
  <c r="AZ32" i="17"/>
  <c r="BA32" i="17" s="1"/>
  <c r="AZ31" i="17"/>
  <c r="BA31" i="17" s="1"/>
  <c r="AZ30" i="17"/>
  <c r="BA30" i="17" s="1"/>
  <c r="AZ29" i="17"/>
  <c r="BA29" i="17" s="1"/>
  <c r="AZ28" i="17"/>
  <c r="BA28" i="17" s="1"/>
  <c r="AZ27" i="17"/>
  <c r="BA27" i="17" s="1"/>
  <c r="AZ26" i="17"/>
  <c r="BA26" i="17" s="1"/>
  <c r="AZ25" i="17"/>
  <c r="BA25" i="17" s="1"/>
  <c r="AZ24" i="17"/>
  <c r="BA24" i="17" s="1"/>
  <c r="AZ23" i="17"/>
  <c r="AZ22" i="17"/>
  <c r="BA22" i="17" s="1"/>
  <c r="AZ21" i="17"/>
  <c r="BA21" i="17" s="1"/>
  <c r="AZ20" i="17"/>
  <c r="BA20" i="17" s="1"/>
  <c r="AZ19" i="17"/>
  <c r="AZ18" i="17"/>
  <c r="AZ53" i="16"/>
  <c r="AZ52" i="16"/>
  <c r="AZ51" i="16"/>
  <c r="AZ50" i="16"/>
  <c r="AZ49" i="16"/>
  <c r="AZ48" i="16"/>
  <c r="AZ47" i="16"/>
  <c r="AZ46" i="16"/>
  <c r="AZ45" i="16"/>
  <c r="AZ44" i="16"/>
  <c r="AZ43" i="16"/>
  <c r="AZ42" i="16"/>
  <c r="AZ41" i="16"/>
  <c r="AZ40" i="16"/>
  <c r="AZ39" i="16"/>
  <c r="AZ38" i="16"/>
  <c r="AZ37" i="16"/>
  <c r="AZ36" i="16"/>
  <c r="AZ35" i="16"/>
  <c r="AZ34" i="16"/>
  <c r="AZ33" i="16"/>
  <c r="AZ32" i="16"/>
  <c r="AZ31" i="16"/>
  <c r="AZ30" i="16"/>
  <c r="AZ29" i="16"/>
  <c r="AZ28" i="16"/>
  <c r="AZ27" i="16"/>
  <c r="AZ26" i="16"/>
  <c r="AZ25" i="16"/>
  <c r="AZ24" i="16"/>
  <c r="AZ23" i="16"/>
  <c r="AZ22" i="16"/>
  <c r="AZ21" i="16"/>
  <c r="AZ20" i="16"/>
  <c r="AZ19" i="16"/>
  <c r="AZ18" i="16"/>
  <c r="AO18" i="17"/>
  <c r="AP18" i="17"/>
  <c r="AO19" i="17"/>
  <c r="AP19" i="17"/>
  <c r="AO20" i="17"/>
  <c r="AP20" i="17"/>
  <c r="AO21" i="17"/>
  <c r="AP21" i="17"/>
  <c r="AO22" i="17"/>
  <c r="AP22" i="17"/>
  <c r="AO23" i="17"/>
  <c r="AP23" i="17"/>
  <c r="AO24" i="17"/>
  <c r="AP24" i="17"/>
  <c r="AO25" i="17"/>
  <c r="AP25" i="17"/>
  <c r="AO26" i="17"/>
  <c r="AP26" i="17"/>
  <c r="AO27" i="17"/>
  <c r="AP27" i="17"/>
  <c r="AO28" i="17"/>
  <c r="AP28" i="17"/>
  <c r="AO29" i="17"/>
  <c r="AP29" i="17"/>
  <c r="AO30" i="17"/>
  <c r="AP30" i="17"/>
  <c r="AO31" i="17"/>
  <c r="AP31" i="17"/>
  <c r="AO32" i="17"/>
  <c r="AP32" i="17"/>
  <c r="AO33" i="17"/>
  <c r="AP33" i="17"/>
  <c r="AO34" i="17"/>
  <c r="AP34" i="17"/>
  <c r="AO35" i="17"/>
  <c r="AP35" i="17"/>
  <c r="AO36" i="17"/>
  <c r="AP36" i="17"/>
  <c r="AO37" i="17"/>
  <c r="AP37" i="17"/>
  <c r="AO38" i="17"/>
  <c r="AP38" i="17"/>
  <c r="AO39" i="17"/>
  <c r="AP39" i="17"/>
  <c r="AO40" i="17"/>
  <c r="AP40" i="17"/>
  <c r="AO41" i="17"/>
  <c r="AP41" i="17"/>
  <c r="AO42" i="17"/>
  <c r="AP42" i="17"/>
  <c r="AO43" i="17"/>
  <c r="AP43" i="17"/>
  <c r="AO44" i="17"/>
  <c r="AP44" i="17"/>
  <c r="AO45" i="17"/>
  <c r="AP45" i="17"/>
  <c r="AO46" i="17"/>
  <c r="AP46" i="17"/>
  <c r="AO47" i="17"/>
  <c r="AP47" i="17"/>
  <c r="AO48" i="17"/>
  <c r="AP48" i="17"/>
  <c r="AO49" i="17"/>
  <c r="AP49" i="17"/>
  <c r="AO50" i="17"/>
  <c r="AP50" i="17"/>
  <c r="AO51" i="17"/>
  <c r="AP51" i="17"/>
  <c r="AO52" i="17"/>
  <c r="AP52" i="17"/>
  <c r="AO53" i="17"/>
  <c r="AP53" i="17"/>
  <c r="Q53" i="13"/>
  <c r="P53" i="13"/>
  <c r="O53" i="13"/>
  <c r="R53" i="13" s="1"/>
  <c r="R52" i="13"/>
  <c r="Q52" i="13"/>
  <c r="P52" i="13"/>
  <c r="O52" i="13"/>
  <c r="Q51" i="13"/>
  <c r="P51" i="13"/>
  <c r="O51" i="13"/>
  <c r="R51" i="13" s="1"/>
  <c r="R50" i="13"/>
  <c r="Q50" i="13"/>
  <c r="P50" i="13"/>
  <c r="O50" i="13"/>
  <c r="Q49" i="13"/>
  <c r="P49" i="13"/>
  <c r="O49" i="13"/>
  <c r="R49" i="13" s="1"/>
  <c r="R48" i="13"/>
  <c r="Q48" i="13"/>
  <c r="P48" i="13"/>
  <c r="O48" i="13"/>
  <c r="Q47" i="13"/>
  <c r="P47" i="13"/>
  <c r="O47" i="13"/>
  <c r="R47" i="13" s="1"/>
  <c r="AM47" i="13" s="1"/>
  <c r="AN47" i="13" s="1"/>
  <c r="Q46" i="13"/>
  <c r="R46" i="13" s="1"/>
  <c r="P46" i="13"/>
  <c r="O46" i="13"/>
  <c r="Q45" i="13"/>
  <c r="R45" i="13" s="1"/>
  <c r="P45" i="13"/>
  <c r="O45" i="13"/>
  <c r="Q44" i="13"/>
  <c r="R44" i="13" s="1"/>
  <c r="P44" i="13"/>
  <c r="O44" i="13"/>
  <c r="Q43" i="13"/>
  <c r="P43" i="13"/>
  <c r="O43" i="13"/>
  <c r="R43" i="13" s="1"/>
  <c r="Q42" i="13"/>
  <c r="R42" i="13" s="1"/>
  <c r="P42" i="13"/>
  <c r="O42" i="13"/>
  <c r="Q41" i="13"/>
  <c r="P41" i="13"/>
  <c r="O41" i="13"/>
  <c r="R41" i="13" s="1"/>
  <c r="Q40" i="13"/>
  <c r="P40" i="13"/>
  <c r="O40" i="13"/>
  <c r="R40" i="13" s="1"/>
  <c r="Q39" i="13"/>
  <c r="P39" i="13"/>
  <c r="O39" i="13"/>
  <c r="R39" i="13" s="1"/>
  <c r="AM39" i="13" s="1"/>
  <c r="AN39" i="13" s="1"/>
  <c r="Q38" i="13"/>
  <c r="P38" i="13"/>
  <c r="O38" i="13"/>
  <c r="R38" i="13" s="1"/>
  <c r="Q37" i="13"/>
  <c r="P37" i="13"/>
  <c r="O37" i="13"/>
  <c r="R37" i="13" s="1"/>
  <c r="Q36" i="13"/>
  <c r="P36" i="13"/>
  <c r="O36" i="13"/>
  <c r="R36" i="13" s="1"/>
  <c r="Q35" i="13"/>
  <c r="P35" i="13"/>
  <c r="O35" i="13"/>
  <c r="R35" i="13" s="1"/>
  <c r="Q34" i="13"/>
  <c r="P34" i="13"/>
  <c r="O34" i="13"/>
  <c r="R34" i="13" s="1"/>
  <c r="Q33" i="13"/>
  <c r="P33" i="13"/>
  <c r="O33" i="13"/>
  <c r="R33" i="13" s="1"/>
  <c r="Q32" i="13"/>
  <c r="P32" i="13"/>
  <c r="O32" i="13"/>
  <c r="R32" i="13" s="1"/>
  <c r="Q31" i="13"/>
  <c r="P31" i="13"/>
  <c r="O31" i="13"/>
  <c r="R31" i="13" s="1"/>
  <c r="Q30" i="13"/>
  <c r="P30" i="13"/>
  <c r="O30" i="13"/>
  <c r="R30" i="13" s="1"/>
  <c r="Q29" i="13"/>
  <c r="P29" i="13"/>
  <c r="O29" i="13"/>
  <c r="R29" i="13" s="1"/>
  <c r="Q28" i="13"/>
  <c r="P28" i="13"/>
  <c r="O28" i="13"/>
  <c r="R28" i="13" s="1"/>
  <c r="Q27" i="13"/>
  <c r="P27" i="13"/>
  <c r="O27" i="13"/>
  <c r="R27" i="13" s="1"/>
  <c r="Q26" i="13"/>
  <c r="P26" i="13"/>
  <c r="O26" i="13"/>
  <c r="R26" i="13" s="1"/>
  <c r="Q25" i="13"/>
  <c r="P25" i="13"/>
  <c r="O25" i="13"/>
  <c r="R25" i="13" s="1"/>
  <c r="Q24" i="13"/>
  <c r="P24" i="13"/>
  <c r="O24" i="13"/>
  <c r="R24" i="13" s="1"/>
  <c r="Q23" i="13"/>
  <c r="P23" i="13"/>
  <c r="O23" i="13"/>
  <c r="R23" i="13" s="1"/>
  <c r="Q22" i="13"/>
  <c r="P22" i="13"/>
  <c r="O22" i="13"/>
  <c r="R22" i="13" s="1"/>
  <c r="Q21" i="13"/>
  <c r="P21" i="13"/>
  <c r="O21" i="13"/>
  <c r="R21" i="13" s="1"/>
  <c r="Q20" i="13"/>
  <c r="P20" i="13"/>
  <c r="O20" i="13"/>
  <c r="R20" i="13" s="1"/>
  <c r="Q19" i="13"/>
  <c r="P19" i="13"/>
  <c r="O19" i="13"/>
  <c r="R19" i="13" s="1"/>
  <c r="Q18" i="13"/>
  <c r="P18" i="13"/>
  <c r="O18" i="13"/>
  <c r="AM51" i="8"/>
  <c r="AN51" i="8" s="1"/>
  <c r="AM46" i="8"/>
  <c r="AN46" i="8" s="1"/>
  <c r="AM45" i="8"/>
  <c r="AN45" i="8" s="1"/>
  <c r="AM43" i="8"/>
  <c r="AN43" i="8" s="1"/>
  <c r="AM35" i="8"/>
  <c r="AM27" i="8"/>
  <c r="AN27" i="8" s="1"/>
  <c r="AM19" i="8"/>
  <c r="AN19" i="8" s="1"/>
  <c r="AM53" i="14"/>
  <c r="AM45" i="14"/>
  <c r="AM37" i="14"/>
  <c r="AM35" i="14"/>
  <c r="AN35" i="14" s="1"/>
  <c r="AM33" i="14"/>
  <c r="AN33" i="14" s="1"/>
  <c r="AM29" i="14"/>
  <c r="C22" i="19"/>
  <c r="B22" i="19"/>
  <c r="C16" i="19"/>
  <c r="C18" i="19"/>
  <c r="B18" i="19"/>
  <c r="C20" i="19"/>
  <c r="C24" i="19"/>
  <c r="C26" i="19"/>
  <c r="B26" i="19"/>
  <c r="B24" i="19"/>
  <c r="B20" i="19"/>
  <c r="B16" i="19"/>
  <c r="P26" i="19"/>
  <c r="P24" i="19"/>
  <c r="P22" i="19"/>
  <c r="P20" i="19"/>
  <c r="P18" i="19"/>
  <c r="AP53" i="16"/>
  <c r="AO53" i="16"/>
  <c r="AP52" i="16"/>
  <c r="AO52" i="16"/>
  <c r="AP51" i="16"/>
  <c r="AO51" i="16"/>
  <c r="AP50" i="16"/>
  <c r="AO50" i="16"/>
  <c r="AP49" i="16"/>
  <c r="AO49" i="16"/>
  <c r="AP48" i="16"/>
  <c r="AO48" i="16"/>
  <c r="AP47" i="16"/>
  <c r="AO47" i="16"/>
  <c r="AP46" i="16"/>
  <c r="AO46" i="16"/>
  <c r="AP45" i="16"/>
  <c r="AO45" i="16"/>
  <c r="AP44" i="16"/>
  <c r="AO44" i="16"/>
  <c r="AP43" i="16"/>
  <c r="AO43" i="16"/>
  <c r="AP42" i="16"/>
  <c r="AO42" i="16"/>
  <c r="AP41" i="16"/>
  <c r="AO41" i="16"/>
  <c r="AP40" i="16"/>
  <c r="AO40" i="16"/>
  <c r="AP39" i="16"/>
  <c r="AO39" i="16"/>
  <c r="AP38" i="16"/>
  <c r="AO38" i="16"/>
  <c r="AP37" i="16"/>
  <c r="AO37" i="16"/>
  <c r="AP36" i="16"/>
  <c r="AO36" i="16"/>
  <c r="AP35" i="16"/>
  <c r="AO35" i="16"/>
  <c r="AP34" i="16"/>
  <c r="AO34" i="16"/>
  <c r="AP33" i="16"/>
  <c r="AO33" i="16"/>
  <c r="AP32" i="16"/>
  <c r="AO32" i="16"/>
  <c r="AP31" i="16"/>
  <c r="AO31" i="16"/>
  <c r="AP30" i="16"/>
  <c r="AO30" i="16"/>
  <c r="AP29" i="16"/>
  <c r="AO29" i="16"/>
  <c r="AP28" i="16"/>
  <c r="AO28" i="16"/>
  <c r="AP27" i="16"/>
  <c r="AO27" i="16"/>
  <c r="AP26" i="16"/>
  <c r="AO26" i="16"/>
  <c r="AP25" i="16"/>
  <c r="AO25" i="16"/>
  <c r="AP24" i="16"/>
  <c r="AO24" i="16"/>
  <c r="AP23" i="16"/>
  <c r="AO23" i="16"/>
  <c r="AP22" i="16"/>
  <c r="AO22" i="16"/>
  <c r="AP21" i="16"/>
  <c r="AO21" i="16"/>
  <c r="AP20" i="16"/>
  <c r="AO20" i="16"/>
  <c r="AP19" i="16"/>
  <c r="AO19" i="16"/>
  <c r="AP18" i="16"/>
  <c r="AO18" i="16"/>
  <c r="AP53" i="15"/>
  <c r="AO53" i="15"/>
  <c r="AP52" i="15"/>
  <c r="AO52" i="15"/>
  <c r="AP51" i="15"/>
  <c r="AO51" i="15"/>
  <c r="AP50" i="15"/>
  <c r="AO50" i="15"/>
  <c r="AP49" i="15"/>
  <c r="AO49" i="15"/>
  <c r="AP48" i="15"/>
  <c r="AO48" i="15"/>
  <c r="AP47" i="15"/>
  <c r="AO47" i="15"/>
  <c r="AP46" i="15"/>
  <c r="AO46" i="15"/>
  <c r="AP45" i="15"/>
  <c r="AO45" i="15"/>
  <c r="AP44" i="15"/>
  <c r="AO44" i="15"/>
  <c r="AP43" i="15"/>
  <c r="AO43" i="15"/>
  <c r="AP42" i="15"/>
  <c r="AO42" i="15"/>
  <c r="AP41" i="15"/>
  <c r="AO41" i="15"/>
  <c r="AP40" i="15"/>
  <c r="AO40" i="15"/>
  <c r="AP39" i="15"/>
  <c r="AO39" i="15"/>
  <c r="AP38" i="15"/>
  <c r="AO38" i="15"/>
  <c r="AP37" i="15"/>
  <c r="AO37" i="15"/>
  <c r="AP36" i="15"/>
  <c r="AO36" i="15"/>
  <c r="AP35" i="15"/>
  <c r="AO35" i="15"/>
  <c r="AP34" i="15"/>
  <c r="AO34" i="15"/>
  <c r="AP33" i="15"/>
  <c r="AO33" i="15"/>
  <c r="AP32" i="15"/>
  <c r="AO32" i="15"/>
  <c r="AP31" i="15"/>
  <c r="AO31" i="15"/>
  <c r="AP30" i="15"/>
  <c r="AO30" i="15"/>
  <c r="AP29" i="15"/>
  <c r="AO29" i="15"/>
  <c r="AP28" i="15"/>
  <c r="AO28" i="15"/>
  <c r="AP27" i="15"/>
  <c r="AO27" i="15"/>
  <c r="AP26" i="15"/>
  <c r="AO26" i="15"/>
  <c r="AP25" i="15"/>
  <c r="AO25" i="15"/>
  <c r="AP24" i="15"/>
  <c r="AO24" i="15"/>
  <c r="AP23" i="15"/>
  <c r="AO23" i="15"/>
  <c r="AP22" i="15"/>
  <c r="AO22" i="15"/>
  <c r="AP21" i="15"/>
  <c r="AO21" i="15"/>
  <c r="AP20" i="15"/>
  <c r="AO20" i="15"/>
  <c r="AP19" i="15"/>
  <c r="AO19" i="15"/>
  <c r="AP18" i="15"/>
  <c r="AO18" i="15"/>
  <c r="AP53" i="14"/>
  <c r="AO53" i="14"/>
  <c r="AP52" i="14"/>
  <c r="AO52" i="14"/>
  <c r="AP51" i="14"/>
  <c r="AO51" i="14"/>
  <c r="AP50" i="14"/>
  <c r="AO50" i="14"/>
  <c r="AP49" i="14"/>
  <c r="AO49" i="14"/>
  <c r="AP48" i="14"/>
  <c r="AO48" i="14"/>
  <c r="AP47" i="14"/>
  <c r="AO47" i="14"/>
  <c r="AP46" i="14"/>
  <c r="AO46" i="14"/>
  <c r="AP45" i="14"/>
  <c r="AO45" i="14"/>
  <c r="AP44" i="14"/>
  <c r="AO44" i="14"/>
  <c r="AP43" i="14"/>
  <c r="AO43" i="14"/>
  <c r="AP42" i="14"/>
  <c r="AO42" i="14"/>
  <c r="AP41" i="14"/>
  <c r="AO41" i="14"/>
  <c r="AP40" i="14"/>
  <c r="AO40" i="14"/>
  <c r="AP39" i="14"/>
  <c r="AO39" i="14"/>
  <c r="AP38" i="14"/>
  <c r="AO38" i="14"/>
  <c r="AP37" i="14"/>
  <c r="AO37" i="14"/>
  <c r="AP36" i="14"/>
  <c r="AO36" i="14"/>
  <c r="AP35" i="14"/>
  <c r="AO35" i="14"/>
  <c r="AP34" i="14"/>
  <c r="AO34" i="14"/>
  <c r="AP33" i="14"/>
  <c r="AO33" i="14"/>
  <c r="AP32" i="14"/>
  <c r="AO32" i="14"/>
  <c r="AP31" i="14"/>
  <c r="AO31" i="14"/>
  <c r="AP30" i="14"/>
  <c r="AO30" i="14"/>
  <c r="AP29" i="14"/>
  <c r="AO29" i="14"/>
  <c r="AP28" i="14"/>
  <c r="AO28" i="14"/>
  <c r="AP27" i="14"/>
  <c r="AO27" i="14"/>
  <c r="AP26" i="14"/>
  <c r="AO26" i="14"/>
  <c r="AP25" i="14"/>
  <c r="AO25" i="14"/>
  <c r="AP24" i="14"/>
  <c r="AO24" i="14"/>
  <c r="AP23" i="14"/>
  <c r="AO23" i="14"/>
  <c r="AP22" i="14"/>
  <c r="AO22" i="14"/>
  <c r="AP21" i="14"/>
  <c r="AO21" i="14"/>
  <c r="AP20" i="14"/>
  <c r="AO20" i="14"/>
  <c r="AP19" i="14"/>
  <c r="AO19" i="14"/>
  <c r="AP18" i="14"/>
  <c r="AO18" i="14"/>
  <c r="AP53" i="13"/>
  <c r="AP52" i="13"/>
  <c r="AP51" i="13"/>
  <c r="AP50" i="13"/>
  <c r="AP49" i="13"/>
  <c r="AP48" i="13"/>
  <c r="AP47" i="13"/>
  <c r="AP46" i="13"/>
  <c r="AP45" i="13"/>
  <c r="AP44" i="13"/>
  <c r="AP43" i="13"/>
  <c r="AP42" i="13"/>
  <c r="AP41" i="13"/>
  <c r="AP40" i="13"/>
  <c r="AP39" i="13"/>
  <c r="AP38" i="13"/>
  <c r="AP37" i="13"/>
  <c r="AP36" i="13"/>
  <c r="AP35" i="13"/>
  <c r="AP34" i="13"/>
  <c r="AP33" i="13"/>
  <c r="AP32" i="13"/>
  <c r="AP31" i="13"/>
  <c r="AP30" i="13"/>
  <c r="AP29" i="13"/>
  <c r="AP28" i="13"/>
  <c r="AP27" i="13"/>
  <c r="AP26" i="13"/>
  <c r="AP25" i="13"/>
  <c r="AP24" i="13"/>
  <c r="AP23" i="13"/>
  <c r="AP22" i="13"/>
  <c r="AP21" i="13"/>
  <c r="AP20" i="13"/>
  <c r="AP19" i="13"/>
  <c r="AP18" i="13"/>
  <c r="AP19" i="8"/>
  <c r="AP20" i="8"/>
  <c r="AP21" i="8"/>
  <c r="AP22" i="8"/>
  <c r="AP23" i="8"/>
  <c r="AP24" i="8"/>
  <c r="AP25" i="8"/>
  <c r="AP26" i="8"/>
  <c r="AP27" i="8"/>
  <c r="AP28" i="8"/>
  <c r="AP29" i="8"/>
  <c r="AP30" i="8"/>
  <c r="AP31" i="8"/>
  <c r="AP32" i="8"/>
  <c r="AP33" i="8"/>
  <c r="AP34" i="8"/>
  <c r="AP35" i="8"/>
  <c r="AP36" i="8"/>
  <c r="AP37" i="8"/>
  <c r="AP38" i="8"/>
  <c r="AP39" i="8"/>
  <c r="AP40" i="8"/>
  <c r="AP41" i="8"/>
  <c r="AP42" i="8"/>
  <c r="AP43" i="8"/>
  <c r="AP44" i="8"/>
  <c r="AP45" i="8"/>
  <c r="AP46" i="8"/>
  <c r="AP47" i="8"/>
  <c r="AP48" i="8"/>
  <c r="AP49" i="8"/>
  <c r="AP50" i="8"/>
  <c r="AP51" i="8"/>
  <c r="AP52" i="8"/>
  <c r="AP53" i="8"/>
  <c r="AP18" i="8"/>
  <c r="S18" i="19"/>
  <c r="S16" i="19"/>
  <c r="T27" i="19"/>
  <c r="U27" i="19" s="1"/>
  <c r="S27" i="19"/>
  <c r="Q27" i="19"/>
  <c r="T26" i="19"/>
  <c r="U26" i="19" s="1"/>
  <c r="S26" i="19"/>
  <c r="T25" i="19"/>
  <c r="U25" i="19" s="1"/>
  <c r="S25" i="19"/>
  <c r="Q25" i="19"/>
  <c r="T24" i="19"/>
  <c r="U24" i="19" s="1"/>
  <c r="S24" i="19"/>
  <c r="T23" i="19"/>
  <c r="U23" i="19" s="1"/>
  <c r="S23" i="19"/>
  <c r="Q23" i="19"/>
  <c r="T22" i="19"/>
  <c r="U22" i="19" s="1"/>
  <c r="S22" i="19"/>
  <c r="T21" i="19"/>
  <c r="U21" i="19" s="1"/>
  <c r="S21" i="19"/>
  <c r="Q21" i="19"/>
  <c r="T20" i="19"/>
  <c r="U20" i="19" s="1"/>
  <c r="S20" i="19"/>
  <c r="T19" i="19"/>
  <c r="U19" i="19" s="1"/>
  <c r="S19" i="19"/>
  <c r="Q19" i="19"/>
  <c r="T17" i="19"/>
  <c r="U17" i="19" s="1"/>
  <c r="Q17" i="19"/>
  <c r="E6" i="19"/>
  <c r="V19" i="13"/>
  <c r="V20" i="13"/>
  <c r="V21" i="13"/>
  <c r="V22" i="13"/>
  <c r="V23" i="13"/>
  <c r="V24" i="13"/>
  <c r="V25" i="13"/>
  <c r="V26" i="13"/>
  <c r="V27" i="13"/>
  <c r="V28" i="13"/>
  <c r="V29" i="13"/>
  <c r="V30" i="13"/>
  <c r="V31" i="13"/>
  <c r="V32" i="13"/>
  <c r="V33" i="13"/>
  <c r="V34" i="13"/>
  <c r="V35" i="13"/>
  <c r="V36" i="13"/>
  <c r="V37" i="13"/>
  <c r="V38" i="13"/>
  <c r="V39" i="13"/>
  <c r="V40" i="13"/>
  <c r="V41" i="13"/>
  <c r="V42" i="13"/>
  <c r="V43" i="13"/>
  <c r="V44" i="13"/>
  <c r="V45" i="13"/>
  <c r="V46" i="13"/>
  <c r="V47" i="13"/>
  <c r="V48" i="13"/>
  <c r="V49" i="13"/>
  <c r="V50" i="13"/>
  <c r="V51" i="13"/>
  <c r="V52" i="13"/>
  <c r="V53" i="13"/>
  <c r="V18" i="13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V41" i="8"/>
  <c r="V42" i="8"/>
  <c r="V43" i="8"/>
  <c r="V44" i="8"/>
  <c r="V45" i="8"/>
  <c r="V46" i="8"/>
  <c r="V47" i="8"/>
  <c r="V48" i="8"/>
  <c r="V49" i="8"/>
  <c r="V50" i="8"/>
  <c r="V51" i="8"/>
  <c r="V52" i="8"/>
  <c r="V53" i="8"/>
  <c r="V18" i="8"/>
  <c r="V19" i="14"/>
  <c r="V20" i="14"/>
  <c r="V21" i="14"/>
  <c r="V22" i="14"/>
  <c r="V23" i="14"/>
  <c r="V24" i="14"/>
  <c r="V25" i="14"/>
  <c r="V26" i="14"/>
  <c r="V27" i="14"/>
  <c r="V28" i="14"/>
  <c r="V29" i="14"/>
  <c r="V30" i="14"/>
  <c r="V31" i="14"/>
  <c r="V32" i="14"/>
  <c r="V33" i="14"/>
  <c r="V34" i="14"/>
  <c r="V35" i="14"/>
  <c r="V36" i="14"/>
  <c r="V37" i="14"/>
  <c r="V38" i="14"/>
  <c r="V39" i="14"/>
  <c r="V40" i="14"/>
  <c r="V41" i="14"/>
  <c r="V42" i="14"/>
  <c r="V43" i="14"/>
  <c r="V44" i="14"/>
  <c r="V45" i="14"/>
  <c r="V46" i="14"/>
  <c r="V47" i="14"/>
  <c r="V48" i="14"/>
  <c r="V49" i="14"/>
  <c r="V50" i="14"/>
  <c r="V51" i="14"/>
  <c r="V52" i="14"/>
  <c r="V53" i="14"/>
  <c r="V18" i="14"/>
  <c r="V18" i="15"/>
  <c r="V19" i="15"/>
  <c r="V20" i="15"/>
  <c r="V21" i="15"/>
  <c r="V22" i="15"/>
  <c r="V23" i="15"/>
  <c r="V24" i="15"/>
  <c r="V25" i="15"/>
  <c r="V26" i="15"/>
  <c r="V27" i="15"/>
  <c r="V28" i="15"/>
  <c r="V29" i="15"/>
  <c r="V30" i="15"/>
  <c r="V31" i="15"/>
  <c r="V32" i="15"/>
  <c r="V33" i="15"/>
  <c r="V34" i="15"/>
  <c r="V35" i="15"/>
  <c r="V36" i="15"/>
  <c r="V37" i="15"/>
  <c r="V38" i="15"/>
  <c r="V39" i="15"/>
  <c r="V40" i="15"/>
  <c r="V41" i="15"/>
  <c r="V42" i="15"/>
  <c r="V43" i="15"/>
  <c r="V44" i="15"/>
  <c r="V45" i="15"/>
  <c r="V46" i="15"/>
  <c r="V47" i="15"/>
  <c r="V48" i="15"/>
  <c r="V49" i="15"/>
  <c r="V50" i="15"/>
  <c r="V51" i="15"/>
  <c r="V52" i="15"/>
  <c r="V53" i="15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18" i="17"/>
  <c r="AU34" i="16" l="1"/>
  <c r="AL34" i="16"/>
  <c r="AT34" i="16"/>
  <c r="AS34" i="16"/>
  <c r="AT31" i="16"/>
  <c r="AS31" i="16"/>
  <c r="AL31" i="16"/>
  <c r="AU31" i="16"/>
  <c r="AS33" i="16"/>
  <c r="AU33" i="16"/>
  <c r="AT33" i="16"/>
  <c r="AL33" i="16"/>
  <c r="AL35" i="16"/>
  <c r="AS35" i="16"/>
  <c r="AU35" i="16"/>
  <c r="AT35" i="16"/>
  <c r="AU37" i="16"/>
  <c r="AT37" i="16"/>
  <c r="AL37" i="16"/>
  <c r="AS37" i="16"/>
  <c r="AS39" i="16"/>
  <c r="AL39" i="16"/>
  <c r="AU39" i="16"/>
  <c r="AT39" i="16"/>
  <c r="AT41" i="16"/>
  <c r="AL41" i="16"/>
  <c r="AU41" i="16"/>
  <c r="AS41" i="16"/>
  <c r="AL43" i="16"/>
  <c r="AT43" i="16"/>
  <c r="AU43" i="16"/>
  <c r="AS43" i="16"/>
  <c r="AU45" i="16"/>
  <c r="AS45" i="16"/>
  <c r="AT45" i="16"/>
  <c r="AL45" i="16"/>
  <c r="AT47" i="16"/>
  <c r="AL47" i="16"/>
  <c r="AS47" i="16"/>
  <c r="AU47" i="16"/>
  <c r="AU49" i="16"/>
  <c r="AL49" i="16"/>
  <c r="AT49" i="16"/>
  <c r="AS49" i="16"/>
  <c r="AL51" i="16"/>
  <c r="AU51" i="16"/>
  <c r="AT51" i="16"/>
  <c r="AS51" i="16"/>
  <c r="AU53" i="16"/>
  <c r="AL53" i="16"/>
  <c r="AT53" i="16"/>
  <c r="AS53" i="16"/>
  <c r="AU36" i="16"/>
  <c r="AS36" i="16"/>
  <c r="AL36" i="16"/>
  <c r="AT36" i="16"/>
  <c r="AU40" i="16"/>
  <c r="AT40" i="16"/>
  <c r="AS40" i="16"/>
  <c r="AL40" i="16"/>
  <c r="AT44" i="16"/>
  <c r="AS44" i="16"/>
  <c r="AU44" i="16"/>
  <c r="AL44" i="16"/>
  <c r="AS48" i="16"/>
  <c r="AT48" i="16"/>
  <c r="AL48" i="16"/>
  <c r="AU48" i="16"/>
  <c r="AU52" i="16"/>
  <c r="AS52" i="16"/>
  <c r="AL52" i="16"/>
  <c r="AT52" i="16"/>
  <c r="AU32" i="16"/>
  <c r="AT32" i="16"/>
  <c r="AL32" i="16"/>
  <c r="AS32" i="16"/>
  <c r="AU38" i="16"/>
  <c r="AL38" i="16"/>
  <c r="AT38" i="16"/>
  <c r="AS38" i="16"/>
  <c r="AT42" i="16"/>
  <c r="AS42" i="16"/>
  <c r="AL42" i="16"/>
  <c r="AU42" i="16"/>
  <c r="AT46" i="16"/>
  <c r="AS46" i="16"/>
  <c r="AL46" i="16"/>
  <c r="AU46" i="16"/>
  <c r="AL50" i="16"/>
  <c r="AT50" i="16"/>
  <c r="AS50" i="16"/>
  <c r="AU50" i="16"/>
  <c r="AT35" i="17"/>
  <c r="AU35" i="17"/>
  <c r="AS35" i="17"/>
  <c r="AL35" i="17"/>
  <c r="AU37" i="17"/>
  <c r="AT37" i="17"/>
  <c r="AS37" i="17"/>
  <c r="AL37" i="17"/>
  <c r="AT39" i="17"/>
  <c r="AL39" i="17"/>
  <c r="AS39" i="17"/>
  <c r="AU39" i="17"/>
  <c r="AL41" i="17"/>
  <c r="AU41" i="17"/>
  <c r="AT41" i="17"/>
  <c r="AS41" i="17"/>
  <c r="AU43" i="17"/>
  <c r="AT43" i="17"/>
  <c r="AS43" i="17"/>
  <c r="AL43" i="17"/>
  <c r="AU45" i="17"/>
  <c r="AL45" i="17"/>
  <c r="AT45" i="17"/>
  <c r="AS45" i="17"/>
  <c r="AU47" i="17"/>
  <c r="AL47" i="17"/>
  <c r="AT47" i="17"/>
  <c r="AS47" i="17"/>
  <c r="AT49" i="17"/>
  <c r="AL49" i="17"/>
  <c r="AM49" i="17" s="1"/>
  <c r="AN49" i="17" s="1"/>
  <c r="AU49" i="17"/>
  <c r="AS49" i="17"/>
  <c r="AU51" i="17"/>
  <c r="AL51" i="17"/>
  <c r="AT51" i="17"/>
  <c r="AS51" i="17"/>
  <c r="AS53" i="17"/>
  <c r="AT53" i="17"/>
  <c r="AL53" i="17"/>
  <c r="AM53" i="17" s="1"/>
  <c r="AN53" i="17" s="1"/>
  <c r="AU53" i="17"/>
  <c r="AL40" i="17"/>
  <c r="AU40" i="17"/>
  <c r="AT40" i="17"/>
  <c r="AS40" i="17"/>
  <c r="AT36" i="17"/>
  <c r="AS36" i="17"/>
  <c r="AU36" i="17"/>
  <c r="AL36" i="17"/>
  <c r="AU38" i="17"/>
  <c r="AT38" i="17"/>
  <c r="AS38" i="17"/>
  <c r="AL38" i="17"/>
  <c r="AL42" i="17"/>
  <c r="AT42" i="17"/>
  <c r="AS42" i="17"/>
  <c r="AU42" i="17"/>
  <c r="AL44" i="17"/>
  <c r="AS44" i="17"/>
  <c r="AU44" i="17"/>
  <c r="AT44" i="17"/>
  <c r="AU46" i="17"/>
  <c r="AT46" i="17"/>
  <c r="AL46" i="17"/>
  <c r="AS46" i="17"/>
  <c r="AU48" i="17"/>
  <c r="AT48" i="17"/>
  <c r="AL48" i="17"/>
  <c r="AS48" i="17"/>
  <c r="AL50" i="17"/>
  <c r="AT50" i="17"/>
  <c r="AS50" i="17"/>
  <c r="AU50" i="17"/>
  <c r="AU52" i="17"/>
  <c r="AT52" i="17"/>
  <c r="AS52" i="17"/>
  <c r="AL52" i="17"/>
  <c r="AT34" i="15"/>
  <c r="AL34" i="15"/>
  <c r="AS34" i="15"/>
  <c r="AU34" i="15"/>
  <c r="AS48" i="15"/>
  <c r="AU48" i="15"/>
  <c r="AT48" i="15"/>
  <c r="AL48" i="15"/>
  <c r="AM48" i="15" s="1"/>
  <c r="AN48" i="15" s="1"/>
  <c r="AL35" i="15"/>
  <c r="AU35" i="15"/>
  <c r="AT35" i="15"/>
  <c r="AS35" i="15"/>
  <c r="AT37" i="15"/>
  <c r="AS37" i="15"/>
  <c r="AU37" i="15"/>
  <c r="AL37" i="15"/>
  <c r="AS39" i="15"/>
  <c r="AL39" i="15"/>
  <c r="AU39" i="15"/>
  <c r="AT39" i="15"/>
  <c r="AL41" i="15"/>
  <c r="AU41" i="15"/>
  <c r="AT41" i="15"/>
  <c r="AS41" i="15"/>
  <c r="AL43" i="15"/>
  <c r="AU43" i="15"/>
  <c r="AT43" i="15"/>
  <c r="AS43" i="15"/>
  <c r="AL45" i="15"/>
  <c r="AT45" i="15"/>
  <c r="AU45" i="15"/>
  <c r="AS45" i="15"/>
  <c r="AU47" i="15"/>
  <c r="AL47" i="15"/>
  <c r="AT47" i="15"/>
  <c r="AS47" i="15"/>
  <c r="AU49" i="15"/>
  <c r="AL49" i="15"/>
  <c r="AT49" i="15"/>
  <c r="AS49" i="15"/>
  <c r="AL51" i="15"/>
  <c r="AT51" i="15"/>
  <c r="AS51" i="15"/>
  <c r="AU51" i="15"/>
  <c r="AT53" i="15"/>
  <c r="AS53" i="15"/>
  <c r="AU53" i="15"/>
  <c r="AL53" i="15"/>
  <c r="AM53" i="15" s="1"/>
  <c r="AN53" i="15" s="1"/>
  <c r="R39" i="15"/>
  <c r="R45" i="15"/>
  <c r="AU38" i="15"/>
  <c r="AT38" i="15"/>
  <c r="AS38" i="15"/>
  <c r="AL38" i="15"/>
  <c r="AL50" i="15"/>
  <c r="AM50" i="15" s="1"/>
  <c r="AN50" i="15" s="1"/>
  <c r="AS50" i="15"/>
  <c r="AU50" i="15"/>
  <c r="AT50" i="15"/>
  <c r="AS36" i="15"/>
  <c r="AL36" i="15"/>
  <c r="AU36" i="15"/>
  <c r="AT36" i="15"/>
  <c r="AT40" i="15"/>
  <c r="AS40" i="15"/>
  <c r="AU40" i="15"/>
  <c r="AL40" i="15"/>
  <c r="AL42" i="15"/>
  <c r="AS42" i="15"/>
  <c r="AU42" i="15"/>
  <c r="AT42" i="15"/>
  <c r="AU44" i="15"/>
  <c r="AL44" i="15"/>
  <c r="AM44" i="15" s="1"/>
  <c r="AN44" i="15" s="1"/>
  <c r="AT44" i="15"/>
  <c r="AS44" i="15"/>
  <c r="AU46" i="15"/>
  <c r="AT46" i="15"/>
  <c r="AS46" i="15"/>
  <c r="AL46" i="15"/>
  <c r="AM46" i="15" s="1"/>
  <c r="AN46" i="15" s="1"/>
  <c r="AU52" i="15"/>
  <c r="AL52" i="15"/>
  <c r="AM52" i="15" s="1"/>
  <c r="AN52" i="15" s="1"/>
  <c r="AT52" i="15"/>
  <c r="AS52" i="15"/>
  <c r="AL32" i="17"/>
  <c r="AU32" i="17"/>
  <c r="AT32" i="17"/>
  <c r="AS32" i="17"/>
  <c r="AS34" i="17"/>
  <c r="AU34" i="17"/>
  <c r="AT34" i="17"/>
  <c r="AL34" i="17"/>
  <c r="AL33" i="17"/>
  <c r="AU33" i="17"/>
  <c r="AS33" i="17"/>
  <c r="AT33" i="17"/>
  <c r="AU55" i="13"/>
  <c r="AA16" i="19" s="1"/>
  <c r="AT55" i="13"/>
  <c r="Y16" i="19" s="1"/>
  <c r="AS55" i="13"/>
  <c r="W16" i="19" s="1"/>
  <c r="AT56" i="13"/>
  <c r="Z16" i="19" s="1"/>
  <c r="AU56" i="13"/>
  <c r="AB16" i="19" s="1"/>
  <c r="AS56" i="13"/>
  <c r="X16" i="19" s="1"/>
  <c r="AU31" i="17"/>
  <c r="AL31" i="17"/>
  <c r="AT31" i="17"/>
  <c r="AS31" i="17"/>
  <c r="AS30" i="17"/>
  <c r="AT30" i="17"/>
  <c r="AU30" i="17"/>
  <c r="AS25" i="16"/>
  <c r="AU25" i="16"/>
  <c r="AT25" i="16"/>
  <c r="AU19" i="16"/>
  <c r="AS19" i="16"/>
  <c r="AT19" i="16"/>
  <c r="AU21" i="16"/>
  <c r="AT21" i="16"/>
  <c r="AS21" i="16"/>
  <c r="AU23" i="16"/>
  <c r="AS23" i="16"/>
  <c r="AT23" i="16"/>
  <c r="AL29" i="16"/>
  <c r="AU29" i="16"/>
  <c r="AT29" i="16"/>
  <c r="AS29" i="16"/>
  <c r="AU27" i="16"/>
  <c r="AT27" i="16"/>
  <c r="AS27" i="16"/>
  <c r="AU18" i="16"/>
  <c r="AT18" i="16"/>
  <c r="AS18" i="16"/>
  <c r="AU20" i="16"/>
  <c r="AT20" i="16"/>
  <c r="AS20" i="16"/>
  <c r="AT22" i="16"/>
  <c r="AU22" i="16"/>
  <c r="AS22" i="16"/>
  <c r="AT24" i="16"/>
  <c r="AS24" i="16"/>
  <c r="AU24" i="16"/>
  <c r="AU26" i="16"/>
  <c r="AT26" i="16"/>
  <c r="AS26" i="16"/>
  <c r="AL26" i="16"/>
  <c r="AS28" i="16"/>
  <c r="AU28" i="16"/>
  <c r="AT28" i="16"/>
  <c r="AU30" i="16"/>
  <c r="AT30" i="16"/>
  <c r="AL30" i="16"/>
  <c r="AS30" i="16"/>
  <c r="AU18" i="17"/>
  <c r="AT18" i="17"/>
  <c r="AS18" i="17"/>
  <c r="AU19" i="17"/>
  <c r="AT19" i="17"/>
  <c r="AS19" i="17"/>
  <c r="AU21" i="17"/>
  <c r="AT21" i="17"/>
  <c r="AS21" i="17"/>
  <c r="AU23" i="17"/>
  <c r="AT23" i="17"/>
  <c r="AS23" i="17"/>
  <c r="AU25" i="17"/>
  <c r="AT25" i="17"/>
  <c r="AS25" i="17"/>
  <c r="AU27" i="17"/>
  <c r="AT27" i="17"/>
  <c r="AS27" i="17"/>
  <c r="AU29" i="17"/>
  <c r="AT29" i="17"/>
  <c r="AS29" i="17"/>
  <c r="AU20" i="17"/>
  <c r="AT20" i="17"/>
  <c r="AS20" i="17"/>
  <c r="AU22" i="17"/>
  <c r="AT22" i="17"/>
  <c r="AS22" i="17"/>
  <c r="AU24" i="17"/>
  <c r="AT24" i="17"/>
  <c r="AS24" i="17"/>
  <c r="AU26" i="17"/>
  <c r="AT26" i="17"/>
  <c r="AS26" i="17"/>
  <c r="AU28" i="17"/>
  <c r="AT28" i="17"/>
  <c r="AS28" i="17"/>
  <c r="AU19" i="15"/>
  <c r="AT19" i="15"/>
  <c r="AS19" i="15"/>
  <c r="AU21" i="15"/>
  <c r="AT21" i="15"/>
  <c r="AS21" i="15"/>
  <c r="AU23" i="15"/>
  <c r="AT23" i="15"/>
  <c r="AS23" i="15"/>
  <c r="AU25" i="15"/>
  <c r="AT25" i="15"/>
  <c r="AS25" i="15"/>
  <c r="AU27" i="15"/>
  <c r="AT27" i="15"/>
  <c r="AS27" i="15"/>
  <c r="AT29" i="15"/>
  <c r="AS29" i="15"/>
  <c r="AL29" i="15"/>
  <c r="AU29" i="15"/>
  <c r="AL31" i="15"/>
  <c r="AU31" i="15"/>
  <c r="AT31" i="15"/>
  <c r="AS31" i="15"/>
  <c r="AL33" i="15"/>
  <c r="AU33" i="15"/>
  <c r="AT33" i="15"/>
  <c r="AS33" i="15"/>
  <c r="AU20" i="15"/>
  <c r="AT20" i="15"/>
  <c r="AS20" i="15"/>
  <c r="AU24" i="15"/>
  <c r="AT24" i="15"/>
  <c r="AS24" i="15"/>
  <c r="AU30" i="15"/>
  <c r="AT30" i="15"/>
  <c r="AL30" i="15"/>
  <c r="AS30" i="15"/>
  <c r="AU22" i="15"/>
  <c r="AT22" i="15"/>
  <c r="AS22" i="15"/>
  <c r="AT26" i="15"/>
  <c r="AS26" i="15"/>
  <c r="AU26" i="15"/>
  <c r="AU28" i="15"/>
  <c r="AT28" i="15"/>
  <c r="AL28" i="15"/>
  <c r="AS28" i="15"/>
  <c r="AT32" i="15"/>
  <c r="AS32" i="15"/>
  <c r="AL32" i="15"/>
  <c r="AU32" i="15"/>
  <c r="AU18" i="15"/>
  <c r="AT18" i="15"/>
  <c r="AS18" i="15"/>
  <c r="AT58" i="14"/>
  <c r="AU58" i="14"/>
  <c r="AS57" i="14"/>
  <c r="AS59" i="14"/>
  <c r="AT59" i="14"/>
  <c r="AT59" i="8"/>
  <c r="AS58" i="8"/>
  <c r="AS57" i="8"/>
  <c r="R26" i="17"/>
  <c r="AL26" i="17" s="1"/>
  <c r="AT57" i="14"/>
  <c r="AU59" i="14"/>
  <c r="AU57" i="14"/>
  <c r="AS58" i="14"/>
  <c r="AT57" i="8"/>
  <c r="AT58" i="8"/>
  <c r="AU58" i="8"/>
  <c r="AS59" i="8"/>
  <c r="AU57" i="13"/>
  <c r="AS58" i="13"/>
  <c r="AU58" i="13"/>
  <c r="AS59" i="13"/>
  <c r="R50" i="17"/>
  <c r="R18" i="16"/>
  <c r="R34" i="16"/>
  <c r="R45" i="16"/>
  <c r="R21" i="16"/>
  <c r="AL21" i="16" s="1"/>
  <c r="R25" i="16"/>
  <c r="AL25" i="16" s="1"/>
  <c r="R27" i="16"/>
  <c r="AL27" i="16" s="1"/>
  <c r="R29" i="16"/>
  <c r="R33" i="16"/>
  <c r="AM33" i="16" s="1"/>
  <c r="AN33" i="16" s="1"/>
  <c r="R26" i="16"/>
  <c r="AM34" i="16"/>
  <c r="AN34" i="16" s="1"/>
  <c r="R53" i="16"/>
  <c r="R29" i="17"/>
  <c r="AL29" i="17" s="1"/>
  <c r="AM29" i="17" s="1"/>
  <c r="AN29" i="17" s="1"/>
  <c r="R49" i="17"/>
  <c r="R53" i="17"/>
  <c r="R46" i="15"/>
  <c r="R50" i="15"/>
  <c r="R52" i="15"/>
  <c r="R42" i="15"/>
  <c r="AM42" i="15" s="1"/>
  <c r="AN42" i="15" s="1"/>
  <c r="AM52" i="14"/>
  <c r="AN52" i="14" s="1"/>
  <c r="AM18" i="8"/>
  <c r="AN18" i="8" s="1"/>
  <c r="AO55" i="13"/>
  <c r="O16" i="19" s="1"/>
  <c r="R37" i="16"/>
  <c r="AM37" i="16" s="1"/>
  <c r="AN37" i="16" s="1"/>
  <c r="R41" i="16"/>
  <c r="AM41" i="16" s="1"/>
  <c r="AN41" i="16" s="1"/>
  <c r="R47" i="16"/>
  <c r="R42" i="16"/>
  <c r="AM42" i="16" s="1"/>
  <c r="AN42" i="16" s="1"/>
  <c r="R46" i="16"/>
  <c r="AM46" i="16" s="1"/>
  <c r="AN46" i="16" s="1"/>
  <c r="R48" i="16"/>
  <c r="AM48" i="16" s="1"/>
  <c r="AN48" i="16" s="1"/>
  <c r="R50" i="16"/>
  <c r="AM50" i="16" s="1"/>
  <c r="AN50" i="16" s="1"/>
  <c r="R52" i="16"/>
  <c r="AM44" i="17"/>
  <c r="AN44" i="17" s="1"/>
  <c r="R38" i="17"/>
  <c r="R42" i="17"/>
  <c r="R34" i="17"/>
  <c r="R44" i="17"/>
  <c r="R35" i="17"/>
  <c r="AM35" i="17" s="1"/>
  <c r="AN35" i="17" s="1"/>
  <c r="R37" i="17"/>
  <c r="R45" i="17"/>
  <c r="AM45" i="17" s="1"/>
  <c r="AN45" i="17" s="1"/>
  <c r="R47" i="17"/>
  <c r="AM47" i="17" s="1"/>
  <c r="AN47" i="17" s="1"/>
  <c r="R18" i="15"/>
  <c r="AL18" i="15" s="1"/>
  <c r="R34" i="15"/>
  <c r="AM34" i="15" s="1"/>
  <c r="AN34" i="15" s="1"/>
  <c r="R31" i="15"/>
  <c r="AM31" i="15" s="1"/>
  <c r="AN31" i="15" s="1"/>
  <c r="R33" i="15"/>
  <c r="R37" i="15"/>
  <c r="R21" i="15"/>
  <c r="AL21" i="15" s="1"/>
  <c r="R29" i="15"/>
  <c r="R24" i="15"/>
  <c r="AL24" i="15" s="1"/>
  <c r="R26" i="15"/>
  <c r="AL26" i="15" s="1"/>
  <c r="AM20" i="14"/>
  <c r="AN20" i="14" s="1"/>
  <c r="AM28" i="14"/>
  <c r="AN28" i="14" s="1"/>
  <c r="AM36" i="14"/>
  <c r="AN36" i="14" s="1"/>
  <c r="AM36" i="8"/>
  <c r="AN36" i="8" s="1"/>
  <c r="AM44" i="8"/>
  <c r="AN44" i="8" s="1"/>
  <c r="AM20" i="8"/>
  <c r="AN20" i="8" s="1"/>
  <c r="AM28" i="8"/>
  <c r="AN28" i="8" s="1"/>
  <c r="AM23" i="13"/>
  <c r="AN23" i="13" s="1"/>
  <c r="AM31" i="13"/>
  <c r="AN31" i="13" s="1"/>
  <c r="R20" i="16"/>
  <c r="AL20" i="16" s="1"/>
  <c r="R27" i="17"/>
  <c r="AL27" i="17" s="1"/>
  <c r="R21" i="17"/>
  <c r="AL21" i="17" s="1"/>
  <c r="R20" i="17"/>
  <c r="AL20" i="17" s="1"/>
  <c r="R24" i="17"/>
  <c r="AL24" i="17" s="1"/>
  <c r="R23" i="15"/>
  <c r="AL23" i="15" s="1"/>
  <c r="AM22" i="14"/>
  <c r="AN22" i="14" s="1"/>
  <c r="R51" i="16"/>
  <c r="AM51" i="16" s="1"/>
  <c r="AN51" i="16" s="1"/>
  <c r="R19" i="16"/>
  <c r="AL19" i="16" s="1"/>
  <c r="R36" i="16"/>
  <c r="AM36" i="16" s="1"/>
  <c r="AN36" i="16" s="1"/>
  <c r="R38" i="16"/>
  <c r="AM38" i="16" s="1"/>
  <c r="AN38" i="16" s="1"/>
  <c r="R40" i="16"/>
  <c r="R44" i="16"/>
  <c r="R31" i="16"/>
  <c r="R35" i="16"/>
  <c r="R22" i="16"/>
  <c r="AL22" i="16" s="1"/>
  <c r="R24" i="16"/>
  <c r="AL24" i="16" s="1"/>
  <c r="R39" i="16"/>
  <c r="AM39" i="16" s="1"/>
  <c r="AN39" i="16" s="1"/>
  <c r="R43" i="16"/>
  <c r="R28" i="16"/>
  <c r="AL28" i="16" s="1"/>
  <c r="R30" i="16"/>
  <c r="R32" i="16"/>
  <c r="AM32" i="16" s="1"/>
  <c r="AN32" i="16" s="1"/>
  <c r="R49" i="16"/>
  <c r="AM49" i="16" s="1"/>
  <c r="AN49" i="16" s="1"/>
  <c r="R31" i="17"/>
  <c r="R33" i="17"/>
  <c r="R40" i="17"/>
  <c r="AM40" i="17" s="1"/>
  <c r="AN40" i="17" s="1"/>
  <c r="R46" i="17"/>
  <c r="R22" i="17"/>
  <c r="AL22" i="17" s="1"/>
  <c r="R39" i="17"/>
  <c r="AM39" i="17" s="1"/>
  <c r="AN39" i="17" s="1"/>
  <c r="R41" i="17"/>
  <c r="AM41" i="17" s="1"/>
  <c r="AN41" i="17" s="1"/>
  <c r="R48" i="17"/>
  <c r="R18" i="17"/>
  <c r="AL18" i="17" s="1"/>
  <c r="R28" i="17"/>
  <c r="AL28" i="17" s="1"/>
  <c r="R43" i="17"/>
  <c r="AM43" i="17" s="1"/>
  <c r="AN43" i="17" s="1"/>
  <c r="R19" i="17"/>
  <c r="AL19" i="17" s="1"/>
  <c r="R30" i="17"/>
  <c r="AL30" i="17" s="1"/>
  <c r="R36" i="17"/>
  <c r="R51" i="17"/>
  <c r="AM51" i="17" s="1"/>
  <c r="AN51" i="17" s="1"/>
  <c r="R23" i="17"/>
  <c r="AL23" i="17" s="1"/>
  <c r="R25" i="17"/>
  <c r="AL25" i="17" s="1"/>
  <c r="R32" i="17"/>
  <c r="R27" i="15"/>
  <c r="AL27" i="15" s="1"/>
  <c r="R38" i="15"/>
  <c r="R44" i="15"/>
  <c r="R40" i="15"/>
  <c r="R20" i="15"/>
  <c r="AL20" i="15" s="1"/>
  <c r="R35" i="15"/>
  <c r="AM39" i="15"/>
  <c r="AN39" i="15" s="1"/>
  <c r="R41" i="15"/>
  <c r="R48" i="15"/>
  <c r="R28" i="15"/>
  <c r="R43" i="15"/>
  <c r="AM43" i="15" s="1"/>
  <c r="AN43" i="15" s="1"/>
  <c r="R32" i="15"/>
  <c r="R47" i="15"/>
  <c r="AM47" i="15" s="1"/>
  <c r="AN47" i="15" s="1"/>
  <c r="R49" i="15"/>
  <c r="R19" i="15"/>
  <c r="AL19" i="15" s="1"/>
  <c r="R30" i="15"/>
  <c r="R36" i="15"/>
  <c r="R51" i="15"/>
  <c r="R53" i="15"/>
  <c r="AM26" i="14"/>
  <c r="AN26" i="14" s="1"/>
  <c r="AM34" i="14"/>
  <c r="AN34" i="14" s="1"/>
  <c r="AM50" i="14"/>
  <c r="AN50" i="14" s="1"/>
  <c r="AM18" i="14"/>
  <c r="AN18" i="14" s="1"/>
  <c r="AM40" i="15"/>
  <c r="AN40" i="15" s="1"/>
  <c r="R25" i="15"/>
  <c r="AL25" i="15" s="1"/>
  <c r="R22" i="15"/>
  <c r="AL22" i="15" s="1"/>
  <c r="R23" i="16"/>
  <c r="AL23" i="16" s="1"/>
  <c r="AM41" i="15"/>
  <c r="AN41" i="15" s="1"/>
  <c r="AM49" i="15"/>
  <c r="AN49" i="15" s="1"/>
  <c r="AM51" i="15"/>
  <c r="AN51" i="15" s="1"/>
  <c r="AM44" i="13"/>
  <c r="AN44" i="13" s="1"/>
  <c r="AM19" i="13"/>
  <c r="AN19" i="13" s="1"/>
  <c r="AM25" i="13"/>
  <c r="AN25" i="13" s="1"/>
  <c r="AM27" i="13"/>
  <c r="AN27" i="13" s="1"/>
  <c r="AM29" i="13"/>
  <c r="AN29" i="13" s="1"/>
  <c r="AM35" i="13"/>
  <c r="AN35" i="13" s="1"/>
  <c r="AM43" i="13"/>
  <c r="AN43" i="13" s="1"/>
  <c r="AM51" i="13"/>
  <c r="AN51" i="13" s="1"/>
  <c r="AM48" i="13"/>
  <c r="AN48" i="13" s="1"/>
  <c r="AM40" i="13"/>
  <c r="AN40" i="13" s="1"/>
  <c r="AM32" i="13"/>
  <c r="AN32" i="13" s="1"/>
  <c r="AM24" i="13"/>
  <c r="AN24" i="13" s="1"/>
  <c r="AM52" i="13"/>
  <c r="AN52" i="13" s="1"/>
  <c r="AM22" i="13"/>
  <c r="AN22" i="13" s="1"/>
  <c r="AM36" i="13"/>
  <c r="AN36" i="13" s="1"/>
  <c r="AM46" i="13"/>
  <c r="AN46" i="13" s="1"/>
  <c r="AM38" i="13"/>
  <c r="AN38" i="13" s="1"/>
  <c r="AM30" i="13"/>
  <c r="AN30" i="13" s="1"/>
  <c r="AM28" i="13"/>
  <c r="AN28" i="13" s="1"/>
  <c r="AM20" i="13"/>
  <c r="AN20" i="13" s="1"/>
  <c r="AM53" i="13"/>
  <c r="AN53" i="13" s="1"/>
  <c r="AM45" i="13"/>
  <c r="AN45" i="13" s="1"/>
  <c r="AM37" i="13"/>
  <c r="AN37" i="13" s="1"/>
  <c r="AM21" i="13"/>
  <c r="AN21" i="13" s="1"/>
  <c r="AM34" i="13"/>
  <c r="AN34" i="13" s="1"/>
  <c r="AM42" i="13"/>
  <c r="AN42" i="13" s="1"/>
  <c r="AM33" i="13"/>
  <c r="AN33" i="13" s="1"/>
  <c r="AM41" i="13"/>
  <c r="AN41" i="13" s="1"/>
  <c r="AM49" i="13"/>
  <c r="AN49" i="13" s="1"/>
  <c r="AM26" i="13"/>
  <c r="AN26" i="13" s="1"/>
  <c r="AM50" i="13"/>
  <c r="AN50" i="13" s="1"/>
  <c r="AN50" i="8"/>
  <c r="AN34" i="8"/>
  <c r="AN35" i="8"/>
  <c r="AN52" i="8"/>
  <c r="AN24" i="8"/>
  <c r="AN53" i="8"/>
  <c r="AN42" i="8"/>
  <c r="AN26" i="8"/>
  <c r="AN45" i="14"/>
  <c r="AN29" i="14"/>
  <c r="AN38" i="14"/>
  <c r="AN46" i="14"/>
  <c r="AN30" i="14"/>
  <c r="AN21" i="14"/>
  <c r="AN37" i="14"/>
  <c r="AN42" i="14"/>
  <c r="AN53" i="14"/>
  <c r="AN44" i="14"/>
  <c r="AM45" i="15"/>
  <c r="AN45" i="15" s="1"/>
  <c r="AO55" i="17"/>
  <c r="AM50" i="17"/>
  <c r="AN50" i="17" s="1"/>
  <c r="AP55" i="17"/>
  <c r="BA23" i="17"/>
  <c r="AL63" i="13"/>
  <c r="AL63" i="8"/>
  <c r="BA21" i="8"/>
  <c r="AL63" i="14"/>
  <c r="BA19" i="14"/>
  <c r="BA54" i="14" s="1"/>
  <c r="AY54" i="14" s="1"/>
  <c r="AL63" i="15"/>
  <c r="BA54" i="13"/>
  <c r="BA22" i="8"/>
  <c r="BA54" i="15"/>
  <c r="AY54" i="15" s="1"/>
  <c r="BA18" i="17"/>
  <c r="BA19" i="17"/>
  <c r="AM45" i="16"/>
  <c r="AN45" i="16" s="1"/>
  <c r="AM53" i="16"/>
  <c r="AN53" i="16" s="1"/>
  <c r="AM43" i="16"/>
  <c r="AN43" i="16" s="1"/>
  <c r="AM52" i="17"/>
  <c r="AN52" i="17" s="1"/>
  <c r="AP55" i="13"/>
  <c r="Q16" i="19" s="1"/>
  <c r="AO55" i="15"/>
  <c r="O22" i="19" s="1"/>
  <c r="B29" i="19"/>
  <c r="AM29" i="16" l="1"/>
  <c r="AN29" i="16" s="1"/>
  <c r="AM31" i="16"/>
  <c r="AN31" i="16" s="1"/>
  <c r="AM47" i="16"/>
  <c r="AN47" i="16" s="1"/>
  <c r="AM30" i="16"/>
  <c r="AN30" i="16" s="1"/>
  <c r="AM44" i="16"/>
  <c r="AN44" i="16" s="1"/>
  <c r="AM52" i="16"/>
  <c r="AN52" i="16" s="1"/>
  <c r="AM35" i="16"/>
  <c r="AN35" i="16" s="1"/>
  <c r="AM40" i="16"/>
  <c r="AN40" i="16" s="1"/>
  <c r="AM36" i="17"/>
  <c r="AN36" i="17" s="1"/>
  <c r="AM37" i="17"/>
  <c r="AN37" i="17" s="1"/>
  <c r="AM46" i="17"/>
  <c r="AN46" i="17" s="1"/>
  <c r="AM32" i="17"/>
  <c r="AN32" i="17" s="1"/>
  <c r="AM34" i="17"/>
  <c r="AN34" i="17" s="1"/>
  <c r="AM42" i="17"/>
  <c r="AN42" i="17" s="1"/>
  <c r="AM48" i="17"/>
  <c r="AN48" i="17" s="1"/>
  <c r="AM38" i="17"/>
  <c r="AN38" i="17" s="1"/>
  <c r="AM38" i="15"/>
  <c r="AN38" i="15" s="1"/>
  <c r="AM37" i="15"/>
  <c r="AN37" i="15" s="1"/>
  <c r="AM33" i="15"/>
  <c r="AN33" i="15" s="1"/>
  <c r="AU58" i="17"/>
  <c r="AM33" i="17"/>
  <c r="AN33" i="17" s="1"/>
  <c r="AM28" i="15"/>
  <c r="AN28" i="15" s="1"/>
  <c r="AU56" i="14"/>
  <c r="AB20" i="19" s="1"/>
  <c r="AT56" i="14"/>
  <c r="Z20" i="19" s="1"/>
  <c r="AS56" i="14"/>
  <c r="X20" i="19" s="1"/>
  <c r="AS55" i="14"/>
  <c r="W20" i="19" s="1"/>
  <c r="AU55" i="14"/>
  <c r="AA20" i="19" s="1"/>
  <c r="AT55" i="14"/>
  <c r="Y20" i="19" s="1"/>
  <c r="AT56" i="8"/>
  <c r="Z18" i="19" s="1"/>
  <c r="AU56" i="8"/>
  <c r="AB18" i="19" s="1"/>
  <c r="AT55" i="8"/>
  <c r="Y18" i="19" s="1"/>
  <c r="AS56" i="8"/>
  <c r="X18" i="19" s="1"/>
  <c r="AU55" i="8"/>
  <c r="AA18" i="19" s="1"/>
  <c r="AS55" i="8"/>
  <c r="W18" i="19" s="1"/>
  <c r="AM31" i="17"/>
  <c r="AN31" i="17" s="1"/>
  <c r="AM27" i="17"/>
  <c r="AN27" i="17" s="1"/>
  <c r="AL18" i="16"/>
  <c r="AM18" i="16" s="1"/>
  <c r="AN18" i="16" s="1"/>
  <c r="AM26" i="16"/>
  <c r="AN26" i="16" s="1"/>
  <c r="AM24" i="16"/>
  <c r="AN24" i="16" s="1"/>
  <c r="AM22" i="16"/>
  <c r="AN22" i="16" s="1"/>
  <c r="AU58" i="16"/>
  <c r="AM20" i="16"/>
  <c r="AN20" i="16" s="1"/>
  <c r="AM19" i="16"/>
  <c r="AN19" i="16" s="1"/>
  <c r="AU59" i="16"/>
  <c r="AM19" i="17"/>
  <c r="AN19" i="17" s="1"/>
  <c r="AM30" i="17"/>
  <c r="AN30" i="17" s="1"/>
  <c r="AM25" i="17"/>
  <c r="AN25" i="17" s="1"/>
  <c r="AM22" i="17"/>
  <c r="AN22" i="17" s="1"/>
  <c r="AM21" i="17"/>
  <c r="AN21" i="17" s="1"/>
  <c r="AS59" i="17"/>
  <c r="AM18" i="17"/>
  <c r="AN18" i="17" s="1"/>
  <c r="AU59" i="17"/>
  <c r="AM26" i="15"/>
  <c r="AN26" i="15" s="1"/>
  <c r="AM23" i="15"/>
  <c r="AN23" i="15" s="1"/>
  <c r="AM28" i="16"/>
  <c r="AN28" i="16" s="1"/>
  <c r="AM25" i="16"/>
  <c r="AN25" i="16" s="1"/>
  <c r="AM27" i="16"/>
  <c r="AN27" i="16" s="1"/>
  <c r="AM21" i="16"/>
  <c r="AN21" i="16" s="1"/>
  <c r="AM28" i="17"/>
  <c r="AN28" i="17" s="1"/>
  <c r="AM24" i="17"/>
  <c r="AN24" i="17" s="1"/>
  <c r="AM20" i="17"/>
  <c r="AN20" i="17" s="1"/>
  <c r="AM26" i="17"/>
  <c r="AN26" i="17" s="1"/>
  <c r="AM18" i="15"/>
  <c r="AN18" i="15" s="1"/>
  <c r="AM20" i="15"/>
  <c r="AN20" i="15" s="1"/>
  <c r="AM24" i="15"/>
  <c r="AN24" i="15" s="1"/>
  <c r="AM22" i="15"/>
  <c r="AN22" i="15" s="1"/>
  <c r="AM32" i="15"/>
  <c r="AN32" i="15" s="1"/>
  <c r="AM29" i="15"/>
  <c r="AN29" i="15" s="1"/>
  <c r="AM21" i="15"/>
  <c r="AN21" i="15" s="1"/>
  <c r="AY54" i="13"/>
  <c r="AO63" i="13" s="1"/>
  <c r="O25" i="68" s="1"/>
  <c r="AU58" i="15"/>
  <c r="AU57" i="16"/>
  <c r="AS58" i="16"/>
  <c r="AT59" i="16"/>
  <c r="AS59" i="16"/>
  <c r="AT57" i="16"/>
  <c r="AT58" i="17"/>
  <c r="AT57" i="17"/>
  <c r="AT59" i="17"/>
  <c r="AU57" i="17"/>
  <c r="AS57" i="17"/>
  <c r="AS58" i="17"/>
  <c r="AT58" i="15"/>
  <c r="AT59" i="15"/>
  <c r="AT57" i="15"/>
  <c r="AS57" i="15"/>
  <c r="AS59" i="15"/>
  <c r="AS58" i="15"/>
  <c r="AU59" i="15"/>
  <c r="AU57" i="15"/>
  <c r="AS57" i="16"/>
  <c r="AT58" i="16"/>
  <c r="AM35" i="15"/>
  <c r="AN35" i="15" s="1"/>
  <c r="AM30" i="15"/>
  <c r="AN30" i="15" s="1"/>
  <c r="AM36" i="15"/>
  <c r="AN36" i="15" s="1"/>
  <c r="AM25" i="15"/>
  <c r="AN25" i="15" s="1"/>
  <c r="AM19" i="15"/>
  <c r="AN19" i="15" s="1"/>
  <c r="AM23" i="16"/>
  <c r="AN23" i="16" s="1"/>
  <c r="AM23" i="17"/>
  <c r="AN23" i="17" s="1"/>
  <c r="AM27" i="15"/>
  <c r="AN27" i="15" s="1"/>
  <c r="AM18" i="13"/>
  <c r="AN18" i="13" s="1"/>
  <c r="BA54" i="8"/>
  <c r="AY54" i="8" s="1"/>
  <c r="AL63" i="17"/>
  <c r="BA54" i="17"/>
  <c r="AY54" i="17" s="1"/>
  <c r="P16" i="19"/>
  <c r="P29" i="19" s="1"/>
  <c r="P31" i="19" s="1"/>
  <c r="H69" i="17"/>
  <c r="F69" i="17"/>
  <c r="E69" i="17"/>
  <c r="D69" i="17"/>
  <c r="H68" i="17"/>
  <c r="F68" i="17"/>
  <c r="E68" i="17"/>
  <c r="D68" i="17"/>
  <c r="H67" i="17"/>
  <c r="F67" i="17"/>
  <c r="E67" i="17"/>
  <c r="D67" i="17"/>
  <c r="H66" i="17"/>
  <c r="F66" i="17"/>
  <c r="E66" i="17"/>
  <c r="D66" i="17"/>
  <c r="D58" i="17"/>
  <c r="E57" i="17"/>
  <c r="D57" i="17"/>
  <c r="X56" i="17"/>
  <c r="W56" i="17"/>
  <c r="V56" i="17"/>
  <c r="U56" i="17"/>
  <c r="T56" i="17"/>
  <c r="S56" i="17"/>
  <c r="F55" i="17"/>
  <c r="E55" i="17"/>
  <c r="B54" i="17"/>
  <c r="D24" i="68" s="1"/>
  <c r="AJ53" i="17"/>
  <c r="AK53" i="17" s="1"/>
  <c r="AI53" i="17"/>
  <c r="AH53" i="17"/>
  <c r="AG53" i="17"/>
  <c r="AF53" i="17"/>
  <c r="AE53" i="17"/>
  <c r="AD53" i="17"/>
  <c r="AC53" i="17"/>
  <c r="AB53" i="17"/>
  <c r="AA53" i="17"/>
  <c r="Z53" i="17"/>
  <c r="X53" i="17"/>
  <c r="W53" i="17"/>
  <c r="U53" i="17"/>
  <c r="T53" i="17"/>
  <c r="S53" i="17"/>
  <c r="AJ52" i="17"/>
  <c r="AK52" i="17" s="1"/>
  <c r="AI52" i="17"/>
  <c r="AH52" i="17"/>
  <c r="AG52" i="17"/>
  <c r="AF52" i="17"/>
  <c r="AE52" i="17"/>
  <c r="AD52" i="17"/>
  <c r="AC52" i="17"/>
  <c r="AB52" i="17"/>
  <c r="AA52" i="17"/>
  <c r="Z52" i="17"/>
  <c r="X52" i="17"/>
  <c r="W52" i="17"/>
  <c r="U52" i="17"/>
  <c r="T52" i="17"/>
  <c r="S52" i="17"/>
  <c r="AJ51" i="17"/>
  <c r="AK51" i="17" s="1"/>
  <c r="AI51" i="17"/>
  <c r="AH51" i="17"/>
  <c r="AG51" i="17"/>
  <c r="AF51" i="17"/>
  <c r="AE51" i="17"/>
  <c r="AD51" i="17"/>
  <c r="AC51" i="17"/>
  <c r="AB51" i="17"/>
  <c r="AA51" i="17"/>
  <c r="Z51" i="17"/>
  <c r="X51" i="17"/>
  <c r="W51" i="17"/>
  <c r="U51" i="17"/>
  <c r="T51" i="17"/>
  <c r="S51" i="17"/>
  <c r="AJ50" i="17"/>
  <c r="AK50" i="17" s="1"/>
  <c r="AI50" i="17"/>
  <c r="AH50" i="17"/>
  <c r="AG50" i="17"/>
  <c r="AF50" i="17"/>
  <c r="AE50" i="17"/>
  <c r="AD50" i="17"/>
  <c r="AC50" i="17"/>
  <c r="AB50" i="17"/>
  <c r="AA50" i="17"/>
  <c r="Z50" i="17"/>
  <c r="X50" i="17"/>
  <c r="W50" i="17"/>
  <c r="U50" i="17"/>
  <c r="T50" i="17"/>
  <c r="S50" i="17"/>
  <c r="AJ49" i="17"/>
  <c r="AK49" i="17" s="1"/>
  <c r="AI49" i="17"/>
  <c r="AH49" i="17"/>
  <c r="AG49" i="17"/>
  <c r="AF49" i="17"/>
  <c r="AE49" i="17"/>
  <c r="AD49" i="17"/>
  <c r="AC49" i="17"/>
  <c r="AB49" i="17"/>
  <c r="AA49" i="17"/>
  <c r="Z49" i="17"/>
  <c r="X49" i="17"/>
  <c r="W49" i="17"/>
  <c r="U49" i="17"/>
  <c r="T49" i="17"/>
  <c r="S49" i="17"/>
  <c r="AJ48" i="17"/>
  <c r="AK48" i="17" s="1"/>
  <c r="AI48" i="17"/>
  <c r="AH48" i="17"/>
  <c r="AG48" i="17"/>
  <c r="AF48" i="17"/>
  <c r="AE48" i="17"/>
  <c r="AD48" i="17"/>
  <c r="AC48" i="17"/>
  <c r="AB48" i="17"/>
  <c r="X48" i="17"/>
  <c r="W48" i="17"/>
  <c r="U48" i="17"/>
  <c r="T48" i="17"/>
  <c r="S48" i="17"/>
  <c r="AJ47" i="17"/>
  <c r="AK47" i="17" s="1"/>
  <c r="AI47" i="17"/>
  <c r="AH47" i="17"/>
  <c r="AG47" i="17"/>
  <c r="AF47" i="17"/>
  <c r="AE47" i="17"/>
  <c r="AD47" i="17"/>
  <c r="AC47" i="17"/>
  <c r="AB47" i="17"/>
  <c r="Z47" i="17"/>
  <c r="X47" i="17"/>
  <c r="W47" i="17"/>
  <c r="U47" i="17"/>
  <c r="T47" i="17"/>
  <c r="S47" i="17"/>
  <c r="AJ46" i="17"/>
  <c r="AK46" i="17" s="1"/>
  <c r="AI46" i="17"/>
  <c r="AH46" i="17"/>
  <c r="AG46" i="17"/>
  <c r="AF46" i="17"/>
  <c r="AE46" i="17"/>
  <c r="AD46" i="17"/>
  <c r="AC46" i="17"/>
  <c r="AA46" i="17"/>
  <c r="Z46" i="17"/>
  <c r="X46" i="17"/>
  <c r="W46" i="17"/>
  <c r="U46" i="17"/>
  <c r="T46" i="17"/>
  <c r="S46" i="17"/>
  <c r="AJ45" i="17"/>
  <c r="AK45" i="17" s="1"/>
  <c r="AI45" i="17"/>
  <c r="AH45" i="17"/>
  <c r="AG45" i="17"/>
  <c r="AF45" i="17"/>
  <c r="AE45" i="17"/>
  <c r="AC45" i="17"/>
  <c r="AA45" i="17"/>
  <c r="Z45" i="17"/>
  <c r="X45" i="17"/>
  <c r="W45" i="17"/>
  <c r="U45" i="17"/>
  <c r="T45" i="17"/>
  <c r="S45" i="17"/>
  <c r="AJ44" i="17"/>
  <c r="AK44" i="17" s="1"/>
  <c r="AI44" i="17"/>
  <c r="AH44" i="17"/>
  <c r="AG44" i="17"/>
  <c r="AF44" i="17"/>
  <c r="AE44" i="17"/>
  <c r="AD44" i="17"/>
  <c r="AA44" i="17"/>
  <c r="Z44" i="17"/>
  <c r="X44" i="17"/>
  <c r="W44" i="17"/>
  <c r="U44" i="17"/>
  <c r="T44" i="17"/>
  <c r="S44" i="17"/>
  <c r="AJ43" i="17"/>
  <c r="AK43" i="17" s="1"/>
  <c r="AI43" i="17"/>
  <c r="AH43" i="17"/>
  <c r="AG43" i="17"/>
  <c r="AF43" i="17"/>
  <c r="AE43" i="17"/>
  <c r="AD43" i="17"/>
  <c r="AB43" i="17"/>
  <c r="AA43" i="17"/>
  <c r="Z43" i="17"/>
  <c r="X43" i="17"/>
  <c r="W43" i="17"/>
  <c r="U43" i="17"/>
  <c r="T43" i="17"/>
  <c r="S43" i="17"/>
  <c r="AJ42" i="17"/>
  <c r="AK42" i="17" s="1"/>
  <c r="AI42" i="17"/>
  <c r="AH42" i="17"/>
  <c r="AG42" i="17"/>
  <c r="AF42" i="17"/>
  <c r="AE42" i="17"/>
  <c r="AD42" i="17"/>
  <c r="AB42" i="17"/>
  <c r="AA42" i="17"/>
  <c r="Z42" i="17"/>
  <c r="X42" i="17"/>
  <c r="W42" i="17"/>
  <c r="U42" i="17"/>
  <c r="T42" i="17"/>
  <c r="S42" i="17"/>
  <c r="AJ41" i="17"/>
  <c r="AK41" i="17" s="1"/>
  <c r="AI41" i="17"/>
  <c r="AH41" i="17"/>
  <c r="AG41" i="17"/>
  <c r="AF41" i="17"/>
  <c r="AE41" i="17"/>
  <c r="AD41" i="17"/>
  <c r="AC41" i="17"/>
  <c r="AB41" i="17"/>
  <c r="AA41" i="17"/>
  <c r="X41" i="17"/>
  <c r="W41" i="17"/>
  <c r="U41" i="17"/>
  <c r="T41" i="17"/>
  <c r="S41" i="17"/>
  <c r="AJ40" i="17"/>
  <c r="AK40" i="17" s="1"/>
  <c r="AI40" i="17"/>
  <c r="AH40" i="17"/>
  <c r="AG40" i="17"/>
  <c r="AF40" i="17"/>
  <c r="AE40" i="17"/>
  <c r="AD40" i="17"/>
  <c r="AC40" i="17"/>
  <c r="AA40" i="17"/>
  <c r="Z40" i="17"/>
  <c r="X40" i="17"/>
  <c r="W40" i="17"/>
  <c r="U40" i="17"/>
  <c r="T40" i="17"/>
  <c r="S40" i="17"/>
  <c r="AJ39" i="17"/>
  <c r="AK39" i="17" s="1"/>
  <c r="AI39" i="17"/>
  <c r="AH39" i="17"/>
  <c r="AG39" i="17"/>
  <c r="AF39" i="17"/>
  <c r="AE39" i="17"/>
  <c r="AD39" i="17"/>
  <c r="AC39" i="17"/>
  <c r="Z39" i="17"/>
  <c r="X39" i="17"/>
  <c r="W39" i="17"/>
  <c r="U39" i="17"/>
  <c r="T39" i="17"/>
  <c r="S39" i="17"/>
  <c r="AJ38" i="17"/>
  <c r="AK38" i="17" s="1"/>
  <c r="AI38" i="17"/>
  <c r="AH38" i="17"/>
  <c r="AG38" i="17"/>
  <c r="AF38" i="17"/>
  <c r="AE38" i="17"/>
  <c r="AD38" i="17"/>
  <c r="AC38" i="17"/>
  <c r="AA38" i="17"/>
  <c r="Z38" i="17"/>
  <c r="X38" i="17"/>
  <c r="W38" i="17"/>
  <c r="U38" i="17"/>
  <c r="T38" i="17"/>
  <c r="S38" i="17"/>
  <c r="AJ37" i="17"/>
  <c r="AK37" i="17" s="1"/>
  <c r="AI37" i="17"/>
  <c r="AH37" i="17"/>
  <c r="AG37" i="17"/>
  <c r="AF37" i="17"/>
  <c r="AE37" i="17"/>
  <c r="AD37" i="17"/>
  <c r="AA37" i="17"/>
  <c r="Z37" i="17"/>
  <c r="X37" i="17"/>
  <c r="W37" i="17"/>
  <c r="U37" i="17"/>
  <c r="T37" i="17"/>
  <c r="S37" i="17"/>
  <c r="AJ36" i="17"/>
  <c r="AK36" i="17" s="1"/>
  <c r="AI36" i="17"/>
  <c r="AH36" i="17"/>
  <c r="AG36" i="17"/>
  <c r="AF36" i="17"/>
  <c r="AE36" i="17"/>
  <c r="AD36" i="17"/>
  <c r="AC36" i="17"/>
  <c r="AA36" i="17"/>
  <c r="Z36" i="17"/>
  <c r="X36" i="17"/>
  <c r="W36" i="17"/>
  <c r="U36" i="17"/>
  <c r="T36" i="17"/>
  <c r="S36" i="17"/>
  <c r="AJ35" i="17"/>
  <c r="AK35" i="17" s="1"/>
  <c r="AI35" i="17"/>
  <c r="AH35" i="17"/>
  <c r="AG35" i="17"/>
  <c r="AF35" i="17"/>
  <c r="AE35" i="17"/>
  <c r="AD35" i="17"/>
  <c r="AA35" i="17"/>
  <c r="Z35" i="17"/>
  <c r="X35" i="17"/>
  <c r="W35" i="17"/>
  <c r="U35" i="17"/>
  <c r="T35" i="17"/>
  <c r="S35" i="17"/>
  <c r="AJ34" i="17"/>
  <c r="AK34" i="17" s="1"/>
  <c r="AI34" i="17"/>
  <c r="AH34" i="17"/>
  <c r="AG34" i="17"/>
  <c r="AF34" i="17"/>
  <c r="AE34" i="17"/>
  <c r="AC34" i="17"/>
  <c r="AA34" i="17"/>
  <c r="Z34" i="17"/>
  <c r="X34" i="17"/>
  <c r="W34" i="17"/>
  <c r="U34" i="17"/>
  <c r="T34" i="17"/>
  <c r="S34" i="17"/>
  <c r="AJ33" i="17"/>
  <c r="AK33" i="17" s="1"/>
  <c r="AI33" i="17"/>
  <c r="AH33" i="17"/>
  <c r="AG33" i="17"/>
  <c r="AF33" i="17"/>
  <c r="AE33" i="17"/>
  <c r="AD33" i="17"/>
  <c r="AC33" i="17"/>
  <c r="Z33" i="17"/>
  <c r="X33" i="17"/>
  <c r="W33" i="17"/>
  <c r="U33" i="17"/>
  <c r="T33" i="17"/>
  <c r="S33" i="17"/>
  <c r="AJ32" i="17"/>
  <c r="AK32" i="17" s="1"/>
  <c r="AI32" i="17"/>
  <c r="AH32" i="17"/>
  <c r="AG32" i="17"/>
  <c r="AF32" i="17"/>
  <c r="AE32" i="17"/>
  <c r="AD32" i="17"/>
  <c r="AC32" i="17"/>
  <c r="AB32" i="17"/>
  <c r="X32" i="17"/>
  <c r="W32" i="17"/>
  <c r="U32" i="17"/>
  <c r="T32" i="17"/>
  <c r="S32" i="17"/>
  <c r="AJ31" i="17"/>
  <c r="AI31" i="17"/>
  <c r="AH31" i="17"/>
  <c r="AG31" i="17"/>
  <c r="AF31" i="17"/>
  <c r="AE31" i="17"/>
  <c r="AD31" i="17"/>
  <c r="AC31" i="17"/>
  <c r="AB31" i="17"/>
  <c r="X31" i="17"/>
  <c r="W31" i="17"/>
  <c r="U31" i="17"/>
  <c r="T31" i="17"/>
  <c r="S31" i="17"/>
  <c r="AJ30" i="17"/>
  <c r="AI30" i="17"/>
  <c r="AH30" i="17"/>
  <c r="AG30" i="17"/>
  <c r="AF30" i="17"/>
  <c r="AE30" i="17"/>
  <c r="AD30" i="17"/>
  <c r="AA30" i="17"/>
  <c r="Z30" i="17"/>
  <c r="X30" i="17"/>
  <c r="W30" i="17"/>
  <c r="U30" i="17"/>
  <c r="T30" i="17"/>
  <c r="S30" i="17"/>
  <c r="AJ29" i="17"/>
  <c r="AI29" i="17"/>
  <c r="AH29" i="17"/>
  <c r="AG29" i="17"/>
  <c r="AF29" i="17"/>
  <c r="AE29" i="17"/>
  <c r="AD29" i="17"/>
  <c r="AC29" i="17"/>
  <c r="AB29" i="17"/>
  <c r="Z29" i="17"/>
  <c r="X29" i="17"/>
  <c r="W29" i="17"/>
  <c r="U29" i="17"/>
  <c r="T29" i="17"/>
  <c r="S29" i="17"/>
  <c r="AJ28" i="17"/>
  <c r="AI28" i="17"/>
  <c r="AH28" i="17"/>
  <c r="AG28" i="17"/>
  <c r="AF28" i="17"/>
  <c r="AE28" i="17"/>
  <c r="AD28" i="17"/>
  <c r="X28" i="17"/>
  <c r="W28" i="17"/>
  <c r="U28" i="17"/>
  <c r="T28" i="17"/>
  <c r="S28" i="17"/>
  <c r="AJ27" i="17"/>
  <c r="AI27" i="17"/>
  <c r="AH27" i="17"/>
  <c r="AF27" i="17"/>
  <c r="AE27" i="17"/>
  <c r="AD27" i="17"/>
  <c r="Z27" i="17"/>
  <c r="X27" i="17"/>
  <c r="W27" i="17"/>
  <c r="U27" i="17"/>
  <c r="T27" i="17"/>
  <c r="S27" i="17"/>
  <c r="AJ26" i="17"/>
  <c r="AI26" i="17"/>
  <c r="AG26" i="17"/>
  <c r="AF26" i="17"/>
  <c r="AE26" i="17"/>
  <c r="AD26" i="17"/>
  <c r="AB26" i="17"/>
  <c r="X26" i="17"/>
  <c r="W26" i="17"/>
  <c r="U26" i="17"/>
  <c r="T26" i="17"/>
  <c r="S26" i="17"/>
  <c r="AJ25" i="17"/>
  <c r="AI25" i="17"/>
  <c r="AH25" i="17"/>
  <c r="AF25" i="17"/>
  <c r="AE25" i="17"/>
  <c r="AD25" i="17"/>
  <c r="X25" i="17"/>
  <c r="W25" i="17"/>
  <c r="U25" i="17"/>
  <c r="T25" i="17"/>
  <c r="S25" i="17"/>
  <c r="AJ24" i="17"/>
  <c r="AI24" i="17"/>
  <c r="AG24" i="17"/>
  <c r="AF24" i="17"/>
  <c r="AE24" i="17"/>
  <c r="AD24" i="17"/>
  <c r="Z24" i="17"/>
  <c r="X24" i="17"/>
  <c r="W24" i="17"/>
  <c r="U24" i="17"/>
  <c r="T24" i="17"/>
  <c r="S24" i="17"/>
  <c r="AJ23" i="17"/>
  <c r="AI23" i="17"/>
  <c r="AG23" i="17"/>
  <c r="AF23" i="17"/>
  <c r="AE23" i="17"/>
  <c r="X23" i="17"/>
  <c r="W23" i="17"/>
  <c r="U23" i="17"/>
  <c r="T23" i="17"/>
  <c r="S23" i="17"/>
  <c r="AJ22" i="17"/>
  <c r="AH22" i="17"/>
  <c r="AG22" i="17"/>
  <c r="AF22" i="17"/>
  <c r="AE22" i="17"/>
  <c r="AC22" i="17"/>
  <c r="X22" i="17"/>
  <c r="W22" i="17"/>
  <c r="U22" i="17"/>
  <c r="T22" i="17"/>
  <c r="S22" i="17"/>
  <c r="AJ21" i="17"/>
  <c r="AI21" i="17"/>
  <c r="AH21" i="17"/>
  <c r="AG21" i="17"/>
  <c r="AF21" i="17"/>
  <c r="AE21" i="17"/>
  <c r="AD21" i="17"/>
  <c r="AA21" i="17"/>
  <c r="X21" i="17"/>
  <c r="W21" i="17"/>
  <c r="U21" i="17"/>
  <c r="T21" i="17"/>
  <c r="S21" i="17"/>
  <c r="AJ20" i="17"/>
  <c r="AI20" i="17"/>
  <c r="AH20" i="17"/>
  <c r="AG20" i="17"/>
  <c r="AE20" i="17"/>
  <c r="X20" i="17"/>
  <c r="W20" i="17"/>
  <c r="U20" i="17"/>
  <c r="T20" i="17"/>
  <c r="S20" i="17"/>
  <c r="AJ19" i="17"/>
  <c r="AI19" i="17"/>
  <c r="AH19" i="17"/>
  <c r="AF19" i="17"/>
  <c r="AE19" i="17"/>
  <c r="AD19" i="17"/>
  <c r="X19" i="17"/>
  <c r="W19" i="17"/>
  <c r="U19" i="17"/>
  <c r="T19" i="17"/>
  <c r="S19" i="17"/>
  <c r="AJ18" i="17"/>
  <c r="AI18" i="17"/>
  <c r="AG18" i="17"/>
  <c r="AF18" i="17"/>
  <c r="AE18" i="17"/>
  <c r="AD18" i="17"/>
  <c r="AB18" i="17"/>
  <c r="X18" i="17"/>
  <c r="W18" i="17"/>
  <c r="U18" i="17"/>
  <c r="T18" i="17"/>
  <c r="S18" i="17"/>
  <c r="E8" i="17"/>
  <c r="H67" i="16"/>
  <c r="G67" i="16"/>
  <c r="F67" i="16"/>
  <c r="E67" i="16"/>
  <c r="D67" i="16"/>
  <c r="H66" i="16"/>
  <c r="G66" i="16"/>
  <c r="F66" i="16"/>
  <c r="E66" i="16"/>
  <c r="D66" i="16"/>
  <c r="D58" i="16"/>
  <c r="E57" i="16"/>
  <c r="D57" i="16"/>
  <c r="X56" i="16"/>
  <c r="W56" i="16"/>
  <c r="V56" i="16"/>
  <c r="U56" i="16"/>
  <c r="T56" i="16"/>
  <c r="S56" i="16"/>
  <c r="AY55" i="16"/>
  <c r="AV55" i="16"/>
  <c r="AQ55" i="16"/>
  <c r="F55" i="16"/>
  <c r="E55" i="16"/>
  <c r="B54" i="16"/>
  <c r="BA53" i="16"/>
  <c r="BA52" i="16"/>
  <c r="BA51" i="16"/>
  <c r="BA50" i="16"/>
  <c r="BA49" i="16"/>
  <c r="BA48" i="16"/>
  <c r="BA47" i="16"/>
  <c r="BA46" i="16"/>
  <c r="BA45" i="16"/>
  <c r="BA44" i="16"/>
  <c r="BA43" i="16"/>
  <c r="BA42" i="16"/>
  <c r="BA41" i="16"/>
  <c r="BA40" i="16"/>
  <c r="BA39" i="16"/>
  <c r="BA38" i="16"/>
  <c r="BA37" i="16"/>
  <c r="BA36" i="16"/>
  <c r="BA35" i="16"/>
  <c r="BA34" i="16"/>
  <c r="BA33" i="16"/>
  <c r="BA32" i="16"/>
  <c r="BA31" i="16"/>
  <c r="BA30" i="16"/>
  <c r="BA29" i="16"/>
  <c r="BA28" i="16"/>
  <c r="BA27" i="16"/>
  <c r="BA26" i="16"/>
  <c r="BA25" i="16"/>
  <c r="BA24" i="16"/>
  <c r="BA23" i="16"/>
  <c r="BA22" i="16"/>
  <c r="BA21" i="16"/>
  <c r="BA20" i="16"/>
  <c r="BA19" i="16"/>
  <c r="BA18" i="16"/>
  <c r="E8" i="16"/>
  <c r="H69" i="15"/>
  <c r="G69" i="15"/>
  <c r="F69" i="15"/>
  <c r="E69" i="15"/>
  <c r="D69" i="15"/>
  <c r="H68" i="15"/>
  <c r="G68" i="15"/>
  <c r="F68" i="15"/>
  <c r="E68" i="15"/>
  <c r="D68" i="15"/>
  <c r="H67" i="15"/>
  <c r="G67" i="15"/>
  <c r="F67" i="15"/>
  <c r="E67" i="15"/>
  <c r="D67" i="15"/>
  <c r="H66" i="15"/>
  <c r="G66" i="15"/>
  <c r="F66" i="15"/>
  <c r="E66" i="15"/>
  <c r="D66" i="15"/>
  <c r="D58" i="15"/>
  <c r="E57" i="15"/>
  <c r="D57" i="15"/>
  <c r="X56" i="15"/>
  <c r="W56" i="15"/>
  <c r="V56" i="15"/>
  <c r="U56" i="15"/>
  <c r="T56" i="15"/>
  <c r="S56" i="15"/>
  <c r="F55" i="15"/>
  <c r="E55" i="15"/>
  <c r="B54" i="15"/>
  <c r="AJ53" i="15"/>
  <c r="AK53" i="15" s="1"/>
  <c r="AI53" i="15"/>
  <c r="AH53" i="15"/>
  <c r="AG53" i="15"/>
  <c r="AF53" i="15"/>
  <c r="AE53" i="15"/>
  <c r="AD53" i="15"/>
  <c r="AC53" i="15"/>
  <c r="AB53" i="15"/>
  <c r="AA53" i="15"/>
  <c r="Z53" i="15"/>
  <c r="X53" i="15"/>
  <c r="W53" i="15"/>
  <c r="U53" i="15"/>
  <c r="T53" i="15"/>
  <c r="S53" i="15"/>
  <c r="AJ52" i="15"/>
  <c r="AI52" i="15"/>
  <c r="AH52" i="15"/>
  <c r="AG52" i="15"/>
  <c r="AF52" i="15"/>
  <c r="AE52" i="15"/>
  <c r="AD52" i="15"/>
  <c r="AC52" i="15"/>
  <c r="AB52" i="15"/>
  <c r="Z52" i="15"/>
  <c r="X52" i="15"/>
  <c r="W52" i="15"/>
  <c r="U52" i="15"/>
  <c r="T52" i="15"/>
  <c r="S52" i="15"/>
  <c r="AJ51" i="15"/>
  <c r="AI51" i="15"/>
  <c r="AH51" i="15"/>
  <c r="AG51" i="15"/>
  <c r="AF51" i="15"/>
  <c r="AE51" i="15"/>
  <c r="AD51" i="15"/>
  <c r="AC51" i="15"/>
  <c r="AB51" i="15"/>
  <c r="Z51" i="15"/>
  <c r="X51" i="15"/>
  <c r="W51" i="15"/>
  <c r="U51" i="15"/>
  <c r="T51" i="15"/>
  <c r="S51" i="15"/>
  <c r="AJ50" i="15"/>
  <c r="AI50" i="15"/>
  <c r="AH50" i="15"/>
  <c r="AG50" i="15"/>
  <c r="AF50" i="15"/>
  <c r="AE50" i="15"/>
  <c r="AD50" i="15"/>
  <c r="AC50" i="15"/>
  <c r="AB50" i="15"/>
  <c r="Z50" i="15"/>
  <c r="X50" i="15"/>
  <c r="W50" i="15"/>
  <c r="U50" i="15"/>
  <c r="T50" i="15"/>
  <c r="S50" i="15"/>
  <c r="AJ49" i="15"/>
  <c r="AI49" i="15"/>
  <c r="AH49" i="15"/>
  <c r="AG49" i="15"/>
  <c r="AF49" i="15"/>
  <c r="AE49" i="15"/>
  <c r="AD49" i="15"/>
  <c r="AC49" i="15"/>
  <c r="AB49" i="15"/>
  <c r="Z49" i="15"/>
  <c r="X49" i="15"/>
  <c r="W49" i="15"/>
  <c r="U49" i="15"/>
  <c r="T49" i="15"/>
  <c r="S49" i="15"/>
  <c r="AJ48" i="15"/>
  <c r="AI48" i="15"/>
  <c r="AH48" i="15"/>
  <c r="AG48" i="15"/>
  <c r="AF48" i="15"/>
  <c r="AE48" i="15"/>
  <c r="AD48" i="15"/>
  <c r="AC48" i="15"/>
  <c r="AB48" i="15"/>
  <c r="Z48" i="15"/>
  <c r="X48" i="15"/>
  <c r="W48" i="15"/>
  <c r="U48" i="15"/>
  <c r="T48" i="15"/>
  <c r="S48" i="15"/>
  <c r="AJ47" i="15"/>
  <c r="AK47" i="15" s="1"/>
  <c r="AI47" i="15"/>
  <c r="AH47" i="15"/>
  <c r="AG47" i="15"/>
  <c r="AF47" i="15"/>
  <c r="AE47" i="15"/>
  <c r="AD47" i="15"/>
  <c r="AC47" i="15"/>
  <c r="AB47" i="15"/>
  <c r="AA47" i="15"/>
  <c r="Z47" i="15"/>
  <c r="X47" i="15"/>
  <c r="W47" i="15"/>
  <c r="U47" i="15"/>
  <c r="T47" i="15"/>
  <c r="S47" i="15"/>
  <c r="AJ46" i="15"/>
  <c r="AK46" i="15" s="1"/>
  <c r="AI46" i="15"/>
  <c r="AH46" i="15"/>
  <c r="AG46" i="15"/>
  <c r="AF46" i="15"/>
  <c r="AE46" i="15"/>
  <c r="AD46" i="15"/>
  <c r="AC46" i="15"/>
  <c r="AB46" i="15"/>
  <c r="AA46" i="15"/>
  <c r="Z46" i="15"/>
  <c r="X46" i="15"/>
  <c r="W46" i="15"/>
  <c r="U46" i="15"/>
  <c r="T46" i="15"/>
  <c r="S46" i="15"/>
  <c r="AJ45" i="15"/>
  <c r="AK45" i="15" s="1"/>
  <c r="AI45" i="15"/>
  <c r="AH45" i="15"/>
  <c r="AG45" i="15"/>
  <c r="AF45" i="15"/>
  <c r="AE45" i="15"/>
  <c r="AD45" i="15"/>
  <c r="AC45" i="15"/>
  <c r="AB45" i="15"/>
  <c r="AA45" i="15"/>
  <c r="Z45" i="15"/>
  <c r="X45" i="15"/>
  <c r="W45" i="15"/>
  <c r="U45" i="15"/>
  <c r="T45" i="15"/>
  <c r="S45" i="15"/>
  <c r="AJ44" i="15"/>
  <c r="AI44" i="15"/>
  <c r="AH44" i="15"/>
  <c r="AG44" i="15"/>
  <c r="AF44" i="15"/>
  <c r="AE44" i="15"/>
  <c r="AD44" i="15"/>
  <c r="AC44" i="15"/>
  <c r="AB44" i="15"/>
  <c r="Z44" i="15"/>
  <c r="X44" i="15"/>
  <c r="W44" i="15"/>
  <c r="U44" i="15"/>
  <c r="T44" i="15"/>
  <c r="S44" i="15"/>
  <c r="AJ43" i="15"/>
  <c r="AI43" i="15"/>
  <c r="AH43" i="15"/>
  <c r="AG43" i="15"/>
  <c r="AF43" i="15"/>
  <c r="AE43" i="15"/>
  <c r="AD43" i="15"/>
  <c r="AC43" i="15"/>
  <c r="AB43" i="15"/>
  <c r="Z43" i="15"/>
  <c r="X43" i="15"/>
  <c r="W43" i="15"/>
  <c r="U43" i="15"/>
  <c r="T43" i="15"/>
  <c r="S43" i="15"/>
  <c r="AJ42" i="15"/>
  <c r="AI42" i="15"/>
  <c r="AH42" i="15"/>
  <c r="AG42" i="15"/>
  <c r="AF42" i="15"/>
  <c r="AE42" i="15"/>
  <c r="AD42" i="15"/>
  <c r="AC42" i="15"/>
  <c r="AB42" i="15"/>
  <c r="Z42" i="15"/>
  <c r="X42" i="15"/>
  <c r="W42" i="15"/>
  <c r="U42" i="15"/>
  <c r="T42" i="15"/>
  <c r="S42" i="15"/>
  <c r="AJ41" i="15"/>
  <c r="AK41" i="15" s="1"/>
  <c r="AI41" i="15"/>
  <c r="AH41" i="15"/>
  <c r="AG41" i="15"/>
  <c r="AF41" i="15"/>
  <c r="AE41" i="15"/>
  <c r="AD41" i="15"/>
  <c r="AC41" i="15"/>
  <c r="AB41" i="15"/>
  <c r="AA41" i="15"/>
  <c r="Z41" i="15"/>
  <c r="X41" i="15"/>
  <c r="W41" i="15"/>
  <c r="U41" i="15"/>
  <c r="T41" i="15"/>
  <c r="S41" i="15"/>
  <c r="AJ40" i="15"/>
  <c r="AI40" i="15"/>
  <c r="AH40" i="15"/>
  <c r="AG40" i="15"/>
  <c r="AF40" i="15"/>
  <c r="AE40" i="15"/>
  <c r="AD40" i="15"/>
  <c r="AC40" i="15"/>
  <c r="AB40" i="15"/>
  <c r="Z40" i="15"/>
  <c r="X40" i="15"/>
  <c r="W40" i="15"/>
  <c r="U40" i="15"/>
  <c r="T40" i="15"/>
  <c r="S40" i="15"/>
  <c r="AJ39" i="15"/>
  <c r="AK39" i="15" s="1"/>
  <c r="AI39" i="15"/>
  <c r="AH39" i="15"/>
  <c r="AG39" i="15"/>
  <c r="AF39" i="15"/>
  <c r="AE39" i="15"/>
  <c r="AD39" i="15"/>
  <c r="AC39" i="15"/>
  <c r="AB39" i="15"/>
  <c r="AA39" i="15"/>
  <c r="Z39" i="15"/>
  <c r="X39" i="15"/>
  <c r="W39" i="15"/>
  <c r="U39" i="15"/>
  <c r="T39" i="15"/>
  <c r="S39" i="15"/>
  <c r="AJ38" i="15"/>
  <c r="AK38" i="15" s="1"/>
  <c r="AI38" i="15"/>
  <c r="AH38" i="15"/>
  <c r="AG38" i="15"/>
  <c r="AF38" i="15"/>
  <c r="AE38" i="15"/>
  <c r="AD38" i="15"/>
  <c r="AC38" i="15"/>
  <c r="AB38" i="15"/>
  <c r="AA38" i="15"/>
  <c r="Z38" i="15"/>
  <c r="X38" i="15"/>
  <c r="W38" i="15"/>
  <c r="U38" i="15"/>
  <c r="T38" i="15"/>
  <c r="S38" i="15"/>
  <c r="AJ37" i="15"/>
  <c r="AK37" i="15" s="1"/>
  <c r="AI37" i="15"/>
  <c r="AH37" i="15"/>
  <c r="AG37" i="15"/>
  <c r="AF37" i="15"/>
  <c r="AE37" i="15"/>
  <c r="AD37" i="15"/>
  <c r="AC37" i="15"/>
  <c r="AB37" i="15"/>
  <c r="AA37" i="15"/>
  <c r="X37" i="15"/>
  <c r="W37" i="15"/>
  <c r="U37" i="15"/>
  <c r="T37" i="15"/>
  <c r="S37" i="15"/>
  <c r="AJ36" i="15"/>
  <c r="AK36" i="15" s="1"/>
  <c r="AI36" i="15"/>
  <c r="AH36" i="15"/>
  <c r="AG36" i="15"/>
  <c r="AF36" i="15"/>
  <c r="AE36" i="15"/>
  <c r="AD36" i="15"/>
  <c r="AC36" i="15"/>
  <c r="AB36" i="15"/>
  <c r="X36" i="15"/>
  <c r="W36" i="15"/>
  <c r="U36" i="15"/>
  <c r="T36" i="15"/>
  <c r="S36" i="15"/>
  <c r="AJ35" i="15"/>
  <c r="AK35" i="15" s="1"/>
  <c r="AI35" i="15"/>
  <c r="AH35" i="15"/>
  <c r="AG35" i="15"/>
  <c r="AF35" i="15"/>
  <c r="AE35" i="15"/>
  <c r="AD35" i="15"/>
  <c r="AC35" i="15"/>
  <c r="Z35" i="15"/>
  <c r="X35" i="15"/>
  <c r="W35" i="15"/>
  <c r="U35" i="15"/>
  <c r="T35" i="15"/>
  <c r="S35" i="15"/>
  <c r="AJ34" i="15"/>
  <c r="AK34" i="15" s="1"/>
  <c r="AI34" i="15"/>
  <c r="AH34" i="15"/>
  <c r="AG34" i="15"/>
  <c r="AF34" i="15"/>
  <c r="AE34" i="15"/>
  <c r="AD34" i="15"/>
  <c r="AC34" i="15"/>
  <c r="Z34" i="15"/>
  <c r="X34" i="15"/>
  <c r="W34" i="15"/>
  <c r="U34" i="15"/>
  <c r="T34" i="15"/>
  <c r="S34" i="15"/>
  <c r="AJ33" i="15"/>
  <c r="AK33" i="15" s="1"/>
  <c r="AI33" i="15"/>
  <c r="AH33" i="15"/>
  <c r="AG33" i="15"/>
  <c r="AF33" i="15"/>
  <c r="AE33" i="15"/>
  <c r="AD33" i="15"/>
  <c r="AC33" i="15"/>
  <c r="AA33" i="15"/>
  <c r="Z33" i="15"/>
  <c r="X33" i="15"/>
  <c r="W33" i="15"/>
  <c r="U33" i="15"/>
  <c r="T33" i="15"/>
  <c r="S33" i="15"/>
  <c r="AJ32" i="15"/>
  <c r="AK32" i="15" s="1"/>
  <c r="AI32" i="15"/>
  <c r="AH32" i="15"/>
  <c r="AG32" i="15"/>
  <c r="AF32" i="15"/>
  <c r="AE32" i="15"/>
  <c r="AD32" i="15"/>
  <c r="AC32" i="15"/>
  <c r="AB32" i="15"/>
  <c r="Z32" i="15"/>
  <c r="X32" i="15"/>
  <c r="W32" i="15"/>
  <c r="U32" i="15"/>
  <c r="T32" i="15"/>
  <c r="S32" i="15"/>
  <c r="AJ31" i="15"/>
  <c r="AI31" i="15"/>
  <c r="AH31" i="15"/>
  <c r="AG31" i="15"/>
  <c r="AF31" i="15"/>
  <c r="AE31" i="15"/>
  <c r="AD31" i="15"/>
  <c r="AC31" i="15"/>
  <c r="Z31" i="15"/>
  <c r="X31" i="15"/>
  <c r="W31" i="15"/>
  <c r="U31" i="15"/>
  <c r="T31" i="15"/>
  <c r="S31" i="15"/>
  <c r="AJ30" i="15"/>
  <c r="AI30" i="15"/>
  <c r="AH30" i="15"/>
  <c r="AG30" i="15"/>
  <c r="AF30" i="15"/>
  <c r="AE30" i="15"/>
  <c r="AD30" i="15"/>
  <c r="AC30" i="15"/>
  <c r="Z30" i="15"/>
  <c r="X30" i="15"/>
  <c r="W30" i="15"/>
  <c r="U30" i="15"/>
  <c r="T30" i="15"/>
  <c r="S30" i="15"/>
  <c r="AJ29" i="15"/>
  <c r="AI29" i="15"/>
  <c r="AH29" i="15"/>
  <c r="AG29" i="15"/>
  <c r="AF29" i="15"/>
  <c r="AE29" i="15"/>
  <c r="AD29" i="15"/>
  <c r="AC29" i="15"/>
  <c r="AA29" i="15"/>
  <c r="Z29" i="15"/>
  <c r="X29" i="15"/>
  <c r="W29" i="15"/>
  <c r="U29" i="15"/>
  <c r="T29" i="15"/>
  <c r="S29" i="15"/>
  <c r="AJ28" i="15"/>
  <c r="AI28" i="15"/>
  <c r="AH28" i="15"/>
  <c r="AG28" i="15"/>
  <c r="AF28" i="15"/>
  <c r="AE28" i="15"/>
  <c r="AD28" i="15"/>
  <c r="AC28" i="15"/>
  <c r="X28" i="15"/>
  <c r="W28" i="15"/>
  <c r="U28" i="15"/>
  <c r="T28" i="15"/>
  <c r="S28" i="15"/>
  <c r="AJ27" i="15"/>
  <c r="AI27" i="15"/>
  <c r="AH27" i="15"/>
  <c r="AG27" i="15"/>
  <c r="AE27" i="15"/>
  <c r="AD27" i="15"/>
  <c r="AC27" i="15"/>
  <c r="Z27" i="15"/>
  <c r="X27" i="15"/>
  <c r="W27" i="15"/>
  <c r="U27" i="15"/>
  <c r="T27" i="15"/>
  <c r="S27" i="15"/>
  <c r="AJ26" i="15"/>
  <c r="AI26" i="15"/>
  <c r="AH26" i="15"/>
  <c r="AF26" i="15"/>
  <c r="AE26" i="15"/>
  <c r="AD26" i="15"/>
  <c r="AC26" i="15"/>
  <c r="X26" i="15"/>
  <c r="W26" i="15"/>
  <c r="U26" i="15"/>
  <c r="T26" i="15"/>
  <c r="S26" i="15"/>
  <c r="AJ25" i="15"/>
  <c r="AI25" i="15"/>
  <c r="AH25" i="15"/>
  <c r="AF25" i="15"/>
  <c r="AE25" i="15"/>
  <c r="AD25" i="15"/>
  <c r="Z25" i="15"/>
  <c r="X25" i="15"/>
  <c r="W25" i="15"/>
  <c r="U25" i="15"/>
  <c r="T25" i="15"/>
  <c r="S25" i="15"/>
  <c r="AJ24" i="15"/>
  <c r="AI24" i="15"/>
  <c r="AH24" i="15"/>
  <c r="AF24" i="15"/>
  <c r="AE24" i="15"/>
  <c r="AD24" i="15"/>
  <c r="Z24" i="15"/>
  <c r="X24" i="15"/>
  <c r="W24" i="15"/>
  <c r="U24" i="15"/>
  <c r="T24" i="15"/>
  <c r="S24" i="15"/>
  <c r="AJ23" i="15"/>
  <c r="AI23" i="15"/>
  <c r="AH23" i="15"/>
  <c r="AG23" i="15"/>
  <c r="AE23" i="15"/>
  <c r="AD23" i="15"/>
  <c r="AC23" i="15"/>
  <c r="X23" i="15"/>
  <c r="W23" i="15"/>
  <c r="U23" i="15"/>
  <c r="T23" i="15"/>
  <c r="S23" i="15"/>
  <c r="AJ22" i="15"/>
  <c r="AI22" i="15"/>
  <c r="AH22" i="15"/>
  <c r="AG22" i="15"/>
  <c r="AE22" i="15"/>
  <c r="AD22" i="15"/>
  <c r="AC22" i="15"/>
  <c r="X22" i="15"/>
  <c r="W22" i="15"/>
  <c r="U22" i="15"/>
  <c r="T22" i="15"/>
  <c r="S22" i="15"/>
  <c r="AJ21" i="15"/>
  <c r="AI21" i="15"/>
  <c r="AH21" i="15"/>
  <c r="AG21" i="15"/>
  <c r="AF21" i="15"/>
  <c r="AE21" i="15"/>
  <c r="AD21" i="15"/>
  <c r="AC21" i="15"/>
  <c r="X21" i="15"/>
  <c r="W21" i="15"/>
  <c r="U21" i="15"/>
  <c r="T21" i="15"/>
  <c r="S21" i="15"/>
  <c r="AJ20" i="15"/>
  <c r="AI20" i="15"/>
  <c r="AH20" i="15"/>
  <c r="AG20" i="15"/>
  <c r="AE20" i="15"/>
  <c r="AD20" i="15"/>
  <c r="X20" i="15"/>
  <c r="W20" i="15"/>
  <c r="U20" i="15"/>
  <c r="T20" i="15"/>
  <c r="S20" i="15"/>
  <c r="AJ19" i="15"/>
  <c r="AI19" i="15"/>
  <c r="AH19" i="15"/>
  <c r="AF19" i="15"/>
  <c r="AE19" i="15"/>
  <c r="AD19" i="15"/>
  <c r="X19" i="15"/>
  <c r="W19" i="15"/>
  <c r="U19" i="15"/>
  <c r="T19" i="15"/>
  <c r="S19" i="15"/>
  <c r="AJ18" i="15"/>
  <c r="AI18" i="15"/>
  <c r="AH18" i="15"/>
  <c r="AF18" i="15"/>
  <c r="AE18" i="15"/>
  <c r="AD18" i="15"/>
  <c r="AC18" i="15"/>
  <c r="X18" i="15"/>
  <c r="W18" i="15"/>
  <c r="U18" i="15"/>
  <c r="T18" i="15"/>
  <c r="S18" i="15"/>
  <c r="E8" i="15"/>
  <c r="H69" i="14"/>
  <c r="G69" i="14"/>
  <c r="F69" i="14"/>
  <c r="E69" i="14"/>
  <c r="D69" i="14"/>
  <c r="H68" i="14"/>
  <c r="G68" i="14"/>
  <c r="F68" i="14"/>
  <c r="E68" i="14"/>
  <c r="D68" i="14"/>
  <c r="H67" i="14"/>
  <c r="G67" i="14"/>
  <c r="F67" i="14"/>
  <c r="E67" i="14"/>
  <c r="D67" i="14"/>
  <c r="H66" i="14"/>
  <c r="G66" i="14"/>
  <c r="F66" i="14"/>
  <c r="E66" i="14"/>
  <c r="D66" i="14"/>
  <c r="D58" i="14"/>
  <c r="E57" i="14"/>
  <c r="D57" i="14"/>
  <c r="X56" i="14"/>
  <c r="W56" i="14"/>
  <c r="V56" i="14"/>
  <c r="U56" i="14"/>
  <c r="T56" i="14"/>
  <c r="S56" i="14"/>
  <c r="F55" i="14"/>
  <c r="E55" i="14"/>
  <c r="B54" i="14"/>
  <c r="D20" i="68" s="1"/>
  <c r="AJ53" i="14"/>
  <c r="AK53" i="14" s="1"/>
  <c r="AI53" i="14"/>
  <c r="AH53" i="14"/>
  <c r="AG53" i="14"/>
  <c r="AF53" i="14"/>
  <c r="AE53" i="14"/>
  <c r="AD53" i="14"/>
  <c r="AC53" i="14"/>
  <c r="AB53" i="14"/>
  <c r="AA53" i="14"/>
  <c r="Z53" i="14"/>
  <c r="X53" i="14"/>
  <c r="W53" i="14"/>
  <c r="U53" i="14"/>
  <c r="T53" i="14"/>
  <c r="S53" i="14"/>
  <c r="AJ52" i="14"/>
  <c r="AK52" i="14" s="1"/>
  <c r="AI52" i="14"/>
  <c r="AH52" i="14"/>
  <c r="AG52" i="14"/>
  <c r="AF52" i="14"/>
  <c r="AE52" i="14"/>
  <c r="AD52" i="14"/>
  <c r="AC52" i="14"/>
  <c r="AB52" i="14"/>
  <c r="AA52" i="14"/>
  <c r="Z52" i="14"/>
  <c r="X52" i="14"/>
  <c r="W52" i="14"/>
  <c r="U52" i="14"/>
  <c r="T52" i="14"/>
  <c r="S52" i="14"/>
  <c r="AJ51" i="14"/>
  <c r="AK51" i="14" s="1"/>
  <c r="AI51" i="14"/>
  <c r="AH51" i="14"/>
  <c r="AG51" i="14"/>
  <c r="AF51" i="14"/>
  <c r="AE51" i="14"/>
  <c r="AD51" i="14"/>
  <c r="AC51" i="14"/>
  <c r="AB51" i="14"/>
  <c r="AA51" i="14"/>
  <c r="Z51" i="14"/>
  <c r="X51" i="14"/>
  <c r="W51" i="14"/>
  <c r="U51" i="14"/>
  <c r="T51" i="14"/>
  <c r="S51" i="14"/>
  <c r="AJ50" i="14"/>
  <c r="AK50" i="14" s="1"/>
  <c r="AI50" i="14"/>
  <c r="AH50" i="14"/>
  <c r="AG50" i="14"/>
  <c r="AF50" i="14"/>
  <c r="AE50" i="14"/>
  <c r="AD50" i="14"/>
  <c r="AC50" i="14"/>
  <c r="AB50" i="14"/>
  <c r="AA50" i="14"/>
  <c r="Z50" i="14"/>
  <c r="X50" i="14"/>
  <c r="W50" i="14"/>
  <c r="U50" i="14"/>
  <c r="T50" i="14"/>
  <c r="S50" i="14"/>
  <c r="AJ49" i="14"/>
  <c r="AK49" i="14" s="1"/>
  <c r="AI49" i="14"/>
  <c r="AH49" i="14"/>
  <c r="AG49" i="14"/>
  <c r="AF49" i="14"/>
  <c r="AE49" i="14"/>
  <c r="AD49" i="14"/>
  <c r="AC49" i="14"/>
  <c r="AB49" i="14"/>
  <c r="AA49" i="14"/>
  <c r="Z49" i="14"/>
  <c r="X49" i="14"/>
  <c r="W49" i="14"/>
  <c r="U49" i="14"/>
  <c r="T49" i="14"/>
  <c r="S49" i="14"/>
  <c r="AJ48" i="14"/>
  <c r="AK48" i="14" s="1"/>
  <c r="AI48" i="14"/>
  <c r="AH48" i="14"/>
  <c r="AG48" i="14"/>
  <c r="AF48" i="14"/>
  <c r="AE48" i="14"/>
  <c r="AD48" i="14"/>
  <c r="AC48" i="14"/>
  <c r="AB48" i="14"/>
  <c r="AA48" i="14"/>
  <c r="Z48" i="14"/>
  <c r="X48" i="14"/>
  <c r="W48" i="14"/>
  <c r="U48" i="14"/>
  <c r="T48" i="14"/>
  <c r="S48" i="14"/>
  <c r="AJ47" i="14"/>
  <c r="AK47" i="14" s="1"/>
  <c r="AI47" i="14"/>
  <c r="AH47" i="14"/>
  <c r="AG47" i="14"/>
  <c r="AF47" i="14"/>
  <c r="AE47" i="14"/>
  <c r="AD47" i="14"/>
  <c r="AC47" i="14"/>
  <c r="AB47" i="14"/>
  <c r="AA47" i="14"/>
  <c r="X47" i="14"/>
  <c r="W47" i="14"/>
  <c r="U47" i="14"/>
  <c r="T47" i="14"/>
  <c r="S47" i="14"/>
  <c r="AJ46" i="14"/>
  <c r="AK46" i="14" s="1"/>
  <c r="AI46" i="14"/>
  <c r="AH46" i="14"/>
  <c r="AG46" i="14"/>
  <c r="AF46" i="14"/>
  <c r="AE46" i="14"/>
  <c r="AD46" i="14"/>
  <c r="AC46" i="14"/>
  <c r="AB46" i="14"/>
  <c r="Z46" i="14"/>
  <c r="X46" i="14"/>
  <c r="W46" i="14"/>
  <c r="U46" i="14"/>
  <c r="T46" i="14"/>
  <c r="S46" i="14"/>
  <c r="AJ45" i="14"/>
  <c r="AK45" i="14" s="1"/>
  <c r="AI45" i="14"/>
  <c r="AH45" i="14"/>
  <c r="AG45" i="14"/>
  <c r="AF45" i="14"/>
  <c r="AE45" i="14"/>
  <c r="AD45" i="14"/>
  <c r="AC45" i="14"/>
  <c r="AB45" i="14"/>
  <c r="Z45" i="14"/>
  <c r="X45" i="14"/>
  <c r="W45" i="14"/>
  <c r="U45" i="14"/>
  <c r="T45" i="14"/>
  <c r="S45" i="14"/>
  <c r="AJ44" i="14"/>
  <c r="AK44" i="14" s="1"/>
  <c r="AI44" i="14"/>
  <c r="AH44" i="14"/>
  <c r="AG44" i="14"/>
  <c r="AF44" i="14"/>
  <c r="AE44" i="14"/>
  <c r="AD44" i="14"/>
  <c r="AC44" i="14"/>
  <c r="AB44" i="14"/>
  <c r="Z44" i="14"/>
  <c r="X44" i="14"/>
  <c r="W44" i="14"/>
  <c r="U44" i="14"/>
  <c r="T44" i="14"/>
  <c r="S44" i="14"/>
  <c r="AJ43" i="14"/>
  <c r="AK43" i="14" s="1"/>
  <c r="AI43" i="14"/>
  <c r="AH43" i="14"/>
  <c r="AG43" i="14"/>
  <c r="AF43" i="14"/>
  <c r="AE43" i="14"/>
  <c r="AD43" i="14"/>
  <c r="AC43" i="14"/>
  <c r="AA43" i="14"/>
  <c r="Z43" i="14"/>
  <c r="X43" i="14"/>
  <c r="W43" i="14"/>
  <c r="U43" i="14"/>
  <c r="T43" i="14"/>
  <c r="S43" i="14"/>
  <c r="AJ42" i="14"/>
  <c r="AK42" i="14" s="1"/>
  <c r="AI42" i="14"/>
  <c r="AH42" i="14"/>
  <c r="AG42" i="14"/>
  <c r="AF42" i="14"/>
  <c r="AE42" i="14"/>
  <c r="AD42" i="14"/>
  <c r="AC42" i="14"/>
  <c r="AA42" i="14"/>
  <c r="Z42" i="14"/>
  <c r="X42" i="14"/>
  <c r="W42" i="14"/>
  <c r="U42" i="14"/>
  <c r="T42" i="14"/>
  <c r="S42" i="14"/>
  <c r="AJ41" i="14"/>
  <c r="AK41" i="14" s="1"/>
  <c r="AI41" i="14"/>
  <c r="AH41" i="14"/>
  <c r="AG41" i="14"/>
  <c r="AF41" i="14"/>
  <c r="AE41" i="14"/>
  <c r="AD41" i="14"/>
  <c r="AB41" i="14"/>
  <c r="AA41" i="14"/>
  <c r="Z41" i="14"/>
  <c r="X41" i="14"/>
  <c r="W41" i="14"/>
  <c r="U41" i="14"/>
  <c r="T41" i="14"/>
  <c r="S41" i="14"/>
  <c r="AJ40" i="14"/>
  <c r="AK40" i="14" s="1"/>
  <c r="AI40" i="14"/>
  <c r="AH40" i="14"/>
  <c r="AG40" i="14"/>
  <c r="AF40" i="14"/>
  <c r="AE40" i="14"/>
  <c r="AD40" i="14"/>
  <c r="AC40" i="14"/>
  <c r="AA40" i="14"/>
  <c r="Z40" i="14"/>
  <c r="X40" i="14"/>
  <c r="W40" i="14"/>
  <c r="U40" i="14"/>
  <c r="T40" i="14"/>
  <c r="S40" i="14"/>
  <c r="AJ39" i="14"/>
  <c r="AK39" i="14" s="1"/>
  <c r="AI39" i="14"/>
  <c r="AH39" i="14"/>
  <c r="AG39" i="14"/>
  <c r="AF39" i="14"/>
  <c r="AE39" i="14"/>
  <c r="AD39" i="14"/>
  <c r="AC39" i="14"/>
  <c r="AA39" i="14"/>
  <c r="Z39" i="14"/>
  <c r="X39" i="14"/>
  <c r="W39" i="14"/>
  <c r="U39" i="14"/>
  <c r="T39" i="14"/>
  <c r="S39" i="14"/>
  <c r="AJ38" i="14"/>
  <c r="AK38" i="14" s="1"/>
  <c r="AI38" i="14"/>
  <c r="AH38" i="14"/>
  <c r="AG38" i="14"/>
  <c r="AF38" i="14"/>
  <c r="AE38" i="14"/>
  <c r="AD38" i="14"/>
  <c r="AC38" i="14"/>
  <c r="AA38" i="14"/>
  <c r="Z38" i="14"/>
  <c r="X38" i="14"/>
  <c r="W38" i="14"/>
  <c r="U38" i="14"/>
  <c r="T38" i="14"/>
  <c r="S38" i="14"/>
  <c r="AJ37" i="14"/>
  <c r="AK37" i="14" s="1"/>
  <c r="AI37" i="14"/>
  <c r="AH37" i="14"/>
  <c r="AG37" i="14"/>
  <c r="AF37" i="14"/>
  <c r="AE37" i="14"/>
  <c r="AD37" i="14"/>
  <c r="AC37" i="14"/>
  <c r="AB37" i="14"/>
  <c r="Z37" i="14"/>
  <c r="X37" i="14"/>
  <c r="W37" i="14"/>
  <c r="U37" i="14"/>
  <c r="T37" i="14"/>
  <c r="S37" i="14"/>
  <c r="AJ36" i="14"/>
  <c r="AK36" i="14" s="1"/>
  <c r="AI36" i="14"/>
  <c r="AH36" i="14"/>
  <c r="AG36" i="14"/>
  <c r="AF36" i="14"/>
  <c r="AE36" i="14"/>
  <c r="AD36" i="14"/>
  <c r="AC36" i="14"/>
  <c r="AA36" i="14"/>
  <c r="Z36" i="14"/>
  <c r="X36" i="14"/>
  <c r="W36" i="14"/>
  <c r="U36" i="14"/>
  <c r="T36" i="14"/>
  <c r="S36" i="14"/>
  <c r="AJ35" i="14"/>
  <c r="AK35" i="14" s="1"/>
  <c r="AI35" i="14"/>
  <c r="AH35" i="14"/>
  <c r="AG35" i="14"/>
  <c r="AF35" i="14"/>
  <c r="AE35" i="14"/>
  <c r="AD35" i="14"/>
  <c r="AC35" i="14"/>
  <c r="AB35" i="14"/>
  <c r="Z35" i="14"/>
  <c r="X35" i="14"/>
  <c r="W35" i="14"/>
  <c r="U35" i="14"/>
  <c r="T35" i="14"/>
  <c r="S35" i="14"/>
  <c r="AJ34" i="14"/>
  <c r="AK34" i="14" s="1"/>
  <c r="AI34" i="14"/>
  <c r="AH34" i="14"/>
  <c r="AG34" i="14"/>
  <c r="AF34" i="14"/>
  <c r="AE34" i="14"/>
  <c r="AD34" i="14"/>
  <c r="AC34" i="14"/>
  <c r="AA34" i="14"/>
  <c r="Z34" i="14"/>
  <c r="X34" i="14"/>
  <c r="W34" i="14"/>
  <c r="U34" i="14"/>
  <c r="T34" i="14"/>
  <c r="S34" i="14"/>
  <c r="AJ33" i="14"/>
  <c r="AI33" i="14"/>
  <c r="AH33" i="14"/>
  <c r="AF33" i="14"/>
  <c r="AE33" i="14"/>
  <c r="AD33" i="14"/>
  <c r="AC33" i="14"/>
  <c r="AA33" i="14"/>
  <c r="X33" i="14"/>
  <c r="W33" i="14"/>
  <c r="U33" i="14"/>
  <c r="T33" i="14"/>
  <c r="S33" i="14"/>
  <c r="AJ32" i="14"/>
  <c r="AI32" i="14"/>
  <c r="AH32" i="14"/>
  <c r="AE32" i="14"/>
  <c r="AD32" i="14"/>
  <c r="AC32" i="14"/>
  <c r="X32" i="14"/>
  <c r="W32" i="14"/>
  <c r="U32" i="14"/>
  <c r="T32" i="14"/>
  <c r="S32" i="14"/>
  <c r="AJ31" i="14"/>
  <c r="AI31" i="14"/>
  <c r="AH31" i="14"/>
  <c r="AG31" i="14"/>
  <c r="AE31" i="14"/>
  <c r="AD31" i="14"/>
  <c r="AC31" i="14"/>
  <c r="Z31" i="14"/>
  <c r="X31" i="14"/>
  <c r="W31" i="14"/>
  <c r="U31" i="14"/>
  <c r="T31" i="14"/>
  <c r="S31" i="14"/>
  <c r="AJ30" i="14"/>
  <c r="AI30" i="14"/>
  <c r="AH30" i="14"/>
  <c r="AE30" i="14"/>
  <c r="AD30" i="14"/>
  <c r="AC30" i="14"/>
  <c r="Z30" i="14"/>
  <c r="X30" i="14"/>
  <c r="W30" i="14"/>
  <c r="U30" i="14"/>
  <c r="T30" i="14"/>
  <c r="S30" i="14"/>
  <c r="AJ29" i="14"/>
  <c r="AI29" i="14"/>
  <c r="AH29" i="14"/>
  <c r="AE29" i="14"/>
  <c r="AD29" i="14"/>
  <c r="AC29" i="14"/>
  <c r="AB29" i="14"/>
  <c r="Z29" i="14"/>
  <c r="X29" i="14"/>
  <c r="W29" i="14"/>
  <c r="U29" i="14"/>
  <c r="T29" i="14"/>
  <c r="S29" i="14"/>
  <c r="AJ28" i="14"/>
  <c r="AI28" i="14"/>
  <c r="AH28" i="14"/>
  <c r="AE28" i="14"/>
  <c r="AD28" i="14"/>
  <c r="AA28" i="14"/>
  <c r="Z28" i="14"/>
  <c r="X28" i="14"/>
  <c r="W28" i="14"/>
  <c r="U28" i="14"/>
  <c r="T28" i="14"/>
  <c r="S28" i="14"/>
  <c r="AJ27" i="14"/>
  <c r="AI27" i="14"/>
  <c r="AH27" i="14"/>
  <c r="AF27" i="14"/>
  <c r="AE27" i="14"/>
  <c r="AD27" i="14"/>
  <c r="AC27" i="14"/>
  <c r="Z27" i="14"/>
  <c r="X27" i="14"/>
  <c r="W27" i="14"/>
  <c r="U27" i="14"/>
  <c r="T27" i="14"/>
  <c r="S27" i="14"/>
  <c r="AJ26" i="14"/>
  <c r="AI26" i="14"/>
  <c r="AH26" i="14"/>
  <c r="AF26" i="14"/>
  <c r="AE26" i="14"/>
  <c r="AD26" i="14"/>
  <c r="AC26" i="14"/>
  <c r="AA26" i="14"/>
  <c r="Z26" i="14"/>
  <c r="X26" i="14"/>
  <c r="W26" i="14"/>
  <c r="U26" i="14"/>
  <c r="T26" i="14"/>
  <c r="S26" i="14"/>
  <c r="AJ25" i="14"/>
  <c r="AI25" i="14"/>
  <c r="AH25" i="14"/>
  <c r="AF25" i="14"/>
  <c r="AE25" i="14"/>
  <c r="AD25" i="14"/>
  <c r="X25" i="14"/>
  <c r="W25" i="14"/>
  <c r="U25" i="14"/>
  <c r="T25" i="14"/>
  <c r="S25" i="14"/>
  <c r="AJ24" i="14"/>
  <c r="AI24" i="14"/>
  <c r="AH24" i="14"/>
  <c r="AF24" i="14"/>
  <c r="AE24" i="14"/>
  <c r="X24" i="14"/>
  <c r="W24" i="14"/>
  <c r="U24" i="14"/>
  <c r="T24" i="14"/>
  <c r="S24" i="14"/>
  <c r="AJ23" i="14"/>
  <c r="AI23" i="14"/>
  <c r="AH23" i="14"/>
  <c r="AF23" i="14"/>
  <c r="AE23" i="14"/>
  <c r="AD23" i="14"/>
  <c r="AC23" i="14"/>
  <c r="X23" i="14"/>
  <c r="W23" i="14"/>
  <c r="U23" i="14"/>
  <c r="T23" i="14"/>
  <c r="S23" i="14"/>
  <c r="AJ22" i="14"/>
  <c r="AI22" i="14"/>
  <c r="AH22" i="14"/>
  <c r="AF22" i="14"/>
  <c r="AE22" i="14"/>
  <c r="AD22" i="14"/>
  <c r="AC22" i="14"/>
  <c r="X22" i="14"/>
  <c r="W22" i="14"/>
  <c r="U22" i="14"/>
  <c r="T22" i="14"/>
  <c r="S22" i="14"/>
  <c r="AJ21" i="14"/>
  <c r="AI21" i="14"/>
  <c r="AH21" i="14"/>
  <c r="AF21" i="14"/>
  <c r="AE21" i="14"/>
  <c r="AD21" i="14"/>
  <c r="X21" i="14"/>
  <c r="W21" i="14"/>
  <c r="U21" i="14"/>
  <c r="T21" i="14"/>
  <c r="S21" i="14"/>
  <c r="AJ20" i="14"/>
  <c r="AI20" i="14"/>
  <c r="AH20" i="14"/>
  <c r="AF20" i="14"/>
  <c r="AE20" i="14"/>
  <c r="AD20" i="14"/>
  <c r="AC20" i="14"/>
  <c r="AA20" i="14"/>
  <c r="X20" i="14"/>
  <c r="W20" i="14"/>
  <c r="U20" i="14"/>
  <c r="T20" i="14"/>
  <c r="S20" i="14"/>
  <c r="AJ19" i="14"/>
  <c r="AI19" i="14"/>
  <c r="AH19" i="14"/>
  <c r="AF19" i="14"/>
  <c r="AE19" i="14"/>
  <c r="AD19" i="14"/>
  <c r="Z19" i="14"/>
  <c r="X19" i="14"/>
  <c r="W19" i="14"/>
  <c r="U19" i="14"/>
  <c r="T19" i="14"/>
  <c r="S19" i="14"/>
  <c r="AJ18" i="14"/>
  <c r="AI18" i="14"/>
  <c r="AH18" i="14"/>
  <c r="AG18" i="14"/>
  <c r="AE18" i="14"/>
  <c r="AD18" i="14"/>
  <c r="AC18" i="14"/>
  <c r="AB18" i="14"/>
  <c r="X18" i="14"/>
  <c r="W18" i="14"/>
  <c r="U18" i="14"/>
  <c r="T18" i="14"/>
  <c r="S18" i="14"/>
  <c r="E8" i="14"/>
  <c r="H69" i="13"/>
  <c r="G69" i="13"/>
  <c r="F69" i="13"/>
  <c r="E69" i="13"/>
  <c r="D69" i="13"/>
  <c r="H68" i="13"/>
  <c r="G68" i="13"/>
  <c r="F68" i="13"/>
  <c r="E68" i="13"/>
  <c r="D68" i="13"/>
  <c r="H67" i="13"/>
  <c r="G67" i="13"/>
  <c r="F67" i="13"/>
  <c r="E67" i="13"/>
  <c r="D67" i="13"/>
  <c r="H66" i="13"/>
  <c r="G66" i="13"/>
  <c r="F66" i="13"/>
  <c r="E66" i="13"/>
  <c r="D66" i="13"/>
  <c r="D58" i="13"/>
  <c r="E57" i="13"/>
  <c r="D57" i="13"/>
  <c r="X56" i="13"/>
  <c r="W56" i="13"/>
  <c r="V56" i="13"/>
  <c r="U56" i="13"/>
  <c r="T56" i="13"/>
  <c r="S56" i="13"/>
  <c r="F55" i="13"/>
  <c r="E55" i="13"/>
  <c r="B54" i="13"/>
  <c r="D16" i="68" s="1"/>
  <c r="AJ53" i="13"/>
  <c r="AK53" i="13" s="1"/>
  <c r="AI53" i="13"/>
  <c r="AH53" i="13"/>
  <c r="AG53" i="13"/>
  <c r="AF53" i="13"/>
  <c r="AE53" i="13"/>
  <c r="AD53" i="13"/>
  <c r="AC53" i="13"/>
  <c r="AB53" i="13"/>
  <c r="AA53" i="13"/>
  <c r="Z53" i="13"/>
  <c r="X53" i="13"/>
  <c r="W53" i="13"/>
  <c r="U53" i="13"/>
  <c r="T53" i="13"/>
  <c r="S53" i="13"/>
  <c r="AJ52" i="13"/>
  <c r="AK52" i="13" s="1"/>
  <c r="AI52" i="13"/>
  <c r="AH52" i="13"/>
  <c r="AG52" i="13"/>
  <c r="AF52" i="13"/>
  <c r="AE52" i="13"/>
  <c r="AD52" i="13"/>
  <c r="AC52" i="13"/>
  <c r="AB52" i="13"/>
  <c r="AA52" i="13"/>
  <c r="Z52" i="13"/>
  <c r="X52" i="13"/>
  <c r="W52" i="13"/>
  <c r="U52" i="13"/>
  <c r="T52" i="13"/>
  <c r="S52" i="13"/>
  <c r="AJ51" i="13"/>
  <c r="AK51" i="13" s="1"/>
  <c r="AI51" i="13"/>
  <c r="AH51" i="13"/>
  <c r="AG51" i="13"/>
  <c r="AF51" i="13"/>
  <c r="AE51" i="13"/>
  <c r="AD51" i="13"/>
  <c r="AC51" i="13"/>
  <c r="AB51" i="13"/>
  <c r="AA51" i="13"/>
  <c r="Z51" i="13"/>
  <c r="X51" i="13"/>
  <c r="W51" i="13"/>
  <c r="U51" i="13"/>
  <c r="T51" i="13"/>
  <c r="S51" i="13"/>
  <c r="AJ50" i="13"/>
  <c r="AK50" i="13" s="1"/>
  <c r="AI50" i="13"/>
  <c r="AH50" i="13"/>
  <c r="AG50" i="13"/>
  <c r="AF50" i="13"/>
  <c r="AE50" i="13"/>
  <c r="AD50" i="13"/>
  <c r="AC50" i="13"/>
  <c r="AB50" i="13"/>
  <c r="AA50" i="13"/>
  <c r="Z50" i="13"/>
  <c r="X50" i="13"/>
  <c r="W50" i="13"/>
  <c r="U50" i="13"/>
  <c r="T50" i="13"/>
  <c r="S50" i="13"/>
  <c r="AJ49" i="13"/>
  <c r="AK49" i="13" s="1"/>
  <c r="AI49" i="13"/>
  <c r="AH49" i="13"/>
  <c r="AG49" i="13"/>
  <c r="AF49" i="13"/>
  <c r="AE49" i="13"/>
  <c r="AD49" i="13"/>
  <c r="AC49" i="13"/>
  <c r="AB49" i="13"/>
  <c r="AA49" i="13"/>
  <c r="Z49" i="13"/>
  <c r="X49" i="13"/>
  <c r="W49" i="13"/>
  <c r="U49" i="13"/>
  <c r="T49" i="13"/>
  <c r="S49" i="13"/>
  <c r="AJ48" i="13"/>
  <c r="AK48" i="13" s="1"/>
  <c r="AI48" i="13"/>
  <c r="AH48" i="13"/>
  <c r="AG48" i="13"/>
  <c r="AF48" i="13"/>
  <c r="AE48" i="13"/>
  <c r="AD48" i="13"/>
  <c r="AC48" i="13"/>
  <c r="AB48" i="13"/>
  <c r="AA48" i="13"/>
  <c r="Z48" i="13"/>
  <c r="X48" i="13"/>
  <c r="W48" i="13"/>
  <c r="U48" i="13"/>
  <c r="T48" i="13"/>
  <c r="S48" i="13"/>
  <c r="AJ47" i="13"/>
  <c r="AK47" i="13" s="1"/>
  <c r="AI47" i="13"/>
  <c r="AH47" i="13"/>
  <c r="AG47" i="13"/>
  <c r="AF47" i="13"/>
  <c r="AE47" i="13"/>
  <c r="AD47" i="13"/>
  <c r="AC47" i="13"/>
  <c r="AB47" i="13"/>
  <c r="AA47" i="13"/>
  <c r="Z47" i="13"/>
  <c r="X47" i="13"/>
  <c r="W47" i="13"/>
  <c r="U47" i="13"/>
  <c r="T47" i="13"/>
  <c r="S47" i="13"/>
  <c r="AJ46" i="13"/>
  <c r="AK46" i="13" s="1"/>
  <c r="AI46" i="13"/>
  <c r="AH46" i="13"/>
  <c r="AG46" i="13"/>
  <c r="AF46" i="13"/>
  <c r="AE46" i="13"/>
  <c r="AD46" i="13"/>
  <c r="AC46" i="13"/>
  <c r="AB46" i="13"/>
  <c r="AA46" i="13"/>
  <c r="Z46" i="13"/>
  <c r="X46" i="13"/>
  <c r="W46" i="13"/>
  <c r="U46" i="13"/>
  <c r="T46" i="13"/>
  <c r="S46" i="13"/>
  <c r="AJ45" i="13"/>
  <c r="AI45" i="13"/>
  <c r="AH45" i="13"/>
  <c r="AG45" i="13"/>
  <c r="AF45" i="13"/>
  <c r="AE45" i="13"/>
  <c r="AD45" i="13"/>
  <c r="AC45" i="13"/>
  <c r="AB45" i="13"/>
  <c r="X45" i="13"/>
  <c r="W45" i="13"/>
  <c r="U45" i="13"/>
  <c r="T45" i="13"/>
  <c r="S45" i="13"/>
  <c r="AJ44" i="13"/>
  <c r="AI44" i="13"/>
  <c r="AH44" i="13"/>
  <c r="AG44" i="13"/>
  <c r="AF44" i="13"/>
  <c r="AE44" i="13"/>
  <c r="AD44" i="13"/>
  <c r="AC44" i="13"/>
  <c r="AB44" i="13"/>
  <c r="Z44" i="13"/>
  <c r="X44" i="13"/>
  <c r="W44" i="13"/>
  <c r="U44" i="13"/>
  <c r="T44" i="13"/>
  <c r="S44" i="13"/>
  <c r="AJ43" i="13"/>
  <c r="AI43" i="13"/>
  <c r="AH43" i="13"/>
  <c r="AG43" i="13"/>
  <c r="AF43" i="13"/>
  <c r="AE43" i="13"/>
  <c r="AD43" i="13"/>
  <c r="AC43" i="13"/>
  <c r="AA43" i="13"/>
  <c r="X43" i="13"/>
  <c r="W43" i="13"/>
  <c r="U43" i="13"/>
  <c r="T43" i="13"/>
  <c r="S43" i="13"/>
  <c r="AJ42" i="13"/>
  <c r="AI42" i="13"/>
  <c r="AH42" i="13"/>
  <c r="AG42" i="13"/>
  <c r="AF42" i="13"/>
  <c r="AE42" i="13"/>
  <c r="AD42" i="13"/>
  <c r="AC42" i="13"/>
  <c r="AB42" i="13"/>
  <c r="X42" i="13"/>
  <c r="W42" i="13"/>
  <c r="U42" i="13"/>
  <c r="T42" i="13"/>
  <c r="S42" i="13"/>
  <c r="AJ41" i="13"/>
  <c r="AI41" i="13"/>
  <c r="AH41" i="13"/>
  <c r="AG41" i="13"/>
  <c r="AF41" i="13"/>
  <c r="AE41" i="13"/>
  <c r="AD41" i="13"/>
  <c r="AC41" i="13"/>
  <c r="AB41" i="13"/>
  <c r="Z41" i="13"/>
  <c r="X41" i="13"/>
  <c r="W41" i="13"/>
  <c r="U41" i="13"/>
  <c r="T41" i="13"/>
  <c r="S41" i="13"/>
  <c r="AJ40" i="13"/>
  <c r="AI40" i="13"/>
  <c r="AH40" i="13"/>
  <c r="AG40" i="13"/>
  <c r="AF40" i="13"/>
  <c r="AE40" i="13"/>
  <c r="AD40" i="13"/>
  <c r="AC40" i="13"/>
  <c r="Z40" i="13"/>
  <c r="X40" i="13"/>
  <c r="W40" i="13"/>
  <c r="U40" i="13"/>
  <c r="T40" i="13"/>
  <c r="S40" i="13"/>
  <c r="AJ39" i="13"/>
  <c r="AI39" i="13"/>
  <c r="AH39" i="13"/>
  <c r="AG39" i="13"/>
  <c r="AF39" i="13"/>
  <c r="AE39" i="13"/>
  <c r="AD39" i="13"/>
  <c r="AC39" i="13"/>
  <c r="AB39" i="13"/>
  <c r="AA39" i="13"/>
  <c r="X39" i="13"/>
  <c r="W39" i="13"/>
  <c r="U39" i="13"/>
  <c r="T39" i="13"/>
  <c r="S39" i="13"/>
  <c r="AJ38" i="13"/>
  <c r="AK38" i="13" s="1"/>
  <c r="AI38" i="13"/>
  <c r="AH38" i="13"/>
  <c r="AG38" i="13"/>
  <c r="AF38" i="13"/>
  <c r="AE38" i="13"/>
  <c r="AD38" i="13"/>
  <c r="AC38" i="13"/>
  <c r="AB38" i="13"/>
  <c r="AA38" i="13"/>
  <c r="Z38" i="13"/>
  <c r="X38" i="13"/>
  <c r="W38" i="13"/>
  <c r="U38" i="13"/>
  <c r="T38" i="13"/>
  <c r="S38" i="13"/>
  <c r="AJ37" i="13"/>
  <c r="AI37" i="13"/>
  <c r="AH37" i="13"/>
  <c r="AG37" i="13"/>
  <c r="AF37" i="13"/>
  <c r="AE37" i="13"/>
  <c r="AD37" i="13"/>
  <c r="AC37" i="13"/>
  <c r="AB37" i="13"/>
  <c r="Z37" i="13"/>
  <c r="X37" i="13"/>
  <c r="W37" i="13"/>
  <c r="U37" i="13"/>
  <c r="T37" i="13"/>
  <c r="S37" i="13"/>
  <c r="AJ36" i="13"/>
  <c r="AI36" i="13"/>
  <c r="AH36" i="13"/>
  <c r="AG36" i="13"/>
  <c r="AF36" i="13"/>
  <c r="AE36" i="13"/>
  <c r="AD36" i="13"/>
  <c r="AB36" i="13"/>
  <c r="AA36" i="13"/>
  <c r="X36" i="13"/>
  <c r="W36" i="13"/>
  <c r="U36" i="13"/>
  <c r="T36" i="13"/>
  <c r="S36" i="13"/>
  <c r="AJ35" i="13"/>
  <c r="AI35" i="13"/>
  <c r="AH35" i="13"/>
  <c r="AG35" i="13"/>
  <c r="AF35" i="13"/>
  <c r="AE35" i="13"/>
  <c r="AD35" i="13"/>
  <c r="AC35" i="13"/>
  <c r="Z35" i="13"/>
  <c r="X35" i="13"/>
  <c r="W35" i="13"/>
  <c r="U35" i="13"/>
  <c r="T35" i="13"/>
  <c r="S35" i="13"/>
  <c r="AJ34" i="13"/>
  <c r="AI34" i="13"/>
  <c r="AH34" i="13"/>
  <c r="AG34" i="13"/>
  <c r="AF34" i="13"/>
  <c r="AE34" i="13"/>
  <c r="AD34" i="13"/>
  <c r="AC34" i="13"/>
  <c r="AA34" i="13"/>
  <c r="X34" i="13"/>
  <c r="W34" i="13"/>
  <c r="U34" i="13"/>
  <c r="T34" i="13"/>
  <c r="S34" i="13"/>
  <c r="AJ33" i="13"/>
  <c r="AI33" i="13"/>
  <c r="AH33" i="13"/>
  <c r="AG33" i="13"/>
  <c r="AF33" i="13"/>
  <c r="AE33" i="13"/>
  <c r="AD33" i="13"/>
  <c r="AC33" i="13"/>
  <c r="Z33" i="13"/>
  <c r="X33" i="13"/>
  <c r="W33" i="13"/>
  <c r="U33" i="13"/>
  <c r="T33" i="13"/>
  <c r="S33" i="13"/>
  <c r="AJ32" i="13"/>
  <c r="AI32" i="13"/>
  <c r="AH32" i="13"/>
  <c r="AG32" i="13"/>
  <c r="AF32" i="13"/>
  <c r="AE32" i="13"/>
  <c r="AD32" i="13"/>
  <c r="AC32" i="13"/>
  <c r="AB32" i="13"/>
  <c r="Z32" i="13"/>
  <c r="X32" i="13"/>
  <c r="W32" i="13"/>
  <c r="U32" i="13"/>
  <c r="T32" i="13"/>
  <c r="S32" i="13"/>
  <c r="AJ31" i="13"/>
  <c r="AI31" i="13"/>
  <c r="AH31" i="13"/>
  <c r="AG31" i="13"/>
  <c r="AF31" i="13"/>
  <c r="AE31" i="13"/>
  <c r="AD31" i="13"/>
  <c r="AC31" i="13"/>
  <c r="AB31" i="13"/>
  <c r="AA31" i="13"/>
  <c r="X31" i="13"/>
  <c r="W31" i="13"/>
  <c r="U31" i="13"/>
  <c r="T31" i="13"/>
  <c r="S31" i="13"/>
  <c r="AJ30" i="13"/>
  <c r="AI30" i="13"/>
  <c r="AH30" i="13"/>
  <c r="AG30" i="13"/>
  <c r="AF30" i="13"/>
  <c r="AE30" i="13"/>
  <c r="AD30" i="13"/>
  <c r="AC30" i="13"/>
  <c r="AA30" i="13"/>
  <c r="Z30" i="13"/>
  <c r="X30" i="13"/>
  <c r="W30" i="13"/>
  <c r="U30" i="13"/>
  <c r="T30" i="13"/>
  <c r="S30" i="13"/>
  <c r="AJ29" i="13"/>
  <c r="AI29" i="13"/>
  <c r="AH29" i="13"/>
  <c r="AG29" i="13"/>
  <c r="AF29" i="13"/>
  <c r="AE29" i="13"/>
  <c r="AD29" i="13"/>
  <c r="X29" i="13"/>
  <c r="W29" i="13"/>
  <c r="U29" i="13"/>
  <c r="T29" i="13"/>
  <c r="S29" i="13"/>
  <c r="AJ28" i="13"/>
  <c r="AI28" i="13"/>
  <c r="AH28" i="13"/>
  <c r="AG28" i="13"/>
  <c r="AF28" i="13"/>
  <c r="AE28" i="13"/>
  <c r="AD28" i="13"/>
  <c r="Z28" i="13"/>
  <c r="X28" i="13"/>
  <c r="W28" i="13"/>
  <c r="U28" i="13"/>
  <c r="T28" i="13"/>
  <c r="S28" i="13"/>
  <c r="AJ27" i="13"/>
  <c r="AI27" i="13"/>
  <c r="AH27" i="13"/>
  <c r="AG27" i="13"/>
  <c r="AF27" i="13"/>
  <c r="AE27" i="13"/>
  <c r="AD27" i="13"/>
  <c r="AB27" i="13"/>
  <c r="X27" i="13"/>
  <c r="W27" i="13"/>
  <c r="U27" i="13"/>
  <c r="T27" i="13"/>
  <c r="S27" i="13"/>
  <c r="AJ26" i="13"/>
  <c r="AI26" i="13"/>
  <c r="AH26" i="13"/>
  <c r="AG26" i="13"/>
  <c r="AF26" i="13"/>
  <c r="AE26" i="13"/>
  <c r="AD26" i="13"/>
  <c r="AA26" i="13"/>
  <c r="Z26" i="13"/>
  <c r="X26" i="13"/>
  <c r="W26" i="13"/>
  <c r="U26" i="13"/>
  <c r="T26" i="13"/>
  <c r="S26" i="13"/>
  <c r="AJ25" i="13"/>
  <c r="AI25" i="13"/>
  <c r="AH25" i="13"/>
  <c r="AG25" i="13"/>
  <c r="AF25" i="13"/>
  <c r="AE25" i="13"/>
  <c r="AD25" i="13"/>
  <c r="X25" i="13"/>
  <c r="W25" i="13"/>
  <c r="U25" i="13"/>
  <c r="T25" i="13"/>
  <c r="S25" i="13"/>
  <c r="AJ24" i="13"/>
  <c r="AI24" i="13"/>
  <c r="AH24" i="13"/>
  <c r="AG24" i="13"/>
  <c r="AF24" i="13"/>
  <c r="AE24" i="13"/>
  <c r="X24" i="13"/>
  <c r="W24" i="13"/>
  <c r="U24" i="13"/>
  <c r="T24" i="13"/>
  <c r="S24" i="13"/>
  <c r="AJ23" i="13"/>
  <c r="AI23" i="13"/>
  <c r="AH23" i="13"/>
  <c r="AG23" i="13"/>
  <c r="AF23" i="13"/>
  <c r="AE23" i="13"/>
  <c r="AD23" i="13"/>
  <c r="X23" i="13"/>
  <c r="W23" i="13"/>
  <c r="U23" i="13"/>
  <c r="T23" i="13"/>
  <c r="S23" i="13"/>
  <c r="AJ22" i="13"/>
  <c r="AI22" i="13"/>
  <c r="AH22" i="13"/>
  <c r="AG22" i="13"/>
  <c r="AF22" i="13"/>
  <c r="AE22" i="13"/>
  <c r="AD22" i="13"/>
  <c r="X22" i="13"/>
  <c r="W22" i="13"/>
  <c r="U22" i="13"/>
  <c r="T22" i="13"/>
  <c r="S22" i="13"/>
  <c r="AJ21" i="13"/>
  <c r="AI21" i="13"/>
  <c r="AH21" i="13"/>
  <c r="AG21" i="13"/>
  <c r="AF21" i="13"/>
  <c r="AE21" i="13"/>
  <c r="AD21" i="13"/>
  <c r="X21" i="13"/>
  <c r="W21" i="13"/>
  <c r="U21" i="13"/>
  <c r="T21" i="13"/>
  <c r="S21" i="13"/>
  <c r="AJ20" i="13"/>
  <c r="AI20" i="13"/>
  <c r="AH20" i="13"/>
  <c r="AG20" i="13"/>
  <c r="AF20" i="13"/>
  <c r="AE20" i="13"/>
  <c r="AD20" i="13"/>
  <c r="AC20" i="13"/>
  <c r="X20" i="13"/>
  <c r="W20" i="13"/>
  <c r="U20" i="13"/>
  <c r="T20" i="13"/>
  <c r="S20" i="13"/>
  <c r="AJ19" i="13"/>
  <c r="AI19" i="13"/>
  <c r="AH19" i="13"/>
  <c r="AG19" i="13"/>
  <c r="AF19" i="13"/>
  <c r="AE19" i="13"/>
  <c r="AD19" i="13"/>
  <c r="X19" i="13"/>
  <c r="W19" i="13"/>
  <c r="U19" i="13"/>
  <c r="T19" i="13"/>
  <c r="S19" i="13"/>
  <c r="AJ18" i="13"/>
  <c r="AI18" i="13"/>
  <c r="AH18" i="13"/>
  <c r="AG18" i="13"/>
  <c r="AF18" i="13"/>
  <c r="AE18" i="13"/>
  <c r="AD18" i="13"/>
  <c r="AC18" i="13"/>
  <c r="X18" i="13"/>
  <c r="W18" i="13"/>
  <c r="U18" i="13"/>
  <c r="T18" i="13"/>
  <c r="S18" i="13"/>
  <c r="E8" i="13"/>
  <c r="L3" i="13"/>
  <c r="J3" i="13"/>
  <c r="S2" i="13"/>
  <c r="M2" i="13"/>
  <c r="L2" i="13"/>
  <c r="K2" i="13"/>
  <c r="J2" i="13"/>
  <c r="AA48" i="15" l="1"/>
  <c r="AK48" i="15"/>
  <c r="AA44" i="15"/>
  <c r="AK44" i="15"/>
  <c r="AA42" i="15"/>
  <c r="AK42" i="15"/>
  <c r="AA51" i="15"/>
  <c r="AK51" i="15"/>
  <c r="AA52" i="15"/>
  <c r="AK52" i="15"/>
  <c r="AA50" i="15"/>
  <c r="AK50" i="15"/>
  <c r="AA43" i="15"/>
  <c r="AK43" i="15"/>
  <c r="AA40" i="15"/>
  <c r="AK40" i="15"/>
  <c r="AA49" i="15"/>
  <c r="AK49" i="15"/>
  <c r="AS55" i="16"/>
  <c r="W26" i="68" s="1"/>
  <c r="W28" i="68" s="1"/>
  <c r="W29" i="68" s="1"/>
  <c r="AU55" i="16"/>
  <c r="AA26" i="68" s="1"/>
  <c r="AA28" i="68" s="1"/>
  <c r="AA29" i="68" s="1"/>
  <c r="AS56" i="16"/>
  <c r="X26" i="68" s="1"/>
  <c r="X28" i="68" s="1"/>
  <c r="X29" i="68" s="1"/>
  <c r="AU56" i="16"/>
  <c r="AB26" i="68" s="1"/>
  <c r="AB28" i="68" s="1"/>
  <c r="AB29" i="68" s="1"/>
  <c r="AT55" i="16"/>
  <c r="Y26" i="68" s="1"/>
  <c r="Y28" i="68" s="1"/>
  <c r="Y29" i="68" s="1"/>
  <c r="AT56" i="16"/>
  <c r="Z26" i="68" s="1"/>
  <c r="Z28" i="68" s="1"/>
  <c r="Z29" i="68" s="1"/>
  <c r="AS56" i="17"/>
  <c r="X24" i="19" s="1"/>
  <c r="AS55" i="17"/>
  <c r="W24" i="19" s="1"/>
  <c r="AU56" i="17"/>
  <c r="AB24" i="19" s="1"/>
  <c r="AT56" i="17"/>
  <c r="Z24" i="19" s="1"/>
  <c r="AU55" i="17"/>
  <c r="AA24" i="19" s="1"/>
  <c r="AT55" i="17"/>
  <c r="Y24" i="19" s="1"/>
  <c r="AU56" i="15"/>
  <c r="AB22" i="19" s="1"/>
  <c r="AT55" i="15"/>
  <c r="AT56" i="15"/>
  <c r="Z22" i="19" s="1"/>
  <c r="AS56" i="15"/>
  <c r="X22" i="19" s="1"/>
  <c r="AU55" i="15"/>
  <c r="AA22" i="19" s="1"/>
  <c r="AS55" i="15"/>
  <c r="AQ56" i="15"/>
  <c r="AQ54" i="15" s="1"/>
  <c r="D22" i="68"/>
  <c r="AK31" i="15"/>
  <c r="AK30" i="15"/>
  <c r="AQ56" i="13"/>
  <c r="AO54" i="13"/>
  <c r="D20" i="19"/>
  <c r="AQ56" i="14"/>
  <c r="AQ54" i="14" s="1"/>
  <c r="AQ56" i="17"/>
  <c r="AQ54" i="17" s="1"/>
  <c r="G72" i="17"/>
  <c r="G70" i="17"/>
  <c r="G74" i="17" s="1"/>
  <c r="D24" i="19"/>
  <c r="AP54" i="17"/>
  <c r="AO54" i="17"/>
  <c r="Y29" i="17"/>
  <c r="Y30" i="17"/>
  <c r="AK30" i="17" s="1"/>
  <c r="Y36" i="17"/>
  <c r="AB36" i="17" s="1"/>
  <c r="Y41" i="17"/>
  <c r="Z41" i="17" s="1"/>
  <c r="Y22" i="17"/>
  <c r="Y27" i="17"/>
  <c r="Y48" i="17"/>
  <c r="Y53" i="17"/>
  <c r="Y25" i="17"/>
  <c r="AK25" i="17" s="1"/>
  <c r="AG25" i="17" s="1"/>
  <c r="Y44" i="17"/>
  <c r="Y37" i="17"/>
  <c r="Y42" i="17"/>
  <c r="AC42" i="17" s="1"/>
  <c r="Y51" i="17"/>
  <c r="Y35" i="17"/>
  <c r="Y50" i="13"/>
  <c r="Y40" i="13"/>
  <c r="AK40" i="13" s="1"/>
  <c r="Y24" i="13"/>
  <c r="AK24" i="13" s="1"/>
  <c r="Y44" i="13"/>
  <c r="AK44" i="13" s="1"/>
  <c r="AA44" i="13" s="1"/>
  <c r="Y45" i="13"/>
  <c r="AK45" i="13" s="1"/>
  <c r="Y29" i="13"/>
  <c r="AK29" i="13" s="1"/>
  <c r="Y27" i="13"/>
  <c r="AK27" i="13" s="1"/>
  <c r="Z27" i="13" s="1"/>
  <c r="Y30" i="13"/>
  <c r="AK30" i="13" s="1"/>
  <c r="AB30" i="13" s="1"/>
  <c r="Y41" i="13"/>
  <c r="AK41" i="13" s="1"/>
  <c r="AA41" i="13" s="1"/>
  <c r="Y25" i="13"/>
  <c r="AK25" i="13" s="1"/>
  <c r="Y42" i="13"/>
  <c r="AK42" i="13" s="1"/>
  <c r="Y23" i="13"/>
  <c r="AK23" i="13" s="1"/>
  <c r="Y48" i="13"/>
  <c r="Y53" i="13"/>
  <c r="Y37" i="13"/>
  <c r="AK37" i="13" s="1"/>
  <c r="AA37" i="13" s="1"/>
  <c r="Y36" i="13"/>
  <c r="AK36" i="13" s="1"/>
  <c r="Y51" i="13"/>
  <c r="Y44" i="14"/>
  <c r="AA44" i="14" s="1"/>
  <c r="Y41" i="14"/>
  <c r="AC41" i="14" s="1"/>
  <c r="Y24" i="14"/>
  <c r="AK24" i="14" s="1"/>
  <c r="AC24" i="14" s="1"/>
  <c r="Y49" i="14"/>
  <c r="Y30" i="14"/>
  <c r="Y42" i="14"/>
  <c r="AB42" i="14" s="1"/>
  <c r="Y51" i="14"/>
  <c r="Y25" i="14"/>
  <c r="Y47" i="14"/>
  <c r="Z47" i="14" s="1"/>
  <c r="Y36" i="14"/>
  <c r="AB36" i="14" s="1"/>
  <c r="Y31" i="14"/>
  <c r="AB31" i="14" s="1"/>
  <c r="Y38" i="14"/>
  <c r="AB38" i="14" s="1"/>
  <c r="Y53" i="14"/>
  <c r="Y24" i="17"/>
  <c r="G70" i="15"/>
  <c r="G74" i="15" s="1"/>
  <c r="D22" i="19"/>
  <c r="AO54" i="15"/>
  <c r="K63" i="15" s="1"/>
  <c r="D16" i="19"/>
  <c r="AP54" i="13"/>
  <c r="AO55" i="16"/>
  <c r="O26" i="68" s="1"/>
  <c r="O29" i="68" s="1"/>
  <c r="Y45" i="17"/>
  <c r="Y50" i="17"/>
  <c r="Y26" i="17"/>
  <c r="AK26" i="17" s="1"/>
  <c r="Y28" i="17"/>
  <c r="Y43" i="17"/>
  <c r="AC43" i="17" s="1"/>
  <c r="Y49" i="17"/>
  <c r="Y33" i="17"/>
  <c r="Y47" i="17"/>
  <c r="AA47" i="17" s="1"/>
  <c r="S54" i="17"/>
  <c r="S55" i="17" s="1"/>
  <c r="D63" i="17" s="1"/>
  <c r="Y32" i="17"/>
  <c r="Y34" i="17"/>
  <c r="Y23" i="17"/>
  <c r="Y31" i="17"/>
  <c r="AK31" i="17" s="1"/>
  <c r="Y52" i="17"/>
  <c r="O24" i="19"/>
  <c r="Y39" i="17"/>
  <c r="Y46" i="17"/>
  <c r="AB46" i="17" s="1"/>
  <c r="Y21" i="17"/>
  <c r="AK21" i="17" s="1"/>
  <c r="AC21" i="17" s="1"/>
  <c r="Y38" i="17"/>
  <c r="AB38" i="17" s="1"/>
  <c r="Y40" i="17"/>
  <c r="AB40" i="17" s="1"/>
  <c r="Y35" i="15"/>
  <c r="Y40" i="15"/>
  <c r="Y26" i="15"/>
  <c r="Z26" i="15" s="1"/>
  <c r="Y30" i="15"/>
  <c r="Y32" i="15"/>
  <c r="AA32" i="15" s="1"/>
  <c r="Y29" i="15"/>
  <c r="Y42" i="15"/>
  <c r="Y50" i="15"/>
  <c r="Y34" i="15"/>
  <c r="Y49" i="15"/>
  <c r="Y39" i="15"/>
  <c r="Y51" i="15"/>
  <c r="Y36" i="15"/>
  <c r="Y46" i="15"/>
  <c r="Y41" i="15"/>
  <c r="Y28" i="15"/>
  <c r="AK28" i="15" s="1"/>
  <c r="Z28" i="15" s="1"/>
  <c r="Y52" i="15"/>
  <c r="Y38" i="15"/>
  <c r="Y45" i="15"/>
  <c r="Y48" i="15"/>
  <c r="Y31" i="15"/>
  <c r="Y27" i="15"/>
  <c r="AK27" i="15" s="1"/>
  <c r="AF27" i="15" s="1"/>
  <c r="Y44" i="15"/>
  <c r="Y47" i="15"/>
  <c r="Y37" i="15"/>
  <c r="Z37" i="15" s="1"/>
  <c r="Y33" i="15"/>
  <c r="AB33" i="15" s="1"/>
  <c r="Y53" i="15"/>
  <c r="Y43" i="15"/>
  <c r="Y43" i="14"/>
  <c r="AB43" i="14" s="1"/>
  <c r="Y48" i="14"/>
  <c r="Y29" i="14"/>
  <c r="Y35" i="14"/>
  <c r="AA35" i="14" s="1"/>
  <c r="Y37" i="14"/>
  <c r="AA37" i="14" s="1"/>
  <c r="Y27" i="14"/>
  <c r="AA27" i="14" s="1"/>
  <c r="Y28" i="14"/>
  <c r="AC28" i="14" s="1"/>
  <c r="Y33" i="14"/>
  <c r="Z33" i="14" s="1"/>
  <c r="Y34" i="14"/>
  <c r="AB34" i="14" s="1"/>
  <c r="Y40" i="14"/>
  <c r="AB40" i="14" s="1"/>
  <c r="Y46" i="14"/>
  <c r="AA46" i="14" s="1"/>
  <c r="Y45" i="14"/>
  <c r="AA45" i="14" s="1"/>
  <c r="Y39" i="14"/>
  <c r="AB39" i="14" s="1"/>
  <c r="Y50" i="14"/>
  <c r="Y52" i="14"/>
  <c r="Y26" i="14"/>
  <c r="Y32" i="14"/>
  <c r="AK32" i="14" s="1"/>
  <c r="AA32" i="14" s="1"/>
  <c r="Y31" i="13"/>
  <c r="AK31" i="13" s="1"/>
  <c r="Z31" i="13" s="1"/>
  <c r="Y34" i="13"/>
  <c r="AK34" i="13" s="1"/>
  <c r="Y46" i="13"/>
  <c r="Y38" i="13"/>
  <c r="D70" i="13"/>
  <c r="D74" i="13" s="1"/>
  <c r="E70" i="13"/>
  <c r="E74" i="13" s="1"/>
  <c r="AG54" i="13"/>
  <c r="AG55" i="13" s="1"/>
  <c r="Y33" i="13"/>
  <c r="AK33" i="13" s="1"/>
  <c r="G70" i="13"/>
  <c r="G74" i="13" s="1"/>
  <c r="Y26" i="13"/>
  <c r="AK26" i="13" s="1"/>
  <c r="Y47" i="13"/>
  <c r="X54" i="13"/>
  <c r="X55" i="13" s="1"/>
  <c r="I63" i="13" s="1"/>
  <c r="Y28" i="13"/>
  <c r="AK28" i="13" s="1"/>
  <c r="AC28" i="13" s="1"/>
  <c r="Y32" i="13"/>
  <c r="AK32" i="13" s="1"/>
  <c r="AA32" i="13" s="1"/>
  <c r="Y35" i="13"/>
  <c r="AK35" i="13" s="1"/>
  <c r="Y43" i="13"/>
  <c r="AK43" i="13" s="1"/>
  <c r="Y49" i="13"/>
  <c r="Y39" i="13"/>
  <c r="AK39" i="13" s="1"/>
  <c r="Z39" i="13" s="1"/>
  <c r="Y52" i="13"/>
  <c r="AF54" i="13"/>
  <c r="AF55" i="13" s="1"/>
  <c r="AP55" i="16"/>
  <c r="Q26" i="68" s="1"/>
  <c r="Q29" i="68" s="1"/>
  <c r="X54" i="17"/>
  <c r="X55" i="17" s="1"/>
  <c r="I63" i="17" s="1"/>
  <c r="AE54" i="17"/>
  <c r="AE55" i="17" s="1"/>
  <c r="T54" i="17"/>
  <c r="T55" i="17" s="1"/>
  <c r="E63" i="17" s="1"/>
  <c r="U54" i="17"/>
  <c r="U55" i="17" s="1"/>
  <c r="J54" i="17" s="1"/>
  <c r="V54" i="17"/>
  <c r="V55" i="17" s="1"/>
  <c r="G63" i="17" s="1"/>
  <c r="Y20" i="17"/>
  <c r="W54" i="17"/>
  <c r="Y19" i="17"/>
  <c r="AK19" i="17" s="1"/>
  <c r="Y18" i="17"/>
  <c r="F72" i="17"/>
  <c r="E72" i="17"/>
  <c r="H72" i="17"/>
  <c r="D70" i="17"/>
  <c r="D74" i="17" s="1"/>
  <c r="E70" i="17"/>
  <c r="E74" i="17" s="1"/>
  <c r="F70" i="17"/>
  <c r="F74" i="17" s="1"/>
  <c r="H70" i="17"/>
  <c r="H74" i="17" s="1"/>
  <c r="D72" i="17"/>
  <c r="Y23" i="15"/>
  <c r="Z23" i="15" s="1"/>
  <c r="Y22" i="15"/>
  <c r="AK22" i="15" s="1"/>
  <c r="AF22" i="15" s="1"/>
  <c r="Y24" i="15"/>
  <c r="S54" i="15"/>
  <c r="S55" i="15" s="1"/>
  <c r="D63" i="15" s="1"/>
  <c r="Y25" i="15"/>
  <c r="AC25" i="15" s="1"/>
  <c r="U54" i="15"/>
  <c r="U55" i="15" s="1"/>
  <c r="AI54" i="15"/>
  <c r="AI55" i="15" s="1"/>
  <c r="X54" i="15"/>
  <c r="X55" i="15" s="1"/>
  <c r="T54" i="15"/>
  <c r="T55" i="15" s="1"/>
  <c r="W54" i="15"/>
  <c r="W55" i="15" s="1"/>
  <c r="AE54" i="15"/>
  <c r="AE55" i="15" s="1"/>
  <c r="H70" i="15"/>
  <c r="H74" i="15" s="1"/>
  <c r="D70" i="15"/>
  <c r="D74" i="15" s="1"/>
  <c r="E70" i="15"/>
  <c r="E74" i="15" s="1"/>
  <c r="F70" i="15"/>
  <c r="F74" i="15" s="1"/>
  <c r="AO63" i="17"/>
  <c r="BA54" i="16"/>
  <c r="AY54" i="16" s="1"/>
  <c r="AQ56" i="16"/>
  <c r="AQ54" i="16" s="1"/>
  <c r="R26" i="68" s="1"/>
  <c r="R29" i="68" s="1"/>
  <c r="AH54" i="15"/>
  <c r="AH55" i="15" s="1"/>
  <c r="V54" i="15"/>
  <c r="V55" i="15" s="1"/>
  <c r="G63" i="15" s="1"/>
  <c r="Y21" i="15"/>
  <c r="Y18" i="15"/>
  <c r="Y20" i="15"/>
  <c r="AK20" i="15" s="1"/>
  <c r="AF20" i="15" s="1"/>
  <c r="D72" i="15"/>
  <c r="E72" i="15"/>
  <c r="AD54" i="15"/>
  <c r="AD55" i="15" s="1"/>
  <c r="Y19" i="15"/>
  <c r="AK19" i="15" s="1"/>
  <c r="AG19" i="15" s="1"/>
  <c r="F72" i="15"/>
  <c r="G72" i="15"/>
  <c r="H72" i="15"/>
  <c r="AO63" i="15"/>
  <c r="X54" i="14"/>
  <c r="X55" i="14" s="1"/>
  <c r="I63" i="14" s="1"/>
  <c r="Y18" i="14"/>
  <c r="AK18" i="14" s="1"/>
  <c r="AF18" i="14" s="1"/>
  <c r="AH54" i="14"/>
  <c r="Y20" i="14"/>
  <c r="AK20" i="14" s="1"/>
  <c r="AG20" i="14" s="1"/>
  <c r="Y19" i="14"/>
  <c r="T54" i="14"/>
  <c r="D70" i="14"/>
  <c r="D74" i="14" s="1"/>
  <c r="AE54" i="14"/>
  <c r="AE55" i="14" s="1"/>
  <c r="E70" i="14"/>
  <c r="E74" i="14" s="1"/>
  <c r="S54" i="14"/>
  <c r="S55" i="14" s="1"/>
  <c r="H54" i="14" s="1"/>
  <c r="F20" i="19" s="1"/>
  <c r="F70" i="14"/>
  <c r="F74" i="14" s="1"/>
  <c r="Y23" i="14"/>
  <c r="AK23" i="14" s="1"/>
  <c r="AG23" i="14" s="1"/>
  <c r="U54" i="14"/>
  <c r="U55" i="14" s="1"/>
  <c r="F63" i="14" s="1"/>
  <c r="H70" i="14"/>
  <c r="H74" i="14" s="1"/>
  <c r="V54" i="14"/>
  <c r="AI54" i="14"/>
  <c r="AI55" i="14" s="1"/>
  <c r="W54" i="14"/>
  <c r="W55" i="14" s="1"/>
  <c r="H63" i="14" s="1"/>
  <c r="Y22" i="14"/>
  <c r="AO55" i="14"/>
  <c r="O20" i="19" s="1"/>
  <c r="Y21" i="14"/>
  <c r="AK21" i="14" s="1"/>
  <c r="AG21" i="14" s="1"/>
  <c r="G70" i="14"/>
  <c r="G74" i="14" s="1"/>
  <c r="D72" i="14"/>
  <c r="E72" i="14"/>
  <c r="F72" i="14"/>
  <c r="G72" i="14"/>
  <c r="H72" i="14"/>
  <c r="AO63" i="14"/>
  <c r="AD24" i="14"/>
  <c r="AD54" i="14" s="1"/>
  <c r="AH54" i="13"/>
  <c r="AH55" i="13" s="1"/>
  <c r="U54" i="13"/>
  <c r="U55" i="13" s="1"/>
  <c r="F63" i="13" s="1"/>
  <c r="Y22" i="13"/>
  <c r="AK22" i="13" s="1"/>
  <c r="Y21" i="13"/>
  <c r="AK21" i="13" s="1"/>
  <c r="T54" i="13"/>
  <c r="AI54" i="13"/>
  <c r="AI55" i="13" s="1"/>
  <c r="S54" i="13"/>
  <c r="S55" i="13" s="1"/>
  <c r="D63" i="13" s="1"/>
  <c r="AE54" i="13"/>
  <c r="AE55" i="13" s="1"/>
  <c r="V54" i="13"/>
  <c r="V55" i="13" s="1"/>
  <c r="G63" i="13" s="1"/>
  <c r="W54" i="13"/>
  <c r="W55" i="13" s="1"/>
  <c r="H63" i="13" s="1"/>
  <c r="Y18" i="13"/>
  <c r="AK18" i="13" s="1"/>
  <c r="F70" i="13"/>
  <c r="F74" i="13" s="1"/>
  <c r="H70" i="13"/>
  <c r="H74" i="13" s="1"/>
  <c r="D72" i="13"/>
  <c r="E72" i="13"/>
  <c r="F72" i="13"/>
  <c r="Y20" i="13"/>
  <c r="AK20" i="13" s="1"/>
  <c r="G72" i="13"/>
  <c r="Y19" i="13"/>
  <c r="AK19" i="13" s="1"/>
  <c r="H72" i="13"/>
  <c r="AD24" i="13"/>
  <c r="AD54" i="13" s="1"/>
  <c r="AA18" i="13"/>
  <c r="Z23" i="14" l="1"/>
  <c r="Z19" i="13"/>
  <c r="AB19" i="13"/>
  <c r="AC19" i="15"/>
  <c r="AB29" i="13"/>
  <c r="Z29" i="13"/>
  <c r="AB25" i="13"/>
  <c r="AA25" i="13"/>
  <c r="Z24" i="13"/>
  <c r="AA24" i="13"/>
  <c r="AG19" i="17"/>
  <c r="Z19" i="17"/>
  <c r="AK33" i="14"/>
  <c r="AG32" i="14"/>
  <c r="AF32" i="14"/>
  <c r="AK28" i="14"/>
  <c r="AB28" i="14" s="1"/>
  <c r="AK29" i="14"/>
  <c r="AA29" i="14" s="1"/>
  <c r="AK26" i="14"/>
  <c r="AG26" i="14" s="1"/>
  <c r="AH26" i="17"/>
  <c r="AC26" i="17"/>
  <c r="AK30" i="14"/>
  <c r="AB30" i="14" s="1"/>
  <c r="AK31" i="14"/>
  <c r="AA24" i="14"/>
  <c r="AG24" i="14"/>
  <c r="AK27" i="14"/>
  <c r="AA23" i="13"/>
  <c r="AC23" i="13"/>
  <c r="L54" i="13"/>
  <c r="J16" i="19" s="1"/>
  <c r="K54" i="13"/>
  <c r="I16" i="19" s="1"/>
  <c r="AQ54" i="13"/>
  <c r="R16" i="19" s="1"/>
  <c r="H54" i="17"/>
  <c r="F24" i="19" s="1"/>
  <c r="AK24" i="17"/>
  <c r="AH24" i="17" s="1"/>
  <c r="AK29" i="17"/>
  <c r="AA29" i="17" s="1"/>
  <c r="AK28" i="17"/>
  <c r="AK27" i="17"/>
  <c r="AG27" i="17" s="1"/>
  <c r="AG54" i="17" s="1"/>
  <c r="AK23" i="17"/>
  <c r="AA23" i="17" s="1"/>
  <c r="AK22" i="17"/>
  <c r="AD22" i="17" s="1"/>
  <c r="AC19" i="17"/>
  <c r="AK20" i="17"/>
  <c r="AA20" i="17" s="1"/>
  <c r="AK18" i="17"/>
  <c r="AK29" i="15"/>
  <c r="AB29" i="15" s="1"/>
  <c r="AK26" i="15"/>
  <c r="AG26" i="15" s="1"/>
  <c r="AK25" i="15"/>
  <c r="AB25" i="15" s="1"/>
  <c r="AK24" i="15"/>
  <c r="AK23" i="15"/>
  <c r="AB22" i="15"/>
  <c r="AK21" i="15"/>
  <c r="AB21" i="15" s="1"/>
  <c r="AB19" i="15"/>
  <c r="AK18" i="15"/>
  <c r="AB18" i="15" s="1"/>
  <c r="AK25" i="14"/>
  <c r="AB25" i="14" s="1"/>
  <c r="AK22" i="14"/>
  <c r="AB22" i="14" s="1"/>
  <c r="AK19" i="14"/>
  <c r="AA19" i="14" s="1"/>
  <c r="AO63" i="16"/>
  <c r="AA26" i="17"/>
  <c r="Z26" i="17"/>
  <c r="AB21" i="14"/>
  <c r="AC21" i="14"/>
  <c r="AA25" i="17"/>
  <c r="Z25" i="17"/>
  <c r="AB31" i="15"/>
  <c r="AA31" i="15"/>
  <c r="AB28" i="19"/>
  <c r="AB29" i="19" s="1"/>
  <c r="H54" i="15"/>
  <c r="F22" i="19" s="1"/>
  <c r="X28" i="19"/>
  <c r="X29" i="19" s="1"/>
  <c r="Z28" i="19"/>
  <c r="Z29" i="19" s="1"/>
  <c r="W22" i="19"/>
  <c r="W28" i="19" s="1"/>
  <c r="W29" i="19" s="1"/>
  <c r="Y22" i="19"/>
  <c r="Y28" i="19" s="1"/>
  <c r="Y29" i="19" s="1"/>
  <c r="AA28" i="19"/>
  <c r="AA29" i="19" s="1"/>
  <c r="Z48" i="17"/>
  <c r="AA48" i="17"/>
  <c r="AD45" i="17"/>
  <c r="AB45" i="17"/>
  <c r="AC44" i="17"/>
  <c r="AB44" i="17"/>
  <c r="AB39" i="17"/>
  <c r="AA39" i="17"/>
  <c r="AB37" i="17"/>
  <c r="AC37" i="17"/>
  <c r="AC35" i="17"/>
  <c r="AB35" i="17"/>
  <c r="AD34" i="17"/>
  <c r="AB34" i="17"/>
  <c r="AA33" i="17"/>
  <c r="AB33" i="17"/>
  <c r="Z32" i="17"/>
  <c r="AA32" i="17"/>
  <c r="Z31" i="17"/>
  <c r="AA31" i="17"/>
  <c r="AC30" i="17"/>
  <c r="AB30" i="17"/>
  <c r="AD23" i="17"/>
  <c r="AB23" i="17"/>
  <c r="Z45" i="13"/>
  <c r="AA45" i="13"/>
  <c r="Z43" i="13"/>
  <c r="AB43" i="13"/>
  <c r="Z42" i="13"/>
  <c r="AA42" i="13"/>
  <c r="AA40" i="13"/>
  <c r="AB40" i="13"/>
  <c r="AC36" i="13"/>
  <c r="Z36" i="13"/>
  <c r="AA35" i="13"/>
  <c r="AB35" i="13"/>
  <c r="AB34" i="13"/>
  <c r="Z34" i="13"/>
  <c r="AB33" i="13"/>
  <c r="AA33" i="13"/>
  <c r="AA29" i="13"/>
  <c r="AC29" i="13"/>
  <c r="AA28" i="13"/>
  <c r="AB28" i="13"/>
  <c r="AA27" i="13"/>
  <c r="AC27" i="13"/>
  <c r="AC22" i="13"/>
  <c r="AB22" i="13"/>
  <c r="AB21" i="13"/>
  <c r="AC21" i="13"/>
  <c r="AA19" i="13"/>
  <c r="AC19" i="13"/>
  <c r="AC25" i="17"/>
  <c r="AB25" i="17"/>
  <c r="AA27" i="17"/>
  <c r="AC27" i="17"/>
  <c r="Z21" i="17"/>
  <c r="AB21" i="17"/>
  <c r="Z20" i="17"/>
  <c r="AD20" i="17"/>
  <c r="AB24" i="17"/>
  <c r="AA36" i="15"/>
  <c r="Z36" i="15"/>
  <c r="AA35" i="15"/>
  <c r="AB35" i="15"/>
  <c r="AA34" i="15"/>
  <c r="AB34" i="15"/>
  <c r="AA30" i="15"/>
  <c r="AB30" i="15"/>
  <c r="AA28" i="15"/>
  <c r="AB28" i="15"/>
  <c r="AA20" i="15"/>
  <c r="AC20" i="15"/>
  <c r="K54" i="15"/>
  <c r="I22" i="19" s="1"/>
  <c r="AB32" i="14"/>
  <c r="Z32" i="14"/>
  <c r="AC25" i="14"/>
  <c r="Z25" i="14"/>
  <c r="AB24" i="14"/>
  <c r="Z24" i="14"/>
  <c r="AB23" i="14"/>
  <c r="AA23" i="14"/>
  <c r="AB26" i="13"/>
  <c r="AC26" i="13"/>
  <c r="AC25" i="13"/>
  <c r="Z25" i="13"/>
  <c r="AB24" i="13"/>
  <c r="AC24" i="13"/>
  <c r="Z20" i="13"/>
  <c r="AA20" i="13"/>
  <c r="M54" i="13"/>
  <c r="K16" i="19" s="1"/>
  <c r="J54" i="13"/>
  <c r="H16" i="19" s="1"/>
  <c r="AL63" i="16"/>
  <c r="AP54" i="16"/>
  <c r="L63" i="16" s="1"/>
  <c r="L63" i="17"/>
  <c r="Q24" i="19"/>
  <c r="AB19" i="17"/>
  <c r="AA19" i="17"/>
  <c r="Z23" i="17"/>
  <c r="AB23" i="13"/>
  <c r="Z23" i="13"/>
  <c r="AB18" i="13"/>
  <c r="Z18" i="13"/>
  <c r="AA21" i="13"/>
  <c r="Z21" i="13"/>
  <c r="AA21" i="14"/>
  <c r="Z21" i="14"/>
  <c r="AB20" i="14"/>
  <c r="Z20" i="14"/>
  <c r="AA22" i="14"/>
  <c r="Z22" i="14"/>
  <c r="AA18" i="14"/>
  <c r="Z18" i="14"/>
  <c r="AB27" i="15"/>
  <c r="AA27" i="15"/>
  <c r="AP55" i="15"/>
  <c r="Q22" i="19" s="1"/>
  <c r="AA24" i="15"/>
  <c r="Z22" i="15"/>
  <c r="AA22" i="15"/>
  <c r="Z19" i="15"/>
  <c r="AA19" i="15"/>
  <c r="Z21" i="15"/>
  <c r="AA21" i="15"/>
  <c r="H63" i="15"/>
  <c r="L54" i="15"/>
  <c r="J22" i="19" s="1"/>
  <c r="E63" i="15"/>
  <c r="I54" i="15"/>
  <c r="G22" i="19" s="1"/>
  <c r="I63" i="15"/>
  <c r="M54" i="15"/>
  <c r="K22" i="19" s="1"/>
  <c r="F63" i="15"/>
  <c r="J54" i="15"/>
  <c r="H22" i="19" s="1"/>
  <c r="M54" i="14"/>
  <c r="K20" i="19" s="1"/>
  <c r="L54" i="14"/>
  <c r="J20" i="19" s="1"/>
  <c r="J54" i="14"/>
  <c r="H20" i="19" s="1"/>
  <c r="AA22" i="13"/>
  <c r="Z22" i="13"/>
  <c r="M63" i="16"/>
  <c r="M63" i="17"/>
  <c r="R24" i="19"/>
  <c r="M63" i="15"/>
  <c r="R22" i="19"/>
  <c r="M63" i="14"/>
  <c r="R20" i="19"/>
  <c r="M54" i="17"/>
  <c r="K24" i="19" s="1"/>
  <c r="I54" i="17"/>
  <c r="G24" i="19" s="1"/>
  <c r="H54" i="13"/>
  <c r="F16" i="19" s="1"/>
  <c r="AE56" i="17"/>
  <c r="D73" i="17" s="1"/>
  <c r="K54" i="17"/>
  <c r="I24" i="19" s="1"/>
  <c r="AH56" i="14"/>
  <c r="G73" i="14" s="1"/>
  <c r="AG56" i="13"/>
  <c r="F73" i="13" s="1"/>
  <c r="AO54" i="16"/>
  <c r="K63" i="16" s="1"/>
  <c r="K63" i="17"/>
  <c r="AO54" i="14"/>
  <c r="K63" i="14" s="1"/>
  <c r="T55" i="14"/>
  <c r="O25" i="19"/>
  <c r="T16" i="19"/>
  <c r="U16" i="19" s="1"/>
  <c r="T55" i="13"/>
  <c r="AF56" i="13"/>
  <c r="E73" i="13" s="1"/>
  <c r="AI56" i="13"/>
  <c r="H73" i="13" s="1"/>
  <c r="AH56" i="13"/>
  <c r="G73" i="13" s="1"/>
  <c r="F63" i="17"/>
  <c r="H24" i="19"/>
  <c r="Z18" i="17"/>
  <c r="W55" i="17"/>
  <c r="AC24" i="15"/>
  <c r="AI56" i="15"/>
  <c r="H73" i="15" s="1"/>
  <c r="AB20" i="15"/>
  <c r="Z20" i="15"/>
  <c r="AE56" i="15"/>
  <c r="D73" i="15" s="1"/>
  <c r="AD56" i="15"/>
  <c r="H71" i="15" s="1"/>
  <c r="H75" i="15" s="1"/>
  <c r="AK63" i="17"/>
  <c r="AJ63" i="17"/>
  <c r="AH56" i="15"/>
  <c r="G73" i="15" s="1"/>
  <c r="AK63" i="15"/>
  <c r="AJ63" i="15"/>
  <c r="AH55" i="14"/>
  <c r="AP55" i="14"/>
  <c r="Q20" i="19" s="1"/>
  <c r="D63" i="14"/>
  <c r="V55" i="14"/>
  <c r="AC19" i="14"/>
  <c r="AI56" i="14"/>
  <c r="H73" i="14" s="1"/>
  <c r="AE56" i="14"/>
  <c r="D73" i="14" s="1"/>
  <c r="AD55" i="14"/>
  <c r="AD56" i="14"/>
  <c r="H71" i="14" s="1"/>
  <c r="H75" i="14" s="1"/>
  <c r="AK63" i="14"/>
  <c r="AJ63" i="14"/>
  <c r="Y56" i="13"/>
  <c r="Y57" i="13" s="1"/>
  <c r="AE56" i="13"/>
  <c r="D73" i="13" s="1"/>
  <c r="Y54" i="13"/>
  <c r="AB20" i="13"/>
  <c r="AD55" i="13"/>
  <c r="AD56" i="13"/>
  <c r="H71" i="13" s="1"/>
  <c r="H75" i="13" s="1"/>
  <c r="AK63" i="13"/>
  <c r="AJ63" i="13"/>
  <c r="Z22" i="17" l="1"/>
  <c r="AA18" i="15"/>
  <c r="AA26" i="15"/>
  <c r="AB26" i="14"/>
  <c r="AA30" i="14"/>
  <c r="AB22" i="17"/>
  <c r="AA24" i="17"/>
  <c r="Z28" i="17"/>
  <c r="AA28" i="17"/>
  <c r="AG33" i="14"/>
  <c r="AB33" i="14"/>
  <c r="AF31" i="14"/>
  <c r="AA31" i="14"/>
  <c r="AG27" i="14"/>
  <c r="AB27" i="14"/>
  <c r="AF30" i="14"/>
  <c r="AG30" i="14"/>
  <c r="AG29" i="14"/>
  <c r="AF29" i="14"/>
  <c r="AF28" i="14"/>
  <c r="AG28" i="14"/>
  <c r="AB26" i="15"/>
  <c r="AB27" i="17"/>
  <c r="AC24" i="17"/>
  <c r="AH18" i="17"/>
  <c r="AC18" i="17"/>
  <c r="AG55" i="17"/>
  <c r="AG56" i="17"/>
  <c r="F73" i="17" s="1"/>
  <c r="AC20" i="17"/>
  <c r="AF20" i="17"/>
  <c r="AF54" i="17" s="1"/>
  <c r="AA22" i="17"/>
  <c r="AI22" i="17"/>
  <c r="AI54" i="17" s="1"/>
  <c r="AC23" i="17"/>
  <c r="AH23" i="17"/>
  <c r="Z18" i="15"/>
  <c r="Z54" i="15" s="1"/>
  <c r="Z55" i="15" s="1"/>
  <c r="AG18" i="15"/>
  <c r="AA25" i="15"/>
  <c r="AG25" i="15"/>
  <c r="AB23" i="15"/>
  <c r="AF23" i="15"/>
  <c r="AF54" i="15" s="1"/>
  <c r="AB24" i="15"/>
  <c r="AG24" i="15"/>
  <c r="AB19" i="14"/>
  <c r="AG19" i="14"/>
  <c r="Y56" i="14"/>
  <c r="Y57" i="14" s="1"/>
  <c r="AG22" i="14"/>
  <c r="AA25" i="14"/>
  <c r="AG25" i="14"/>
  <c r="M63" i="13"/>
  <c r="AC28" i="17"/>
  <c r="AB28" i="17"/>
  <c r="AB20" i="17"/>
  <c r="AA23" i="15"/>
  <c r="Y54" i="15"/>
  <c r="Y56" i="15"/>
  <c r="Y57" i="15" s="1"/>
  <c r="Y54" i="17"/>
  <c r="Y56" i="17"/>
  <c r="Y57" i="17" s="1"/>
  <c r="AA18" i="17"/>
  <c r="Y54" i="14"/>
  <c r="AC54" i="14"/>
  <c r="AC55" i="14" s="1"/>
  <c r="AD54" i="17"/>
  <c r="AD55" i="17" s="1"/>
  <c r="AC54" i="13"/>
  <c r="AC56" i="13" s="1"/>
  <c r="G71" i="13" s="1"/>
  <c r="G75" i="13" s="1"/>
  <c r="AC54" i="15"/>
  <c r="AC55" i="15" s="1"/>
  <c r="G63" i="14"/>
  <c r="K54" i="14"/>
  <c r="E63" i="14"/>
  <c r="I54" i="14"/>
  <c r="G20" i="19" s="1"/>
  <c r="E63" i="13"/>
  <c r="I54" i="13"/>
  <c r="G16" i="19" s="1"/>
  <c r="AA54" i="13"/>
  <c r="AA55" i="13" s="1"/>
  <c r="AJ63" i="16"/>
  <c r="AK63" i="16"/>
  <c r="Z54" i="17"/>
  <c r="Z55" i="17" s="1"/>
  <c r="Z54" i="13"/>
  <c r="Z55" i="13" s="1"/>
  <c r="AB54" i="13"/>
  <c r="AB55" i="13" s="1"/>
  <c r="Z54" i="14"/>
  <c r="AP54" i="15"/>
  <c r="L63" i="15" s="1"/>
  <c r="H63" i="17"/>
  <c r="L54" i="17"/>
  <c r="J24" i="19" s="1"/>
  <c r="AP54" i="14"/>
  <c r="L63" i="14" s="1"/>
  <c r="Y55" i="13"/>
  <c r="AK54" i="13" s="1"/>
  <c r="AB54" i="15" l="1"/>
  <c r="AB56" i="15" s="1"/>
  <c r="F71" i="15" s="1"/>
  <c r="F75" i="15" s="1"/>
  <c r="AA54" i="14"/>
  <c r="AA55" i="14" s="1"/>
  <c r="AB54" i="14"/>
  <c r="AB55" i="14" s="1"/>
  <c r="AF54" i="14"/>
  <c r="AG54" i="15"/>
  <c r="AG55" i="15" s="1"/>
  <c r="AH54" i="17"/>
  <c r="AH56" i="17" s="1"/>
  <c r="G73" i="17" s="1"/>
  <c r="AF55" i="17"/>
  <c r="AF56" i="17"/>
  <c r="E73" i="17" s="1"/>
  <c r="AI55" i="17"/>
  <c r="AI56" i="17"/>
  <c r="H73" i="17" s="1"/>
  <c r="AB54" i="17"/>
  <c r="AB55" i="17" s="1"/>
  <c r="AA54" i="17"/>
  <c r="AA55" i="17" s="1"/>
  <c r="AC54" i="17"/>
  <c r="AC56" i="17" s="1"/>
  <c r="G71" i="17" s="1"/>
  <c r="G75" i="17" s="1"/>
  <c r="AF56" i="15"/>
  <c r="E73" i="15" s="1"/>
  <c r="AF55" i="15"/>
  <c r="AA54" i="15"/>
  <c r="AA55" i="15" s="1"/>
  <c r="AG54" i="14"/>
  <c r="Y55" i="14"/>
  <c r="AK54" i="14" s="1"/>
  <c r="J63" i="14" s="1"/>
  <c r="Y55" i="15"/>
  <c r="AK54" i="15" s="1"/>
  <c r="M22" i="19" s="1"/>
  <c r="Y55" i="17"/>
  <c r="AK54" i="17" s="1"/>
  <c r="J63" i="17" s="1"/>
  <c r="AC56" i="14"/>
  <c r="G71" i="14" s="1"/>
  <c r="G75" i="14" s="1"/>
  <c r="AD56" i="17"/>
  <c r="H71" i="17" s="1"/>
  <c r="H75" i="17" s="1"/>
  <c r="AC55" i="13"/>
  <c r="AC56" i="15"/>
  <c r="G71" i="15" s="1"/>
  <c r="G75" i="15" s="1"/>
  <c r="AA56" i="13"/>
  <c r="E71" i="13" s="1"/>
  <c r="E75" i="13" s="1"/>
  <c r="Z56" i="13"/>
  <c r="D71" i="13" s="1"/>
  <c r="D75" i="13" s="1"/>
  <c r="Z56" i="17"/>
  <c r="D71" i="17" s="1"/>
  <c r="D75" i="17" s="1"/>
  <c r="AB56" i="13"/>
  <c r="F71" i="13" s="1"/>
  <c r="F75" i="13" s="1"/>
  <c r="Z55" i="14"/>
  <c r="Z56" i="14"/>
  <c r="D71" i="14" s="1"/>
  <c r="D75" i="14" s="1"/>
  <c r="Z56" i="15"/>
  <c r="D71" i="15" s="1"/>
  <c r="D75" i="15" s="1"/>
  <c r="M16" i="19"/>
  <c r="J63" i="13"/>
  <c r="H69" i="8"/>
  <c r="G69" i="8"/>
  <c r="F69" i="8"/>
  <c r="E69" i="8"/>
  <c r="D69" i="8"/>
  <c r="H68" i="8"/>
  <c r="G68" i="8"/>
  <c r="F68" i="8"/>
  <c r="E68" i="8"/>
  <c r="D68" i="8"/>
  <c r="H67" i="8"/>
  <c r="G67" i="8"/>
  <c r="F67" i="8"/>
  <c r="E67" i="8"/>
  <c r="D67" i="8"/>
  <c r="H66" i="8"/>
  <c r="G66" i="8"/>
  <c r="F66" i="8"/>
  <c r="E66" i="8"/>
  <c r="D66" i="8"/>
  <c r="D58" i="8"/>
  <c r="E57" i="8"/>
  <c r="D57" i="8"/>
  <c r="X56" i="8"/>
  <c r="W56" i="8"/>
  <c r="V56" i="8"/>
  <c r="K54" i="8" s="1"/>
  <c r="I18" i="19" s="1"/>
  <c r="I28" i="19" s="1"/>
  <c r="I29" i="19" s="1"/>
  <c r="U56" i="8"/>
  <c r="T56" i="8"/>
  <c r="S56" i="8"/>
  <c r="F55" i="8"/>
  <c r="E55" i="8"/>
  <c r="B54" i="8"/>
  <c r="D18" i="68" s="1"/>
  <c r="D29" i="68" s="1"/>
  <c r="AO53" i="8"/>
  <c r="AJ53" i="8"/>
  <c r="AK53" i="8" s="1"/>
  <c r="AI53" i="8"/>
  <c r="AH53" i="8"/>
  <c r="AG53" i="8"/>
  <c r="AF53" i="8"/>
  <c r="AE53" i="8"/>
  <c r="AD53" i="8"/>
  <c r="AC53" i="8"/>
  <c r="AB53" i="8"/>
  <c r="AA53" i="8"/>
  <c r="Z53" i="8"/>
  <c r="X53" i="8"/>
  <c r="W53" i="8"/>
  <c r="U53" i="8"/>
  <c r="T53" i="8"/>
  <c r="S53" i="8"/>
  <c r="AO52" i="8"/>
  <c r="AJ52" i="8"/>
  <c r="AK52" i="8" s="1"/>
  <c r="AI52" i="8"/>
  <c r="AH52" i="8"/>
  <c r="AG52" i="8"/>
  <c r="AF52" i="8"/>
  <c r="AE52" i="8"/>
  <c r="AD52" i="8"/>
  <c r="AC52" i="8"/>
  <c r="AB52" i="8"/>
  <c r="AA52" i="8"/>
  <c r="Z52" i="8"/>
  <c r="X52" i="8"/>
  <c r="W52" i="8"/>
  <c r="U52" i="8"/>
  <c r="T52" i="8"/>
  <c r="S52" i="8"/>
  <c r="AO51" i="8"/>
  <c r="AJ51" i="8"/>
  <c r="AK51" i="8" s="1"/>
  <c r="AI51" i="8"/>
  <c r="AH51" i="8"/>
  <c r="AG51" i="8"/>
  <c r="AF51" i="8"/>
  <c r="AE51" i="8"/>
  <c r="AD51" i="8"/>
  <c r="AC51" i="8"/>
  <c r="AB51" i="8"/>
  <c r="X51" i="8"/>
  <c r="W51" i="8"/>
  <c r="U51" i="8"/>
  <c r="T51" i="8"/>
  <c r="S51" i="8"/>
  <c r="AO50" i="8"/>
  <c r="AJ50" i="8"/>
  <c r="AK50" i="8" s="1"/>
  <c r="AI50" i="8"/>
  <c r="AH50" i="8"/>
  <c r="AG50" i="8"/>
  <c r="AF50" i="8"/>
  <c r="AE50" i="8"/>
  <c r="AD50" i="8"/>
  <c r="AC50" i="8"/>
  <c r="AB50" i="8"/>
  <c r="X50" i="8"/>
  <c r="W50" i="8"/>
  <c r="U50" i="8"/>
  <c r="T50" i="8"/>
  <c r="S50" i="8"/>
  <c r="AO49" i="8"/>
  <c r="AJ49" i="8"/>
  <c r="AK49" i="8" s="1"/>
  <c r="AI49" i="8"/>
  <c r="AH49" i="8"/>
  <c r="AG49" i="8"/>
  <c r="AF49" i="8"/>
  <c r="AE49" i="8"/>
  <c r="AD49" i="8"/>
  <c r="AC49" i="8"/>
  <c r="AB49" i="8"/>
  <c r="Z49" i="8"/>
  <c r="X49" i="8"/>
  <c r="W49" i="8"/>
  <c r="U49" i="8"/>
  <c r="T49" i="8"/>
  <c r="S49" i="8"/>
  <c r="AO48" i="8"/>
  <c r="AJ48" i="8"/>
  <c r="AK48" i="8" s="1"/>
  <c r="AI48" i="8"/>
  <c r="AH48" i="8"/>
  <c r="AG48" i="8"/>
  <c r="AF48" i="8"/>
  <c r="AE48" i="8"/>
  <c r="AD48" i="8"/>
  <c r="AC48" i="8"/>
  <c r="AB48" i="8"/>
  <c r="Z48" i="8"/>
  <c r="X48" i="8"/>
  <c r="W48" i="8"/>
  <c r="U48" i="8"/>
  <c r="T48" i="8"/>
  <c r="S48" i="8"/>
  <c r="AO47" i="8"/>
  <c r="AJ47" i="8"/>
  <c r="AK47" i="8" s="1"/>
  <c r="AI47" i="8"/>
  <c r="AH47" i="8"/>
  <c r="AG47" i="8"/>
  <c r="AF47" i="8"/>
  <c r="AE47" i="8"/>
  <c r="AD47" i="8"/>
  <c r="AC47" i="8"/>
  <c r="AB47" i="8"/>
  <c r="Z47" i="8"/>
  <c r="X47" i="8"/>
  <c r="W47" i="8"/>
  <c r="U47" i="8"/>
  <c r="T47" i="8"/>
  <c r="S47" i="8"/>
  <c r="AO46" i="8"/>
  <c r="AJ46" i="8"/>
  <c r="AK46" i="8" s="1"/>
  <c r="AI46" i="8"/>
  <c r="AH46" i="8"/>
  <c r="AG46" i="8"/>
  <c r="AF46" i="8"/>
  <c r="AE46" i="8"/>
  <c r="AB46" i="8"/>
  <c r="AA46" i="8"/>
  <c r="Z46" i="8"/>
  <c r="X46" i="8"/>
  <c r="W46" i="8"/>
  <c r="U46" i="8"/>
  <c r="T46" i="8"/>
  <c r="S46" i="8"/>
  <c r="AO45" i="8"/>
  <c r="AJ45" i="8"/>
  <c r="AK45" i="8" s="1"/>
  <c r="AI45" i="8"/>
  <c r="AH45" i="8"/>
  <c r="AG45" i="8"/>
  <c r="AF45" i="8"/>
  <c r="AE45" i="8"/>
  <c r="AD45" i="8"/>
  <c r="AC45" i="8"/>
  <c r="AB45" i="8"/>
  <c r="X45" i="8"/>
  <c r="W45" i="8"/>
  <c r="U45" i="8"/>
  <c r="T45" i="8"/>
  <c r="S45" i="8"/>
  <c r="AO44" i="8"/>
  <c r="AJ44" i="8"/>
  <c r="AK44" i="8" s="1"/>
  <c r="AI44" i="8"/>
  <c r="AH44" i="8"/>
  <c r="AG44" i="8"/>
  <c r="AF44" i="8"/>
  <c r="AE44" i="8"/>
  <c r="AB44" i="8"/>
  <c r="AA44" i="8"/>
  <c r="Z44" i="8"/>
  <c r="X44" i="8"/>
  <c r="W44" i="8"/>
  <c r="U44" i="8"/>
  <c r="T44" i="8"/>
  <c r="S44" i="8"/>
  <c r="AO43" i="8"/>
  <c r="AJ43" i="8"/>
  <c r="AK43" i="8" s="1"/>
  <c r="AI43" i="8"/>
  <c r="AH43" i="8"/>
  <c r="AG43" i="8"/>
  <c r="AF43" i="8"/>
  <c r="AE43" i="8"/>
  <c r="AD43" i="8"/>
  <c r="AC43" i="8"/>
  <c r="AB43" i="8"/>
  <c r="X43" i="8"/>
  <c r="W43" i="8"/>
  <c r="U43" i="8"/>
  <c r="T43" i="8"/>
  <c r="S43" i="8"/>
  <c r="AO42" i="8"/>
  <c r="AJ42" i="8"/>
  <c r="AK42" i="8" s="1"/>
  <c r="AI42" i="8"/>
  <c r="AH42" i="8"/>
  <c r="AG42" i="8"/>
  <c r="AF42" i="8"/>
  <c r="AE42" i="8"/>
  <c r="AD42" i="8"/>
  <c r="AB42" i="8"/>
  <c r="AA42" i="8"/>
  <c r="Z42" i="8"/>
  <c r="X42" i="8"/>
  <c r="W42" i="8"/>
  <c r="U42" i="8"/>
  <c r="T42" i="8"/>
  <c r="S42" i="8"/>
  <c r="AO41" i="8"/>
  <c r="AJ41" i="8"/>
  <c r="AK41" i="8" s="1"/>
  <c r="AI41" i="8"/>
  <c r="AH41" i="8"/>
  <c r="AG41" i="8"/>
  <c r="AF41" i="8"/>
  <c r="AE41" i="8"/>
  <c r="AD41" i="8"/>
  <c r="AC41" i="8"/>
  <c r="AB41" i="8"/>
  <c r="Z41" i="8"/>
  <c r="X41" i="8"/>
  <c r="W41" i="8"/>
  <c r="U41" i="8"/>
  <c r="T41" i="8"/>
  <c r="S41" i="8"/>
  <c r="AO40" i="8"/>
  <c r="AJ40" i="8"/>
  <c r="AK40" i="8" s="1"/>
  <c r="AI40" i="8"/>
  <c r="AH40" i="8"/>
  <c r="AG40" i="8"/>
  <c r="AF40" i="8"/>
  <c r="AE40" i="8"/>
  <c r="AD40" i="8"/>
  <c r="AC40" i="8"/>
  <c r="AB40" i="8"/>
  <c r="AA40" i="8"/>
  <c r="X40" i="8"/>
  <c r="W40" i="8"/>
  <c r="U40" i="8"/>
  <c r="T40" i="8"/>
  <c r="S40" i="8"/>
  <c r="AO39" i="8"/>
  <c r="AJ39" i="8"/>
  <c r="AK39" i="8" s="1"/>
  <c r="AI39" i="8"/>
  <c r="AH39" i="8"/>
  <c r="AG39" i="8"/>
  <c r="AF39" i="8"/>
  <c r="AE39" i="8"/>
  <c r="AD39" i="8"/>
  <c r="AC39" i="8"/>
  <c r="AB39" i="8"/>
  <c r="AA39" i="8"/>
  <c r="X39" i="8"/>
  <c r="W39" i="8"/>
  <c r="U39" i="8"/>
  <c r="T39" i="8"/>
  <c r="S39" i="8"/>
  <c r="AO38" i="8"/>
  <c r="AJ38" i="8"/>
  <c r="AK38" i="8" s="1"/>
  <c r="AI38" i="8"/>
  <c r="AH38" i="8"/>
  <c r="AG38" i="8"/>
  <c r="AF38" i="8"/>
  <c r="AE38" i="8"/>
  <c r="AC38" i="8"/>
  <c r="AB38" i="8"/>
  <c r="AA38" i="8"/>
  <c r="Z38" i="8"/>
  <c r="X38" i="8"/>
  <c r="W38" i="8"/>
  <c r="U38" i="8"/>
  <c r="T38" i="8"/>
  <c r="S38" i="8"/>
  <c r="AO37" i="8"/>
  <c r="AJ37" i="8"/>
  <c r="AK37" i="8" s="1"/>
  <c r="AI37" i="8"/>
  <c r="AH37" i="8"/>
  <c r="AG37" i="8"/>
  <c r="AF37" i="8"/>
  <c r="AE37" i="8"/>
  <c r="AD37" i="8"/>
  <c r="AC37" i="8"/>
  <c r="AA37" i="8"/>
  <c r="X37" i="8"/>
  <c r="W37" i="8"/>
  <c r="U37" i="8"/>
  <c r="T37" i="8"/>
  <c r="S37" i="8"/>
  <c r="AO36" i="8"/>
  <c r="AJ36" i="8"/>
  <c r="AK36" i="8" s="1"/>
  <c r="AI36" i="8"/>
  <c r="AH36" i="8"/>
  <c r="AG36" i="8"/>
  <c r="AF36" i="8"/>
  <c r="AE36" i="8"/>
  <c r="AD36" i="8"/>
  <c r="AC36" i="8"/>
  <c r="AB36" i="8"/>
  <c r="Z36" i="8"/>
  <c r="X36" i="8"/>
  <c r="W36" i="8"/>
  <c r="U36" i="8"/>
  <c r="T36" i="8"/>
  <c r="S36" i="8"/>
  <c r="AO35" i="8"/>
  <c r="AJ35" i="8"/>
  <c r="AK35" i="8" s="1"/>
  <c r="AI35" i="8"/>
  <c r="AH35" i="8"/>
  <c r="AG35" i="8"/>
  <c r="AF35" i="8"/>
  <c r="AE35" i="8"/>
  <c r="AD35" i="8"/>
  <c r="AC35" i="8"/>
  <c r="AB35" i="8"/>
  <c r="X35" i="8"/>
  <c r="W35" i="8"/>
  <c r="U35" i="8"/>
  <c r="T35" i="8"/>
  <c r="S35" i="8"/>
  <c r="AO34" i="8"/>
  <c r="AJ34" i="8"/>
  <c r="AK34" i="8" s="1"/>
  <c r="AI34" i="8"/>
  <c r="AH34" i="8"/>
  <c r="AG34" i="8"/>
  <c r="AF34" i="8"/>
  <c r="AE34" i="8"/>
  <c r="AD34" i="8"/>
  <c r="AC34" i="8"/>
  <c r="AB34" i="8"/>
  <c r="X34" i="8"/>
  <c r="W34" i="8"/>
  <c r="U34" i="8"/>
  <c r="T34" i="8"/>
  <c r="S34" i="8"/>
  <c r="AO33" i="8"/>
  <c r="AJ33" i="8"/>
  <c r="AK33" i="8" s="1"/>
  <c r="AI33" i="8"/>
  <c r="AH33" i="8"/>
  <c r="AG33" i="8"/>
  <c r="AF33" i="8"/>
  <c r="AE33" i="8"/>
  <c r="AD33" i="8"/>
  <c r="AC33" i="8"/>
  <c r="AA33" i="8"/>
  <c r="Z33" i="8"/>
  <c r="X33" i="8"/>
  <c r="W33" i="8"/>
  <c r="U33" i="8"/>
  <c r="T33" i="8"/>
  <c r="S33" i="8"/>
  <c r="AO32" i="8"/>
  <c r="AJ32" i="8"/>
  <c r="AK32" i="8" s="1"/>
  <c r="AI32" i="8"/>
  <c r="AH32" i="8"/>
  <c r="AG32" i="8"/>
  <c r="AF32" i="8"/>
  <c r="AE32" i="8"/>
  <c r="AD32" i="8"/>
  <c r="AC32" i="8"/>
  <c r="Z32" i="8"/>
  <c r="X32" i="8"/>
  <c r="W32" i="8"/>
  <c r="U32" i="8"/>
  <c r="T32" i="8"/>
  <c r="S32" i="8"/>
  <c r="AO31" i="8"/>
  <c r="AJ31" i="8"/>
  <c r="AK31" i="8" s="1"/>
  <c r="AI31" i="8"/>
  <c r="AH31" i="8"/>
  <c r="AG31" i="8"/>
  <c r="AF31" i="8"/>
  <c r="AE31" i="8"/>
  <c r="AC31" i="8"/>
  <c r="AB31" i="8"/>
  <c r="AA31" i="8"/>
  <c r="Z31" i="8"/>
  <c r="X31" i="8"/>
  <c r="W31" i="8"/>
  <c r="U31" i="8"/>
  <c r="T31" i="8"/>
  <c r="S31" i="8"/>
  <c r="AO30" i="8"/>
  <c r="AJ30" i="8"/>
  <c r="AK30" i="8" s="1"/>
  <c r="AI30" i="8"/>
  <c r="AH30" i="8"/>
  <c r="AG30" i="8"/>
  <c r="AF30" i="8"/>
  <c r="AE30" i="8"/>
  <c r="AD30" i="8"/>
  <c r="AB30" i="8"/>
  <c r="AA30" i="8"/>
  <c r="Z30" i="8"/>
  <c r="X30" i="8"/>
  <c r="W30" i="8"/>
  <c r="U30" i="8"/>
  <c r="T30" i="8"/>
  <c r="S30" i="8"/>
  <c r="AO29" i="8"/>
  <c r="AJ29" i="8"/>
  <c r="AK29" i="8" s="1"/>
  <c r="AI29" i="8"/>
  <c r="AH29" i="8"/>
  <c r="AG29" i="8"/>
  <c r="AF29" i="8"/>
  <c r="AE29" i="8"/>
  <c r="AD29" i="8"/>
  <c r="AC29" i="8"/>
  <c r="AA29" i="8"/>
  <c r="Z29" i="8"/>
  <c r="X29" i="8"/>
  <c r="W29" i="8"/>
  <c r="U29" i="8"/>
  <c r="T29" i="8"/>
  <c r="S29" i="8"/>
  <c r="AO28" i="8"/>
  <c r="AJ28" i="8"/>
  <c r="AK28" i="8" s="1"/>
  <c r="AI28" i="8"/>
  <c r="AH28" i="8"/>
  <c r="AG28" i="8"/>
  <c r="AF28" i="8"/>
  <c r="AE28" i="8"/>
  <c r="AD28" i="8"/>
  <c r="AC28" i="8"/>
  <c r="Z28" i="8"/>
  <c r="X28" i="8"/>
  <c r="W28" i="8"/>
  <c r="U28" i="8"/>
  <c r="T28" i="8"/>
  <c r="S28" i="8"/>
  <c r="AO27" i="8"/>
  <c r="AJ27" i="8"/>
  <c r="AI27" i="8"/>
  <c r="AH27" i="8"/>
  <c r="AG27" i="8"/>
  <c r="AF27" i="8"/>
  <c r="AE27" i="8"/>
  <c r="AD27" i="8"/>
  <c r="AC27" i="8"/>
  <c r="Z27" i="8"/>
  <c r="X27" i="8"/>
  <c r="W27" i="8"/>
  <c r="U27" i="8"/>
  <c r="T27" i="8"/>
  <c r="S27" i="8"/>
  <c r="AO26" i="8"/>
  <c r="AJ26" i="8"/>
  <c r="AI26" i="8"/>
  <c r="AH26" i="8"/>
  <c r="AG26" i="8"/>
  <c r="AF26" i="8"/>
  <c r="AE26" i="8"/>
  <c r="Z26" i="8"/>
  <c r="X26" i="8"/>
  <c r="W26" i="8"/>
  <c r="U26" i="8"/>
  <c r="T26" i="8"/>
  <c r="S26" i="8"/>
  <c r="AO25" i="8"/>
  <c r="AJ25" i="8"/>
  <c r="AI25" i="8"/>
  <c r="AH25" i="8"/>
  <c r="AG25" i="8"/>
  <c r="AF25" i="8"/>
  <c r="AE25" i="8"/>
  <c r="AD25" i="8"/>
  <c r="Z25" i="8"/>
  <c r="X25" i="8"/>
  <c r="W25" i="8"/>
  <c r="U25" i="8"/>
  <c r="T25" i="8"/>
  <c r="S25" i="8"/>
  <c r="AO24" i="8"/>
  <c r="AJ24" i="8"/>
  <c r="AI24" i="8"/>
  <c r="AH24" i="8"/>
  <c r="AG24" i="8"/>
  <c r="AE24" i="8"/>
  <c r="Z24" i="8"/>
  <c r="X24" i="8"/>
  <c r="W24" i="8"/>
  <c r="U24" i="8"/>
  <c r="T24" i="8"/>
  <c r="S24" i="8"/>
  <c r="AO23" i="8"/>
  <c r="AJ23" i="8"/>
  <c r="AI23" i="8"/>
  <c r="AG23" i="8"/>
  <c r="AF23" i="8"/>
  <c r="AE23" i="8"/>
  <c r="AD23" i="8"/>
  <c r="X23" i="8"/>
  <c r="W23" i="8"/>
  <c r="U23" i="8"/>
  <c r="T23" i="8"/>
  <c r="S23" i="8"/>
  <c r="AO22" i="8"/>
  <c r="AJ22" i="8"/>
  <c r="AI22" i="8"/>
  <c r="AH22" i="8"/>
  <c r="AG22" i="8"/>
  <c r="AE22" i="8"/>
  <c r="AD22" i="8"/>
  <c r="X22" i="8"/>
  <c r="W22" i="8"/>
  <c r="U22" i="8"/>
  <c r="T22" i="8"/>
  <c r="S22" i="8"/>
  <c r="AO21" i="8"/>
  <c r="AJ21" i="8"/>
  <c r="AI21" i="8"/>
  <c r="AH21" i="8"/>
  <c r="AG21" i="8"/>
  <c r="AE21" i="8"/>
  <c r="AD21" i="8"/>
  <c r="X21" i="8"/>
  <c r="W21" i="8"/>
  <c r="U21" i="8"/>
  <c r="T21" i="8"/>
  <c r="S21" i="8"/>
  <c r="AO20" i="8"/>
  <c r="AJ20" i="8"/>
  <c r="AI20" i="8"/>
  <c r="AH20" i="8"/>
  <c r="AF20" i="8"/>
  <c r="AE20" i="8"/>
  <c r="AD20" i="8"/>
  <c r="X20" i="8"/>
  <c r="W20" i="8"/>
  <c r="U20" i="8"/>
  <c r="T20" i="8"/>
  <c r="S20" i="8"/>
  <c r="AO19" i="8"/>
  <c r="AJ19" i="8"/>
  <c r="AI19" i="8"/>
  <c r="AG19" i="8"/>
  <c r="AF19" i="8"/>
  <c r="AE19" i="8"/>
  <c r="AD19" i="8"/>
  <c r="X19" i="8"/>
  <c r="W19" i="8"/>
  <c r="U19" i="8"/>
  <c r="T19" i="8"/>
  <c r="S19" i="8"/>
  <c r="AO18" i="8"/>
  <c r="AJ18" i="8"/>
  <c r="AI18" i="8"/>
  <c r="AH18" i="8"/>
  <c r="AF18" i="8"/>
  <c r="AE18" i="8"/>
  <c r="AD18" i="8"/>
  <c r="X18" i="8"/>
  <c r="W18" i="8"/>
  <c r="V54" i="8"/>
  <c r="U18" i="8"/>
  <c r="T18" i="8"/>
  <c r="S18" i="8"/>
  <c r="E8" i="8"/>
  <c r="AB55" i="15" l="1"/>
  <c r="AA56" i="14"/>
  <c r="E71" i="14" s="1"/>
  <c r="E75" i="14" s="1"/>
  <c r="AB56" i="14"/>
  <c r="F71" i="14" s="1"/>
  <c r="F75" i="14" s="1"/>
  <c r="M20" i="19"/>
  <c r="AF55" i="14"/>
  <c r="AF56" i="14"/>
  <c r="E73" i="14" s="1"/>
  <c r="AG56" i="15"/>
  <c r="F73" i="15" s="1"/>
  <c r="AA56" i="15"/>
  <c r="E71" i="15" s="1"/>
  <c r="E75" i="15" s="1"/>
  <c r="AH55" i="17"/>
  <c r="AC55" i="17"/>
  <c r="AB56" i="17"/>
  <c r="F71" i="17" s="1"/>
  <c r="F75" i="17" s="1"/>
  <c r="AA56" i="17"/>
  <c r="E71" i="17" s="1"/>
  <c r="E75" i="17" s="1"/>
  <c r="AG55" i="14"/>
  <c r="AG56" i="14"/>
  <c r="F73" i="14" s="1"/>
  <c r="M24" i="19"/>
  <c r="AQ56" i="8"/>
  <c r="Y46" i="8"/>
  <c r="Y38" i="8"/>
  <c r="AD38" i="8" s="1"/>
  <c r="Y30" i="8"/>
  <c r="AC30" i="8" s="1"/>
  <c r="Y37" i="8"/>
  <c r="Y39" i="8"/>
  <c r="Z39" i="8" s="1"/>
  <c r="AO55" i="8"/>
  <c r="O18" i="19" s="1"/>
  <c r="O29" i="19" s="1"/>
  <c r="Y51" i="8"/>
  <c r="Y36" i="8"/>
  <c r="AA36" i="8" s="1"/>
  <c r="Y53" i="8"/>
  <c r="Y31" i="8"/>
  <c r="AD31" i="8" s="1"/>
  <c r="Y32" i="8"/>
  <c r="Y47" i="8"/>
  <c r="AA47" i="8" s="1"/>
  <c r="Y42" i="8"/>
  <c r="AC42" i="8" s="1"/>
  <c r="Y52" i="8"/>
  <c r="J63" i="15"/>
  <c r="S54" i="8"/>
  <c r="S55" i="8" s="1"/>
  <c r="E70" i="8"/>
  <c r="E74" i="8" s="1"/>
  <c r="E72" i="8"/>
  <c r="F72" i="8"/>
  <c r="D18" i="19"/>
  <c r="D29" i="19" s="1"/>
  <c r="D70" i="8"/>
  <c r="D74" i="8" s="1"/>
  <c r="G72" i="8"/>
  <c r="H72" i="8"/>
  <c r="F70" i="8"/>
  <c r="F74" i="8" s="1"/>
  <c r="G70" i="8"/>
  <c r="G74" i="8" s="1"/>
  <c r="H70" i="8"/>
  <c r="H74" i="8" s="1"/>
  <c r="D72" i="8"/>
  <c r="Y45" i="8"/>
  <c r="Y27" i="8"/>
  <c r="AK27" i="8" s="1"/>
  <c r="Y28" i="8"/>
  <c r="Y35" i="8"/>
  <c r="Y44" i="8"/>
  <c r="Y43" i="8"/>
  <c r="T54" i="8"/>
  <c r="T55" i="8" s="1"/>
  <c r="E63" i="8" s="1"/>
  <c r="Y25" i="8"/>
  <c r="Y26" i="8"/>
  <c r="Y41" i="8"/>
  <c r="AA41" i="8" s="1"/>
  <c r="Y33" i="8"/>
  <c r="AB33" i="8" s="1"/>
  <c r="Y34" i="8"/>
  <c r="Y40" i="8"/>
  <c r="Z40" i="8" s="1"/>
  <c r="Y50" i="8"/>
  <c r="Y49" i="8"/>
  <c r="AA49" i="8" s="1"/>
  <c r="Y29" i="8"/>
  <c r="AB29" i="8" s="1"/>
  <c r="Y48" i="8"/>
  <c r="AA48" i="8" s="1"/>
  <c r="Y24" i="8"/>
  <c r="AK24" i="8" s="1"/>
  <c r="AF24" i="8" s="1"/>
  <c r="U54" i="8"/>
  <c r="U55" i="8" s="1"/>
  <c r="AI54" i="8"/>
  <c r="AI55" i="8" s="1"/>
  <c r="Y22" i="8"/>
  <c r="Y21" i="8"/>
  <c r="AE54" i="8"/>
  <c r="AE55" i="8" s="1"/>
  <c r="X54" i="8"/>
  <c r="X55" i="8" s="1"/>
  <c r="Y18" i="8"/>
  <c r="AK18" i="8" s="1"/>
  <c r="AG18" i="8" s="1"/>
  <c r="Y23" i="8"/>
  <c r="Y20" i="8"/>
  <c r="AA20" i="8" s="1"/>
  <c r="W54" i="8"/>
  <c r="Y19" i="8"/>
  <c r="V55" i="8"/>
  <c r="G63" i="8" s="1"/>
  <c r="I54" i="8" l="1"/>
  <c r="G18" i="19" s="1"/>
  <c r="G28" i="19" s="1"/>
  <c r="G29" i="19" s="1"/>
  <c r="AK25" i="8"/>
  <c r="AA25" i="8" s="1"/>
  <c r="AK20" i="8"/>
  <c r="AB20" i="8" s="1"/>
  <c r="AK19" i="8"/>
  <c r="AC19" i="8" s="1"/>
  <c r="AA26" i="8"/>
  <c r="AK26" i="8"/>
  <c r="AD26" i="8" s="1"/>
  <c r="AK23" i="8"/>
  <c r="AC23" i="8" s="1"/>
  <c r="AK22" i="8"/>
  <c r="AC22" i="8" s="1"/>
  <c r="AK21" i="8"/>
  <c r="AF21" i="8" s="1"/>
  <c r="AQ54" i="8"/>
  <c r="R18" i="19" s="1"/>
  <c r="R29" i="19" s="1"/>
  <c r="AB27" i="8"/>
  <c r="AA27" i="8"/>
  <c r="Z51" i="8"/>
  <c r="AA51" i="8"/>
  <c r="AA50" i="8"/>
  <c r="Z50" i="8"/>
  <c r="AD46" i="8"/>
  <c r="AC46" i="8"/>
  <c r="Z45" i="8"/>
  <c r="AA45" i="8"/>
  <c r="AD44" i="8"/>
  <c r="AC44" i="8"/>
  <c r="Z43" i="8"/>
  <c r="AA43" i="8"/>
  <c r="Z37" i="8"/>
  <c r="AB37" i="8"/>
  <c r="Z35" i="8"/>
  <c r="AA35" i="8"/>
  <c r="Z34" i="8"/>
  <c r="AA34" i="8"/>
  <c r="AA32" i="8"/>
  <c r="AB32" i="8"/>
  <c r="AA24" i="8"/>
  <c r="AC24" i="8"/>
  <c r="AA28" i="8"/>
  <c r="AB28" i="8"/>
  <c r="AC18" i="8"/>
  <c r="AB18" i="8"/>
  <c r="AB26" i="8"/>
  <c r="AC26" i="8"/>
  <c r="AA19" i="8"/>
  <c r="AO54" i="8"/>
  <c r="K63" i="8" s="1"/>
  <c r="AD24" i="8"/>
  <c r="AB24" i="8"/>
  <c r="Z20" i="8"/>
  <c r="Z21" i="8"/>
  <c r="AB25" i="8"/>
  <c r="AC25" i="8"/>
  <c r="Z22" i="8"/>
  <c r="Z23" i="8"/>
  <c r="AA18" i="8"/>
  <c r="Z18" i="8"/>
  <c r="D63" i="8"/>
  <c r="H54" i="8"/>
  <c r="F18" i="19" s="1"/>
  <c r="F28" i="19" s="1"/>
  <c r="I63" i="8"/>
  <c r="M54" i="8"/>
  <c r="K18" i="19" s="1"/>
  <c r="K28" i="19" s="1"/>
  <c r="K29" i="19" s="1"/>
  <c r="F63" i="8"/>
  <c r="J54" i="8"/>
  <c r="H18" i="19" s="1"/>
  <c r="H28" i="19" s="1"/>
  <c r="H29" i="19" s="1"/>
  <c r="H30" i="19" s="1"/>
  <c r="AO63" i="8"/>
  <c r="AP55" i="8"/>
  <c r="AI56" i="8"/>
  <c r="H73" i="8" s="1"/>
  <c r="AE56" i="8"/>
  <c r="D73" i="8" s="1"/>
  <c r="W55" i="8"/>
  <c r="Z19" i="8" l="1"/>
  <c r="Z54" i="8" s="1"/>
  <c r="Z55" i="8" s="1"/>
  <c r="AA22" i="8"/>
  <c r="AA23" i="8"/>
  <c r="AB19" i="8"/>
  <c r="AH19" i="8"/>
  <c r="AC20" i="8"/>
  <c r="AG20" i="8"/>
  <c r="AG54" i="8" s="1"/>
  <c r="AB23" i="8"/>
  <c r="AH23" i="8"/>
  <c r="AB22" i="8"/>
  <c r="AF22" i="8"/>
  <c r="AF54" i="8" s="1"/>
  <c r="AB21" i="8"/>
  <c r="AC21" i="8"/>
  <c r="AA21" i="8"/>
  <c r="Y54" i="8"/>
  <c r="Y56" i="8"/>
  <c r="Y57" i="8" s="1"/>
  <c r="M63" i="8"/>
  <c r="AD54" i="8"/>
  <c r="AD55" i="8" s="1"/>
  <c r="F29" i="19"/>
  <c r="F30" i="19" s="1"/>
  <c r="AP54" i="8"/>
  <c r="L63" i="8" s="1"/>
  <c r="Q18" i="19"/>
  <c r="Q29" i="19" s="1"/>
  <c r="H63" i="8"/>
  <c r="L54" i="8"/>
  <c r="J18" i="19" s="1"/>
  <c r="J28" i="19" s="1"/>
  <c r="J29" i="19" s="1"/>
  <c r="AK63" i="8"/>
  <c r="AJ63" i="8"/>
  <c r="T18" i="19"/>
  <c r="U18" i="19" s="1"/>
  <c r="U29" i="19" s="1"/>
  <c r="AA54" i="8" l="1"/>
  <c r="AA55" i="8" s="1"/>
  <c r="AH54" i="8"/>
  <c r="AH55" i="8" s="1"/>
  <c r="AB54" i="8"/>
  <c r="AB55" i="8" s="1"/>
  <c r="AC54" i="8"/>
  <c r="AC55" i="8" s="1"/>
  <c r="Y55" i="8"/>
  <c r="AK54" i="8" s="1"/>
  <c r="M18" i="19" s="1"/>
  <c r="M28" i="19" s="1"/>
  <c r="M29" i="19" s="1"/>
  <c r="AF56" i="8"/>
  <c r="E73" i="8" s="1"/>
  <c r="AF55" i="8"/>
  <c r="AG55" i="8"/>
  <c r="AG56" i="8"/>
  <c r="F73" i="8" s="1"/>
  <c r="AD56" i="8"/>
  <c r="H71" i="8" s="1"/>
  <c r="H75" i="8" s="1"/>
  <c r="J30" i="19"/>
  <c r="Z56" i="8"/>
  <c r="D71" i="8" s="1"/>
  <c r="D75" i="8" s="1"/>
  <c r="AA56" i="8" l="1"/>
  <c r="E71" i="8" s="1"/>
  <c r="E75" i="8" s="1"/>
  <c r="AB56" i="8"/>
  <c r="F71" i="8" s="1"/>
  <c r="F75" i="8" s="1"/>
  <c r="AC56" i="8"/>
  <c r="G71" i="8" s="1"/>
  <c r="G75" i="8" s="1"/>
  <c r="AH56" i="8"/>
  <c r="G73" i="8" s="1"/>
  <c r="J63" i="8"/>
  <c r="K63" i="13"/>
  <c r="L63" i="13" l="1"/>
  <c r="E29" i="19"/>
  <c r="AC18" i="16"/>
  <c r="AB18" i="16"/>
  <c r="AD18" i="16"/>
  <c r="X18" i="16"/>
  <c r="AJ18" i="16"/>
  <c r="AE18" i="16"/>
  <c r="S18" i="16"/>
  <c r="AH18" i="16"/>
  <c r="V18" i="16"/>
  <c r="T18" i="16"/>
  <c r="W18" i="16"/>
  <c r="U18" i="16"/>
  <c r="AI18" i="16"/>
  <c r="AG18" i="16"/>
  <c r="Y18" i="16" l="1"/>
  <c r="AK18" i="16" s="1"/>
  <c r="AF18" i="16" l="1"/>
  <c r="AA18" i="16"/>
  <c r="Z18" i="16"/>
  <c r="S47" i="16"/>
  <c r="S35" i="16"/>
  <c r="S52" i="16"/>
  <c r="S32" i="16"/>
  <c r="D68" i="16"/>
  <c r="D70" i="16" s="1"/>
  <c r="D74" i="16" s="1"/>
  <c r="F68" i="16"/>
  <c r="F70" i="16" s="1"/>
  <c r="F74" i="16" s="1"/>
  <c r="G69" i="16"/>
  <c r="G72" i="16" s="1"/>
  <c r="S29" i="16"/>
  <c r="AJ46" i="16"/>
  <c r="AK46" i="16" s="1"/>
  <c r="S51" i="16"/>
  <c r="AJ35" i="16"/>
  <c r="AK35" i="16" s="1"/>
  <c r="S45" i="16"/>
  <c r="H68" i="16"/>
  <c r="H70" i="16" s="1"/>
  <c r="H74" i="16" s="1"/>
  <c r="S37" i="16"/>
  <c r="S38" i="16"/>
  <c r="S49" i="16"/>
  <c r="S26" i="16"/>
  <c r="AJ36" i="16"/>
  <c r="AK36" i="16" s="1"/>
  <c r="S48" i="16"/>
  <c r="AJ38" i="16"/>
  <c r="AK38" i="16" s="1"/>
  <c r="F69" i="16"/>
  <c r="F72" i="16" s="1"/>
  <c r="AJ31" i="16"/>
  <c r="AK31" i="16" s="1"/>
  <c r="S50" i="16"/>
  <c r="AJ32" i="16"/>
  <c r="AK32" i="16" s="1"/>
  <c r="S31" i="16"/>
  <c r="E69" i="16"/>
  <c r="E72" i="16" s="1"/>
  <c r="S42" i="16"/>
  <c r="H69" i="16"/>
  <c r="H72" i="16" s="1"/>
  <c r="AJ52" i="16"/>
  <c r="AK52" i="16" s="1"/>
  <c r="S25" i="16"/>
  <c r="S44" i="16"/>
  <c r="AJ53" i="16"/>
  <c r="AK53" i="16" s="1"/>
  <c r="V36" i="16"/>
  <c r="Z36" i="16"/>
  <c r="AF36" i="16"/>
  <c r="AH36" i="16"/>
  <c r="X36" i="16"/>
  <c r="W36" i="16"/>
  <c r="AC36" i="16"/>
  <c r="U36" i="16"/>
  <c r="AB36" i="16"/>
  <c r="T36" i="16"/>
  <c r="AA36" i="16"/>
  <c r="AD36" i="16"/>
  <c r="AG36" i="16"/>
  <c r="AI36" i="16"/>
  <c r="AE36" i="16"/>
  <c r="AJ40" i="16"/>
  <c r="AK40" i="16" s="1"/>
  <c r="S40" i="16"/>
  <c r="S41" i="16"/>
  <c r="AJ33" i="16"/>
  <c r="AK33" i="16" s="1"/>
  <c r="AJ39" i="16"/>
  <c r="AK39" i="16" s="1"/>
  <c r="S36" i="16"/>
  <c r="S27" i="16"/>
  <c r="S33" i="16"/>
  <c r="S20" i="16"/>
  <c r="AA45" i="16"/>
  <c r="AG45" i="16"/>
  <c r="AD45" i="16"/>
  <c r="AF45" i="16"/>
  <c r="AE45" i="16"/>
  <c r="U45" i="16"/>
  <c r="T45" i="16"/>
  <c r="AI45" i="16"/>
  <c r="AH45" i="16"/>
  <c r="X45" i="16"/>
  <c r="AC45" i="16"/>
  <c r="W45" i="16"/>
  <c r="AB45" i="16"/>
  <c r="V45" i="16"/>
  <c r="Z45" i="16"/>
  <c r="AJ34" i="16"/>
  <c r="AK34" i="16" s="1"/>
  <c r="AC37" i="16"/>
  <c r="AH37" i="16"/>
  <c r="U37" i="16"/>
  <c r="X37" i="16"/>
  <c r="W37" i="16"/>
  <c r="V37" i="16"/>
  <c r="AF37" i="16"/>
  <c r="AB37" i="16"/>
  <c r="T37" i="16"/>
  <c r="AI37" i="16"/>
  <c r="AD37" i="16"/>
  <c r="Z37" i="16"/>
  <c r="AE37" i="16"/>
  <c r="AG37" i="16"/>
  <c r="AA37" i="16"/>
  <c r="W19" i="16"/>
  <c r="AJ49" i="16"/>
  <c r="AK49" i="16" s="1"/>
  <c r="D69" i="16"/>
  <c r="D72" i="16" s="1"/>
  <c r="S22" i="16"/>
  <c r="S39" i="16"/>
  <c r="AJ45" i="16"/>
  <c r="AK45" i="16" s="1"/>
  <c r="AJ37" i="16"/>
  <c r="AK37" i="16" s="1"/>
  <c r="AJ19" i="16"/>
  <c r="AJ20" i="16"/>
  <c r="AJ27" i="16"/>
  <c r="X28" i="16"/>
  <c r="U28" i="16"/>
  <c r="AE28" i="16"/>
  <c r="Z28" i="16"/>
  <c r="AD28" i="16"/>
  <c r="AC28" i="16"/>
  <c r="AI28" i="16"/>
  <c r="W28" i="16"/>
  <c r="V28" i="16"/>
  <c r="AH28" i="16"/>
  <c r="AF28" i="16"/>
  <c r="T28" i="16"/>
  <c r="AG28" i="16"/>
  <c r="AA28" i="16"/>
  <c r="S30" i="16"/>
  <c r="S46" i="16"/>
  <c r="AJ41" i="16"/>
  <c r="AK41" i="16" s="1"/>
  <c r="AJ22" i="16"/>
  <c r="S21" i="16"/>
  <c r="AE53" i="16"/>
  <c r="Z53" i="16"/>
  <c r="U53" i="16"/>
  <c r="T53" i="16"/>
  <c r="AH53" i="16"/>
  <c r="AG53" i="16"/>
  <c r="AB53" i="16"/>
  <c r="X53" i="16"/>
  <c r="AI53" i="16"/>
  <c r="W53" i="16"/>
  <c r="AA53" i="16"/>
  <c r="AF53" i="16"/>
  <c r="AC53" i="16"/>
  <c r="V53" i="16"/>
  <c r="AD53" i="16"/>
  <c r="AJ24" i="16"/>
  <c r="V43" i="16"/>
  <c r="AB43" i="16"/>
  <c r="X43" i="16"/>
  <c r="W43" i="16"/>
  <c r="AH43" i="16"/>
  <c r="Z43" i="16"/>
  <c r="AE43" i="16"/>
  <c r="U43" i="16"/>
  <c r="AC43" i="16"/>
  <c r="AD43" i="16"/>
  <c r="AF43" i="16"/>
  <c r="AA43" i="16"/>
  <c r="AI43" i="16"/>
  <c r="T43" i="16"/>
  <c r="AG43" i="16"/>
  <c r="AH35" i="16"/>
  <c r="AD35" i="16"/>
  <c r="U35" i="16"/>
  <c r="AG35" i="16"/>
  <c r="AE35" i="16"/>
  <c r="V35" i="16"/>
  <c r="AA35" i="16"/>
  <c r="AC35" i="16"/>
  <c r="X35" i="16"/>
  <c r="AF35" i="16"/>
  <c r="AI35" i="16"/>
  <c r="T35" i="16"/>
  <c r="Z35" i="16"/>
  <c r="W35" i="16"/>
  <c r="AB35" i="16"/>
  <c r="T22" i="16"/>
  <c r="AI22" i="16"/>
  <c r="X22" i="16"/>
  <c r="W22" i="16"/>
  <c r="U22" i="16"/>
  <c r="AB22" i="16"/>
  <c r="AC22" i="16"/>
  <c r="AE22" i="16"/>
  <c r="AH22" i="16"/>
  <c r="Z22" i="16"/>
  <c r="V22" i="16"/>
  <c r="AD22" i="16"/>
  <c r="V42" i="16"/>
  <c r="AA42" i="16"/>
  <c r="AF42" i="16"/>
  <c r="AE42" i="16"/>
  <c r="AC42" i="16"/>
  <c r="U42" i="16"/>
  <c r="X42" i="16"/>
  <c r="AH42" i="16"/>
  <c r="W42" i="16"/>
  <c r="AB42" i="16"/>
  <c r="T42" i="16"/>
  <c r="Z42" i="16"/>
  <c r="AD42" i="16"/>
  <c r="AG42" i="16"/>
  <c r="AI42" i="16"/>
  <c r="AH49" i="16"/>
  <c r="AC49" i="16"/>
  <c r="X49" i="16"/>
  <c r="AF49" i="16"/>
  <c r="U49" i="16"/>
  <c r="T49" i="16"/>
  <c r="AD49" i="16"/>
  <c r="W49" i="16"/>
  <c r="AA49" i="16"/>
  <c r="AG49" i="16"/>
  <c r="AI49" i="16"/>
  <c r="V49" i="16"/>
  <c r="AB49" i="16"/>
  <c r="AE49" i="16"/>
  <c r="Z49" i="16"/>
  <c r="X40" i="16"/>
  <c r="AH40" i="16"/>
  <c r="AG40" i="16"/>
  <c r="T40" i="16"/>
  <c r="V40" i="16"/>
  <c r="AC40" i="16"/>
  <c r="AD40" i="16"/>
  <c r="AF40" i="16"/>
  <c r="AA40" i="16"/>
  <c r="U40" i="16"/>
  <c r="AI40" i="16"/>
  <c r="Z40" i="16"/>
  <c r="AB40" i="16"/>
  <c r="AE40" i="16"/>
  <c r="W40" i="16"/>
  <c r="W32" i="16"/>
  <c r="AF32" i="16"/>
  <c r="T32" i="16"/>
  <c r="AE32" i="16"/>
  <c r="AA32" i="16"/>
  <c r="V32" i="16"/>
  <c r="AC32" i="16"/>
  <c r="X32" i="16"/>
  <c r="AH32" i="16"/>
  <c r="U32" i="16"/>
  <c r="AB32" i="16"/>
  <c r="AG32" i="16"/>
  <c r="AD32" i="16"/>
  <c r="AI32" i="16"/>
  <c r="Z32" i="16"/>
  <c r="AF47" i="16"/>
  <c r="AD47" i="16"/>
  <c r="AC47" i="16"/>
  <c r="U47" i="16"/>
  <c r="AI47" i="16"/>
  <c r="X47" i="16"/>
  <c r="W47" i="16"/>
  <c r="AB47" i="16"/>
  <c r="T47" i="16"/>
  <c r="AA47" i="16"/>
  <c r="AG47" i="16"/>
  <c r="V47" i="16"/>
  <c r="Z47" i="16"/>
  <c r="AE47" i="16"/>
  <c r="AH47" i="16"/>
  <c r="AD39" i="16"/>
  <c r="Z39" i="16"/>
  <c r="AI39" i="16"/>
  <c r="AA39" i="16"/>
  <c r="T39" i="16"/>
  <c r="AG39" i="16"/>
  <c r="W39" i="16"/>
  <c r="AF39" i="16"/>
  <c r="X39" i="16"/>
  <c r="AC39" i="16"/>
  <c r="U39" i="16"/>
  <c r="V39" i="16"/>
  <c r="AH39" i="16"/>
  <c r="AB39" i="16"/>
  <c r="AE39" i="16"/>
  <c r="V31" i="16"/>
  <c r="AH31" i="16"/>
  <c r="W31" i="16"/>
  <c r="AF31" i="16"/>
  <c r="T31" i="16"/>
  <c r="AC31" i="16"/>
  <c r="AI31" i="16"/>
  <c r="AB31" i="16"/>
  <c r="AG31" i="16"/>
  <c r="AA31" i="16"/>
  <c r="X31" i="16"/>
  <c r="AD31" i="16"/>
  <c r="AE31" i="16"/>
  <c r="U31" i="16"/>
  <c r="Z31" i="16"/>
  <c r="S24" i="16"/>
  <c r="AJ47" i="16"/>
  <c r="AK47" i="16" s="1"/>
  <c r="E68" i="16"/>
  <c r="E70" i="16" s="1"/>
  <c r="E74" i="16" s="1"/>
  <c r="S23" i="16"/>
  <c r="AJ29" i="16"/>
  <c r="AK29" i="16" s="1"/>
  <c r="S34" i="16"/>
  <c r="V52" i="16"/>
  <c r="U52" i="16"/>
  <c r="AD52" i="16"/>
  <c r="AF52" i="16"/>
  <c r="T52" i="16"/>
  <c r="X52" i="16"/>
  <c r="AH52" i="16"/>
  <c r="AC52" i="16"/>
  <c r="W52" i="16"/>
  <c r="AB52" i="16"/>
  <c r="AI52" i="16"/>
  <c r="AA52" i="16"/>
  <c r="AE52" i="16"/>
  <c r="AG52" i="16"/>
  <c r="Z52" i="16"/>
  <c r="U29" i="16"/>
  <c r="AD29" i="16"/>
  <c r="W29" i="16"/>
  <c r="AF29" i="16"/>
  <c r="T29" i="16"/>
  <c r="AE29" i="16"/>
  <c r="AA29" i="16"/>
  <c r="AB29" i="16"/>
  <c r="V29" i="16"/>
  <c r="AI29" i="16"/>
  <c r="X29" i="16"/>
  <c r="AH29" i="16"/>
  <c r="AG29" i="16"/>
  <c r="Z29" i="16"/>
  <c r="AC29" i="16"/>
  <c r="Z38" i="16"/>
  <c r="W38" i="16"/>
  <c r="AG38" i="16"/>
  <c r="AE38" i="16"/>
  <c r="AA38" i="16"/>
  <c r="AD38" i="16"/>
  <c r="AI38" i="16"/>
  <c r="X38" i="16"/>
  <c r="V38" i="16"/>
  <c r="U38" i="16"/>
  <c r="T38" i="16"/>
  <c r="AC38" i="16"/>
  <c r="AF38" i="16"/>
  <c r="AH38" i="16"/>
  <c r="AB38" i="16"/>
  <c r="G68" i="16"/>
  <c r="G70" i="16" s="1"/>
  <c r="G74" i="16" s="1"/>
  <c r="Z25" i="16"/>
  <c r="AI25" i="16"/>
  <c r="V25" i="16"/>
  <c r="AC25" i="16"/>
  <c r="AH25" i="16"/>
  <c r="T25" i="16"/>
  <c r="AF25" i="16"/>
  <c r="W25" i="16"/>
  <c r="AG25" i="16"/>
  <c r="AA25" i="16"/>
  <c r="AD25" i="16"/>
  <c r="U25" i="16"/>
  <c r="X25" i="16"/>
  <c r="AE25" i="16"/>
  <c r="S28" i="16"/>
  <c r="V44" i="16"/>
  <c r="AE44" i="16"/>
  <c r="AG44" i="16"/>
  <c r="AD44" i="16"/>
  <c r="X44" i="16"/>
  <c r="T44" i="16"/>
  <c r="AF44" i="16"/>
  <c r="AC44" i="16"/>
  <c r="W44" i="16"/>
  <c r="AI44" i="16"/>
  <c r="AA44" i="16"/>
  <c r="Z44" i="16"/>
  <c r="AH44" i="16"/>
  <c r="AB44" i="16"/>
  <c r="U44" i="16"/>
  <c r="Z46" i="16"/>
  <c r="T46" i="16"/>
  <c r="AI46" i="16"/>
  <c r="W46" i="16"/>
  <c r="AG46" i="16"/>
  <c r="AF46" i="16"/>
  <c r="AB46" i="16"/>
  <c r="AE46" i="16"/>
  <c r="AH46" i="16"/>
  <c r="AD46" i="16"/>
  <c r="AA46" i="16"/>
  <c r="V46" i="16"/>
  <c r="X46" i="16"/>
  <c r="AC46" i="16"/>
  <c r="U46" i="16"/>
  <c r="AG51" i="16"/>
  <c r="W51" i="16"/>
  <c r="AH51" i="16"/>
  <c r="AI51" i="16"/>
  <c r="V51" i="16"/>
  <c r="Z51" i="16"/>
  <c r="U51" i="16"/>
  <c r="AE51" i="16"/>
  <c r="AD51" i="16"/>
  <c r="AB51" i="16"/>
  <c r="AF51" i="16"/>
  <c r="AA51" i="16"/>
  <c r="AC51" i="16"/>
  <c r="T51" i="16"/>
  <c r="X51" i="16"/>
  <c r="AH41" i="16"/>
  <c r="W41" i="16"/>
  <c r="V41" i="16"/>
  <c r="T41" i="16"/>
  <c r="AF41" i="16"/>
  <c r="AC41" i="16"/>
  <c r="AA41" i="16"/>
  <c r="Z41" i="16"/>
  <c r="AB41" i="16"/>
  <c r="AE41" i="16"/>
  <c r="X41" i="16"/>
  <c r="U41" i="16"/>
  <c r="AI41" i="16"/>
  <c r="AD41" i="16"/>
  <c r="AG41" i="16"/>
  <c r="S53" i="16"/>
  <c r="AJ25" i="16"/>
  <c r="AK25" i="16" s="1"/>
  <c r="AB25" i="16" s="1"/>
  <c r="AE24" i="16"/>
  <c r="AD24" i="16"/>
  <c r="X24" i="16"/>
  <c r="AI24" i="16"/>
  <c r="AH24" i="16"/>
  <c r="V24" i="16"/>
  <c r="AG24" i="16"/>
  <c r="AC24" i="16"/>
  <c r="U24" i="16"/>
  <c r="T24" i="16"/>
  <c r="AF24" i="16"/>
  <c r="W24" i="16"/>
  <c r="AB24" i="16"/>
  <c r="AJ23" i="16"/>
  <c r="T19" i="16"/>
  <c r="W48" i="16"/>
  <c r="AI48" i="16"/>
  <c r="AH48" i="16"/>
  <c r="AG48" i="16"/>
  <c r="AF48" i="16"/>
  <c r="U48" i="16"/>
  <c r="AE48" i="16"/>
  <c r="AC48" i="16"/>
  <c r="AD48" i="16"/>
  <c r="AB48" i="16"/>
  <c r="V48" i="16"/>
  <c r="Z48" i="16"/>
  <c r="T48" i="16"/>
  <c r="X48" i="16"/>
  <c r="AA48" i="16"/>
  <c r="AH19" i="16"/>
  <c r="AI19" i="16"/>
  <c r="V23" i="16"/>
  <c r="X23" i="16"/>
  <c r="T23" i="16"/>
  <c r="AD23" i="16"/>
  <c r="AA23" i="16"/>
  <c r="AF23" i="16"/>
  <c r="W23" i="16"/>
  <c r="U23" i="16"/>
  <c r="AE23" i="16"/>
  <c r="AI23" i="16"/>
  <c r="AJ48" i="16"/>
  <c r="AK48" i="16" s="1"/>
  <c r="AE19" i="16"/>
  <c r="Z19" i="16"/>
  <c r="AJ26" i="16"/>
  <c r="AK26" i="16" s="1"/>
  <c r="AA26" i="16" s="1"/>
  <c r="U21" i="16"/>
  <c r="X21" i="16"/>
  <c r="AG21" i="16"/>
  <c r="AE21" i="16"/>
  <c r="Z21" i="16"/>
  <c r="AD21" i="16"/>
  <c r="AI21" i="16"/>
  <c r="AH21" i="16"/>
  <c r="V21" i="16"/>
  <c r="W21" i="16"/>
  <c r="AC21" i="16"/>
  <c r="T21" i="16"/>
  <c r="V19" i="16"/>
  <c r="U50" i="16"/>
  <c r="T50" i="16"/>
  <c r="AD50" i="16"/>
  <c r="AG50" i="16"/>
  <c r="AA50" i="16"/>
  <c r="AB50" i="16"/>
  <c r="AI50" i="16"/>
  <c r="X50" i="16"/>
  <c r="AF50" i="16"/>
  <c r="AH50" i="16"/>
  <c r="W50" i="16"/>
  <c r="AE50" i="16"/>
  <c r="Z50" i="16"/>
  <c r="V50" i="16"/>
  <c r="AC50" i="16"/>
  <c r="AJ30" i="16"/>
  <c r="AK30" i="16" s="1"/>
  <c r="U19" i="16"/>
  <c r="AD19" i="16"/>
  <c r="AF27" i="16"/>
  <c r="X27" i="16"/>
  <c r="AH27" i="16"/>
  <c r="U27" i="16"/>
  <c r="AA27" i="16"/>
  <c r="AC27" i="16"/>
  <c r="W27" i="16"/>
  <c r="AE27" i="16"/>
  <c r="V27" i="16"/>
  <c r="T27" i="16"/>
  <c r="AD27" i="16"/>
  <c r="AG27" i="16"/>
  <c r="AI27" i="16"/>
  <c r="AB27" i="16"/>
  <c r="AJ42" i="16"/>
  <c r="AK42" i="16" s="1"/>
  <c r="AJ28" i="16"/>
  <c r="AJ44" i="16"/>
  <c r="AK44" i="16" s="1"/>
  <c r="S43" i="16"/>
  <c r="AJ51" i="16"/>
  <c r="AK51" i="16" s="1"/>
  <c r="AE33" i="16"/>
  <c r="T33" i="16"/>
  <c r="V33" i="16"/>
  <c r="AH33" i="16"/>
  <c r="X33" i="16"/>
  <c r="AG33" i="16"/>
  <c r="AF33" i="16"/>
  <c r="W33" i="16"/>
  <c r="Z33" i="16"/>
  <c r="AD33" i="16"/>
  <c r="AI33" i="16"/>
  <c r="U33" i="16"/>
  <c r="AA33" i="16"/>
  <c r="AB33" i="16"/>
  <c r="AC33" i="16"/>
  <c r="AJ43" i="16"/>
  <c r="AK43" i="16" s="1"/>
  <c r="AC20" i="16"/>
  <c r="AF20" i="16"/>
  <c r="AD20" i="16"/>
  <c r="V20" i="16"/>
  <c r="W20" i="16"/>
  <c r="AH20" i="16"/>
  <c r="U20" i="16"/>
  <c r="X20" i="16"/>
  <c r="T20" i="16"/>
  <c r="AI20" i="16"/>
  <c r="AE20" i="16"/>
  <c r="T34" i="16"/>
  <c r="V34" i="16"/>
  <c r="AI34" i="16"/>
  <c r="AH34" i="16"/>
  <c r="AG34" i="16"/>
  <c r="W34" i="16"/>
  <c r="U34" i="16"/>
  <c r="AE34" i="16"/>
  <c r="Z34" i="16"/>
  <c r="AC34" i="16"/>
  <c r="AB34" i="16"/>
  <c r="AA34" i="16"/>
  <c r="X34" i="16"/>
  <c r="AD34" i="16"/>
  <c r="AF34" i="16"/>
  <c r="AD26" i="16"/>
  <c r="V26" i="16"/>
  <c r="AB26" i="16"/>
  <c r="AI26" i="16"/>
  <c r="AC26" i="16"/>
  <c r="U26" i="16"/>
  <c r="AG26" i="16"/>
  <c r="AE26" i="16"/>
  <c r="T26" i="16"/>
  <c r="W26" i="16"/>
  <c r="AH26" i="16"/>
  <c r="Z26" i="16"/>
  <c r="X26" i="16"/>
  <c r="AF26" i="16"/>
  <c r="AJ21" i="16"/>
  <c r="AJ50" i="16"/>
  <c r="AK50" i="16"/>
  <c r="AD30" i="16"/>
  <c r="AH30" i="16"/>
  <c r="AI30" i="16"/>
  <c r="Z30" i="16"/>
  <c r="AG30" i="16"/>
  <c r="W30" i="16"/>
  <c r="U30" i="16"/>
  <c r="AE30" i="16"/>
  <c r="AC30" i="16"/>
  <c r="AF30" i="16"/>
  <c r="X30" i="16"/>
  <c r="AA30" i="16"/>
  <c r="V30" i="16"/>
  <c r="T30" i="16"/>
  <c r="AB30" i="16"/>
  <c r="S19" i="16"/>
  <c r="X19" i="16"/>
  <c r="AC19" i="16"/>
  <c r="Y48" i="16" l="1"/>
  <c r="Y34" i="16"/>
  <c r="Y45" i="16"/>
  <c r="Y40" i="16"/>
  <c r="Y42" i="16"/>
  <c r="Y43" i="16"/>
  <c r="Y36" i="16"/>
  <c r="Y44" i="16"/>
  <c r="Y35" i="16"/>
  <c r="Y50" i="16"/>
  <c r="Y32" i="16"/>
  <c r="Y49" i="16"/>
  <c r="Y47" i="16"/>
  <c r="Y41" i="16"/>
  <c r="Y52" i="16"/>
  <c r="Y33" i="16"/>
  <c r="Y37" i="16"/>
  <c r="Y53" i="16"/>
  <c r="Y51" i="16"/>
  <c r="Y46" i="16"/>
  <c r="Y38" i="16"/>
  <c r="Y39" i="16"/>
  <c r="Y20" i="16"/>
  <c r="AK20" i="16" s="1"/>
  <c r="V54" i="16"/>
  <c r="V55" i="16" s="1"/>
  <c r="G63" i="16" s="1"/>
  <c r="X54" i="16"/>
  <c r="X55" i="16" s="1"/>
  <c r="I63" i="16" s="1"/>
  <c r="U54" i="16"/>
  <c r="U55" i="16" s="1"/>
  <c r="J54" i="16" s="1"/>
  <c r="H26" i="68" s="1"/>
  <c r="H28" i="68" s="1"/>
  <c r="Y28" i="16"/>
  <c r="Y23" i="16"/>
  <c r="Y26" i="16"/>
  <c r="AE54" i="16"/>
  <c r="AE56" i="16" s="1"/>
  <c r="D73" i="16" s="1"/>
  <c r="Y27" i="16"/>
  <c r="Y25" i="16"/>
  <c r="AD54" i="16"/>
  <c r="AD56" i="16" s="1"/>
  <c r="H71" i="16" s="1"/>
  <c r="H75" i="16" s="1"/>
  <c r="T54" i="16"/>
  <c r="T55" i="16" s="1"/>
  <c r="I54" i="16" s="1"/>
  <c r="G26" i="68" s="1"/>
  <c r="G28" i="68" s="1"/>
  <c r="G29" i="68" s="1"/>
  <c r="Y19" i="16"/>
  <c r="AK19" i="16" s="1"/>
  <c r="AB19" i="16" s="1"/>
  <c r="W54" i="16"/>
  <c r="W55" i="16" s="1"/>
  <c r="Y21" i="16"/>
  <c r="AK21" i="16" s="1"/>
  <c r="AB21" i="16" s="1"/>
  <c r="Y24" i="16"/>
  <c r="AK24" i="16" s="1"/>
  <c r="Y31" i="16"/>
  <c r="Y30" i="16"/>
  <c r="AI54" i="16"/>
  <c r="AI56" i="16" s="1"/>
  <c r="H73" i="16" s="1"/>
  <c r="Y29" i="16"/>
  <c r="Y22" i="16"/>
  <c r="AK22" i="16" s="1"/>
  <c r="AF22" i="16" s="1"/>
  <c r="AK28" i="16"/>
  <c r="AB28" i="16" s="1"/>
  <c r="AK23" i="16"/>
  <c r="Z23" i="16" s="1"/>
  <c r="AK27" i="16"/>
  <c r="Z27" i="16" s="1"/>
  <c r="S54" i="16"/>
  <c r="S55" i="16" s="1"/>
  <c r="AA24" i="16" l="1"/>
  <c r="Z24" i="16"/>
  <c r="H63" i="16"/>
  <c r="L54" i="16"/>
  <c r="J26" i="68" s="1"/>
  <c r="J28" i="68" s="1"/>
  <c r="J29" i="68" s="1"/>
  <c r="K54" i="16"/>
  <c r="I26" i="68" s="1"/>
  <c r="I28" i="68" s="1"/>
  <c r="I29" i="68" s="1"/>
  <c r="AB20" i="16"/>
  <c r="Z20" i="16"/>
  <c r="Z54" i="16" s="1"/>
  <c r="AG23" i="16"/>
  <c r="AB23" i="16"/>
  <c r="AG19" i="16"/>
  <c r="AF19" i="16"/>
  <c r="Y56" i="16"/>
  <c r="Y57" i="16" s="1"/>
  <c r="M54" i="16"/>
  <c r="K26" i="68" s="1"/>
  <c r="K28" i="68" s="1"/>
  <c r="K29" i="68" s="1"/>
  <c r="AD55" i="16"/>
  <c r="AA22" i="16"/>
  <c r="AG22" i="16"/>
  <c r="AA21" i="16"/>
  <c r="AF21" i="16"/>
  <c r="AA20" i="16"/>
  <c r="AG20" i="16"/>
  <c r="AE55" i="16"/>
  <c r="F63" i="16"/>
  <c r="E63" i="16"/>
  <c r="AI55" i="16"/>
  <c r="AC23" i="16"/>
  <c r="AC54" i="16" s="1"/>
  <c r="AC56" i="16" s="1"/>
  <c r="G71" i="16" s="1"/>
  <c r="G75" i="16" s="1"/>
  <c r="AH23" i="16"/>
  <c r="AH54" i="16" s="1"/>
  <c r="AH55" i="16" s="1"/>
  <c r="Y54" i="16"/>
  <c r="AA19" i="16"/>
  <c r="D63" i="16"/>
  <c r="H54" i="16"/>
  <c r="F26" i="68" s="1"/>
  <c r="F28" i="68" s="1"/>
  <c r="H29" i="68"/>
  <c r="J30" i="68" l="1"/>
  <c r="H30" i="68"/>
  <c r="AB54" i="16"/>
  <c r="AB55" i="16" s="1"/>
  <c r="Z55" i="16"/>
  <c r="Z56" i="16"/>
  <c r="D71" i="16" s="1"/>
  <c r="D75" i="16" s="1"/>
  <c r="AA54" i="16"/>
  <c r="AA56" i="16" s="1"/>
  <c r="E71" i="16" s="1"/>
  <c r="E75" i="16" s="1"/>
  <c r="AG54" i="16"/>
  <c r="AG55" i="16" s="1"/>
  <c r="Y55" i="16"/>
  <c r="AK54" i="16" s="1"/>
  <c r="J63" i="16" s="1"/>
  <c r="AF54" i="16"/>
  <c r="AF56" i="16" s="1"/>
  <c r="E73" i="16" s="1"/>
  <c r="AH56" i="16"/>
  <c r="G73" i="16" s="1"/>
  <c r="AC55" i="16"/>
  <c r="F29" i="68"/>
  <c r="F30" i="68" s="1"/>
  <c r="AB56" i="16" l="1"/>
  <c r="F71" i="16" s="1"/>
  <c r="F75" i="16" s="1"/>
  <c r="AA55" i="16"/>
  <c r="M26" i="68"/>
  <c r="M28" i="68" s="1"/>
  <c r="M29" i="68" s="1"/>
  <c r="AG56" i="16"/>
  <c r="F73" i="16" s="1"/>
  <c r="AF55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</author>
  </authors>
  <commentList>
    <comment ref="E2" authorId="0" shapeId="0" xr:uid="{30FFA16E-F7AA-4963-A33E-4142474FC736}">
      <text>
        <r>
          <rPr>
            <b/>
            <sz val="12"/>
            <color indexed="81"/>
            <rFont val="Tahoma"/>
            <family val="2"/>
          </rPr>
          <t>LG = LANDELIJK GEMIDDELDE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245D39AF-72C8-4145-B362-6DB419F3EC25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8F2CEF44-D0A9-4F44-9AE0-02F3583B40D0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29236517-9532-4D9E-B314-83C6BA63243D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79854B92-2114-4D11-8E00-DF413869BF4D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2F99D517-C173-4C13-8BB4-2A79BE00B876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C2668084-9671-4B55-8AC6-CBB120FA3C49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1FBC47C6-570A-414B-9115-F642F92221D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CE4BE83C-A91D-4A62-A83F-29CA7E377EE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11DCF3CD-AE2F-447E-BFDE-F8AC51BF7BF9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53AAF5E1-7BDD-4A70-87AF-93D029B1AD8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58DEA2CC-8FD9-4CFD-96EE-28E2C7509C13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C738748C-847A-4C7C-B0A9-65D41905BE9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CD733C7-D897-4D17-82EC-B993471348D6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8F560786-A9A0-4C24-BF1E-21691FC03306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B8361CA6-513B-4D93-A9BB-26DA5DB4E5DF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EB7EC6CC-2C83-43E0-A523-61F5E1B2A8DC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3E7F84AC-9285-4467-AE46-24BCA4C17E2F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2F3D265D-AE9D-44F5-80CD-102D490CB8C6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D626889F-CBCA-4B60-8AEA-DAFB2CCAC75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0253C35E-45D7-4FF9-9876-6E7804832EA4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4BACE9EF-ECFC-497F-9588-4CEF2B43E504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C27C2177-D05C-4973-95D9-507101F5AA29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879CF617-F63F-45FF-B2E3-B1A39F595D34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6D4B58C1-9814-41D1-9735-B75C56BB45F4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5973DEC3-54B2-4E49-B95D-E3A2F786B09F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FB7E253A-F625-4A34-95BA-0AA29109CDFB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10074B18-668E-4D0A-AB33-B0CFD6A680F3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13B88009-C268-4C47-B141-C554A7CA0B0D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9B88B356-60A9-4EE3-9462-4DBEDAFDEE2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E33A04F0-E04A-4807-8163-F04B450932F9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4D1686CD-F6C9-431F-B922-DBE096031217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9E06F7FF-E306-4EF7-9F26-ECC185721171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1E306625-94A3-4534-99A9-3C5635C16901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15953889-E966-4061-A845-9F52FD1C32F6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DD94B737-D182-4340-852A-2F9E4BC56D92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FD10991-894E-4E48-8988-F0E7654580B7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AE3F6289-D353-4E08-B932-5A7F5637AD8B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D5CB0F22-3FEA-4B17-BEE1-D5D9739A592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3502256B-449C-42E2-82C0-B27456C195A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EFF3F954-F1FD-4A5D-9984-27EA501F195B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00A756D-111A-4CFC-B732-BD0D131CDBCE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0827EA3D-5ABB-42FD-864A-A1C06557500C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F2A5CCA1-BAEF-48D5-9837-B80961D61549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785DB56F-3A3F-4803-955A-F08EF5C60ED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BB152A8B-02C9-49E4-8DBE-78632B14015B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000972B-3FD9-4ED6-98C6-2E1E67BFF56B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16F246CA-7D94-4F38-AE3D-BA79A6B8954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C148C742-8BFD-4F55-9CF7-C43FECA6A9D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5CD118C0-0F95-40EF-87E9-2BF53EF1B8AC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CE21EE0E-40F4-4F11-AA1F-AE73E3221E5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CC03F308-598B-4F72-8B54-DD781D184CE6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E8A62B8F-C8F9-42C1-8B98-46AE76D6F5D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FC1E7FB-B74F-4F93-9F5F-1218F677EDC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4745BCEB-4765-44EE-A65B-FE4F03B3268D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B134DC3D-3B49-4DB9-8768-C6313D68455B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E5A57061-BC4B-4126-B2BB-7905B2424064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085DD092-5223-4077-BFB7-8A24F65C49FC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F76FD8B6-AB6F-4C63-B56B-5C0459B267BA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95CD5E17-2C78-43E8-A57D-F0EE439E8E59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11494D72-07EC-482F-837E-87A45B48B314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2582C3D-F31A-4020-8CCE-7C43242B0E6A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C68411AD-F09A-4433-99C9-163FFE55A337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1370EDD5-AA11-4681-B255-1E0ADE3B2BAD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282C23E5-C7CD-4407-BB82-3F8369460A15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25B74D0F-BEAD-44BA-A0A0-110CCB03A933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EA46C51C-E94A-4F6D-8265-F507092E63C2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DB9808E8-0C74-4588-B0F4-43ECACFDF441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870D4D51-B059-476F-AA9C-5B38CC9E4C5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103755A4-2F5C-45E0-B5D0-CF1DED249B1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9BBE5F7E-2CFE-4A72-8F01-B8EA8FAA76B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1B1C4136-4E7B-41A8-A270-42D889CDC1A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A89CA8EA-4A47-4061-B54F-AFEAE0D2730E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2E02501B-092B-4E08-B50C-B9D27EA7D63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E874A6B9-0CE0-41C9-BF0A-8CC1E9D331C8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5E52C114-E159-4404-90C8-86AD232EFC25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60E8981-7510-48D0-B2EE-2B06D88BE9B3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3711F5DB-2A91-48F3-9C2D-8219478314B9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BE8FA460-36B1-4E9D-90EC-6610D87BBED0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9B7B3783-DC31-4361-B0E0-A321A69146A4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1DD90B0B-DC7C-4F80-98DE-52EAF902CEC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W11" authorId="0" shapeId="0" xr:uid="{9DA9B1AD-6D71-4372-9D1A-3BE19FB1925D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X11" authorId="0" shapeId="0" xr:uid="{324BF593-1107-4C2D-99E7-4F80CD28AB95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Y11" authorId="0" shapeId="0" xr:uid="{E15260FE-C8D8-4365-8C2A-88E4E4474F44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Z11" authorId="0" shapeId="0" xr:uid="{CB66F232-B6FE-4F8D-88FD-D058AD89F569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AA11" authorId="0" shapeId="0" xr:uid="{137A7A6D-74CD-4BD2-B285-B96305823209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AB11" authorId="0" shapeId="0" xr:uid="{00E650D2-8E3C-47A9-9292-A4ACF3C2005F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W11" authorId="0" shapeId="0" xr:uid="{25DC0EFD-6D92-4869-9620-4095A7E96791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X11" authorId="0" shapeId="0" xr:uid="{3400D445-A9EB-4499-9694-066082D2360F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Y11" authorId="0" shapeId="0" xr:uid="{FA8CFCD9-33BE-4F2F-AACA-D654AE3E4C70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Z11" authorId="0" shapeId="0" xr:uid="{A122AEB9-E49A-4449-8C40-FBB9C9FB0BA1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AA11" authorId="0" shapeId="0" xr:uid="{F4422153-B139-4323-B736-AAAE113D7DBC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AB11" authorId="0" shapeId="0" xr:uid="{46300770-252F-4EAE-9EB4-40C393BA2D9E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55BE79D0-E1E6-4D74-94C0-E2F3AF3A872E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10718774-FB82-4C6D-9298-7565B08DB5B5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2368F89A-302F-443A-9B17-B4A5B9F446A1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B51300FD-453B-4BE2-A875-698001BF02A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B9BAC1A6-F765-419F-9994-01657AE5ED50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C7771926-F7FB-406D-8E53-57851158E45D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521E3136-829B-4C3B-BBEE-4E1BC6298D63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C011A811-254C-44F3-A7F2-C0625103D110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D4EF8963-6F68-4447-B140-A640A43BB826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8803E71E-9B36-4479-B6A5-15CD66FA100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4158146B-710A-495B-8155-4C601A721D0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FDA1CE0C-3E6D-4A16-9075-EC3C7B7B4D9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1D8F2D6-BB0D-4655-B1BF-1972A067CD0C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535930EC-EF53-4595-A564-94DC16642E74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C9C762F5-4C91-489E-9ACB-EF67893417FE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9C5B2EC4-1070-45DF-8904-BA52C9CAB28E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A21CA8C3-FB76-487C-BA4A-060088734009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5800469B-3A07-4266-B32D-67D9FA8295F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E7683167-0E7F-4FC0-9AD7-26B7A76305A3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324E495E-86E2-4EF4-8623-BA9E2FA8B18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6CDCFE4F-B5AB-4723-AB98-CAA436D59776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2EC4454D-DA36-42A1-BD14-E9DDA0BD5F1D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3687D1C6-BFDB-4E59-B15B-E0296C7DAE42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B7721BD4-25DA-40B1-A4C4-6459B6FA93A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83ED78DF-4930-4268-8F66-CDF35181CC72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F427D3E-0A0F-490F-B3F0-3654A36BC10A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A0F67140-9CB1-415F-B8ED-1116068F6AA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E5C52BE5-3A5D-4040-81EF-14E14344745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4EDDE592-CBA5-4346-A227-0AC83C63AE83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F313D095-3574-4BF5-A949-0C9F96EABFE9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5D231068-DB16-4B3B-9551-77F0185449A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F993E7CF-50CA-4F48-A5EF-DFD93AC82B6C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C7082E04-118C-4D0D-9D7C-565DE661EDA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9E7DCB53-65D7-420B-BBA6-809294290893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36C137D1-7966-4DD0-A9B0-F714B11C5085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8252189A-C6D8-454A-A6FE-EEC97A796C35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123058BE-4DA1-4D18-B751-714B3CF5140A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441AE3AF-17E7-4C7B-A367-6D5C4888621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6DE2AFB7-9B37-4382-A5AF-C80DD7CF983D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BECD4C1A-A2A7-48BC-BF15-1AC14FEC85BB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8570CE4A-8653-4C3D-9F05-358BA1235DC5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7AD427BE-48B1-4424-84D6-258B03F60895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80501B58-892A-4759-84CE-EE438EC2FF06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0A58E11C-782A-454C-892A-351A11F4D7DF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5048F6A4-D7E0-43BF-BBCF-271111614CB4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E413648-2206-4DD4-B28F-234F1344A33D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427ED24C-CC90-4625-8825-CB62EBEFC9F9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656B9130-6EFC-4CDA-AC6C-145F2B3557E6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A8C3B766-018F-4A78-8A95-618CE4B4EE5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145A213E-2054-4C41-B02D-E213D84B334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3EA0D161-2368-49FA-9D57-6985CF64E50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22A9F6C3-0520-41F2-A017-AF7D5430AA90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BDCB59AF-FBB7-4E38-B3D9-C495FF4CC313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AA76DC1D-2CB6-41E9-A7A7-DC834345CB40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69BFDBC0-F0A2-4809-BCF3-5DD8743281B7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2CFF6804-63EC-4494-9810-5F7164876C46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C661326C-87DF-4865-B7EF-D33F89642841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1DE0939D-D56A-4505-BFD8-D7017711F0E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32B4D1FE-90B1-4832-8C90-E0C88D24652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7AA4D31D-BF24-41EC-81CF-759728EDB172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5E449457-4F02-49CB-8C87-B5F52A7A0E52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B7238092-B4D7-4FE4-AE09-D493238A0FAE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2636B26E-338E-4B22-93B2-E7650DD4451C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A0B8BA68-620A-4B72-9C6B-0104C2E5126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4005A6BE-0360-4843-A373-8F5ACBC40E2A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3D6CD873-534F-43A8-AEFA-918A1486D45E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5E9F855E-D417-414F-AC31-EC992DBF144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2EA0F17A-A2CC-4EA5-962F-2C7B3574AE91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58FF6633-CB5C-4392-A81C-D9BDF53056BF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3F40E8BC-8569-401E-8881-67135182A973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F55127B2-9591-45FA-A0DE-09947D9B9BF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89FE9AB2-4627-48ED-82D8-173E5DB3BDF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51C2A26F-898D-4888-B6A4-24A9BB359664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BFA05386-0651-4DE6-939C-E8C191D31D1E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D66A0FA8-A515-4E0C-B326-A2CD76237730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5C57C362-8C65-4C20-B031-77461BD256CB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F102AF4D-BC59-4F65-B403-819444B1606A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231D3B68-47C0-4A07-B7AF-A762FC41AF3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00E87F21-9FA2-473D-B910-4FA9A2144C61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97602DFB-3409-43D5-A64B-0F9881304087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F49BBD2D-CF2E-466E-A7E3-B81E4DB05F32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A632AB8D-AFC3-4E3E-AE8E-B1DC6796878D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ECACEBBA-12B1-42FE-9BB2-4BC03F8B33C2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EA9B97BC-011C-415A-8C5C-2843E5D05BF4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BEF7C907-1200-49D0-A46C-9133DC52A0D4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29F0B8C1-5E07-4A2B-9D77-115ECFF500A7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0B8F22FA-8AC3-4E25-8FA3-2301DED8B7DB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EC4A8CE9-61AF-4C1F-80AA-AB9C899DF102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2379CD67-3835-4867-83AB-4936D713BF8A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0C3CABC8-2EDD-4E76-87C4-1AE626FF881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AE4BD7A6-9925-4F99-B286-8C40F2530216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759388FD-B0AE-4AA1-A65C-F047C2265599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4FA35B4-DDE1-4A7E-8804-2C41C857D511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F1F0CDFD-5A64-44E2-A5AD-8CAD7BBD27E7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BE88E3C7-DC7C-4E96-8D16-D7EFEE273F65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DB3E8A6-E210-4BCA-AE95-DE00C07040C8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0E985191-2838-4F1C-B205-3BAA00BECA84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B8FC7D98-33BB-427E-852F-44747F85ADBF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D6D5516-A63D-462E-B9D0-49B421D0510D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DE5BFF3F-143D-43A4-AE5D-08CC5C9440BE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8C45CF2-5E6E-4CE3-8111-14BC422F86EB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39459D46-BED3-42A0-BCF2-335F30A00971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CE95592B-0806-4A8D-9376-84D6374AC5C1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E28C7B06-B563-4C30-A240-6A8B400EF362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986F98C8-CAED-4B3E-992A-D87A641496A2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C2C2195A-2FF7-4811-9A42-13A41E83018F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D5F31E52-CBA8-4A95-88B7-7557AAD3C151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AB62BA63-C733-44F2-AB65-9F340E47184C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B5988606-2E70-4E0F-BA01-4B46FE40FFDA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DD8D68E8-357C-40FB-9E3B-D67459619B60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DB799C6B-F8C2-4A30-941F-D44EC8C525D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2C5CAF32-A042-495B-ABB9-4DA91581EEA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BF956DB-F0A5-4B93-8E59-43947CE056F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E7910366-145F-4957-9191-E40125DF57D8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EFF4185C-29AA-4736-A4C9-D099EAE1F6A7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E6C8F096-D99E-4517-BC42-96CF81351796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CE3AE326-6C06-4CF3-A8EC-720DE1BBA5C3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90538D70-ED19-4F65-9973-D23C262E22A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A078526-2989-4F0E-8ED1-ADB33D2D05DE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FED14EC8-8B37-4590-90F4-72A6D0F6CDFC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DEE3723D-7133-4984-846F-4B22C20B615A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D3F785BC-A741-4A7B-901D-2C5EE5520B3E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ED2D2D89-A717-4DD6-B0FD-91C50AAC83A9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CBE56055-C450-4B97-9C47-EF556FDBC7C7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EDA3C933-B792-45ED-807B-E3F87AA662C3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A2CCCCD-5539-4CD6-8A63-8F15F0CF9514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6BA6EC90-E5C0-41E2-8920-6005E01D6FA2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D9071568-C327-47A5-96EE-667018616C0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B84E9A5D-B234-4459-92CF-33AB7D31C028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032760E0-7C03-47B5-8482-FE1F59638DF7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8EC43217-1094-4D64-A2BA-0CE9AE5A32AA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05E5C528-FF9E-4670-AEF8-53FE07414AA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4856F31D-2DFC-4928-A2EA-1003FCB572F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F573440E-F952-41E1-96FB-9F1E912D8E39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12F27097-6157-413F-8D83-53FC534E8442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FABEECC-D7F3-47B3-B8AD-A989B22E715F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BCFCBBCC-D33B-4233-B79A-D20BC5EC18FB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4328DFCB-C038-4535-9993-6DC5A2904DE3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99669D01-4CA8-4318-BFF3-9CACD1053E6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8620DF42-BC1A-4D00-A5B8-F96EE2FF3E1D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47D4A03A-E511-469A-BBE5-C59DED5D1AB3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7FF60928-1647-4E6A-B023-B18426C01E69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4B15E43E-02FC-49C6-BF17-168942E78EAF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FA3D9177-B15C-4CDB-ABE5-47815A2A4A8F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DB3E2C2C-476B-4AFB-9DC6-999860E7748C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865EFC71-7C55-4D0C-A032-558C6FA2388F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29CD56C4-E585-4560-8E24-71B6994A36C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3102E6D4-FA22-4CFB-9BAD-623AD8F8388F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161D5E7E-2261-4FFE-946B-F60E627B095B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4F777E72-F0DC-43D9-8C72-D2531302236A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AF5BC337-D96A-4163-8289-DD95B9E0D6C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EFC9D2B9-1B33-4224-91F7-E43E7E200DA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944E4B96-E824-41EA-8609-B4811C7E3FC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E446A0BA-62D7-45CD-9EC7-8E90281C6239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FDDED150-F668-4D09-BD4C-32D2561F6661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D3E21C74-2044-4C02-823E-E33992975E25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B791E1FF-51AC-4802-893A-5F9097BEDB91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52F3A10D-8101-4EB7-B700-51D839183743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526B1D9-D466-46FD-9CF5-403285C925C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B2043F91-9D02-4B14-837E-293B5A373567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<sst xmlns="http://schemas.openxmlformats.org/spreadsheetml/2006/main" count="2817" uniqueCount="188">
  <si>
    <t>GROEP</t>
  </si>
  <si>
    <t>spellen</t>
  </si>
  <si>
    <t>technisch lezen</t>
  </si>
  <si>
    <t>begrijpend lezen</t>
  </si>
  <si>
    <t>hoofdrekenen</t>
  </si>
  <si>
    <t>rekenen &amp; wiskunde</t>
  </si>
  <si>
    <t>realisatie</t>
  </si>
  <si>
    <t>totaal</t>
  </si>
  <si>
    <t>doublure</t>
  </si>
  <si>
    <t>cijfer</t>
  </si>
  <si>
    <t>v&gt;=t</t>
  </si>
  <si>
    <t>lezen</t>
  </si>
  <si>
    <t xml:space="preserve"> lezen</t>
  </si>
  <si>
    <t>rekenen</t>
  </si>
  <si>
    <t>wiskunde</t>
  </si>
  <si>
    <t>A</t>
  </si>
  <si>
    <t>B</t>
  </si>
  <si>
    <t>C</t>
  </si>
  <si>
    <t>D</t>
  </si>
  <si>
    <t>E</t>
  </si>
  <si>
    <t>ingevoerd</t>
  </si>
  <si>
    <t>VO</t>
  </si>
  <si>
    <t>na 3 jr.</t>
  </si>
  <si>
    <t>x</t>
  </si>
  <si>
    <t>specifieke onderwijsbehoefte</t>
  </si>
  <si>
    <t>plaatsing VO</t>
  </si>
  <si>
    <t>gr 3-8</t>
  </si>
  <si>
    <t>Ik gebruik Cito 1-2-3-4-5</t>
  </si>
  <si>
    <t>Ik gebruik Cito A-B-C-D-E</t>
  </si>
  <si>
    <t>(1.1.1)</t>
  </si>
  <si>
    <t>(1.1.2)</t>
  </si>
  <si>
    <t>TAAL</t>
  </si>
  <si>
    <t>REKENEN</t>
  </si>
  <si>
    <t>resultaten</t>
  </si>
  <si>
    <t>(1.1)</t>
  </si>
  <si>
    <t>niveau</t>
  </si>
  <si>
    <t>Aanleg-</t>
  </si>
  <si>
    <t>Spec.</t>
  </si>
  <si>
    <t>behoefte</t>
  </si>
  <si>
    <t>Doublure</t>
  </si>
  <si>
    <t>(1.3)</t>
  </si>
  <si>
    <t>(1.4)</t>
  </si>
  <si>
    <t>Sociaal</t>
  </si>
  <si>
    <t>competent</t>
  </si>
  <si>
    <t>(1.5)</t>
  </si>
  <si>
    <t>(1.6)</t>
  </si>
  <si>
    <t>(1.7)</t>
  </si>
  <si>
    <t>Indicator 1.1</t>
  </si>
  <si>
    <t>eindresultaat</t>
  </si>
  <si>
    <t>sociaal competent</t>
  </si>
  <si>
    <t xml:space="preserve">positie VO na 3 jr. </t>
  </si>
  <si>
    <t>potentie A-E</t>
  </si>
  <si>
    <t>realisatie A-E</t>
  </si>
  <si>
    <t>potentie 1-5</t>
  </si>
  <si>
    <t>realisatie 1-5</t>
  </si>
  <si>
    <t>Advies</t>
  </si>
  <si>
    <t>Technisch</t>
  </si>
  <si>
    <t>Begrijpend</t>
  </si>
  <si>
    <t>Spellen</t>
  </si>
  <si>
    <t>Hoofd</t>
  </si>
  <si>
    <t>Rekenen /</t>
  </si>
  <si>
    <t>Eind</t>
  </si>
  <si>
    <t>Plaatsing</t>
  </si>
  <si>
    <t>Positie VO</t>
  </si>
  <si>
    <t>Aanleg</t>
  </si>
  <si>
    <t>Resultaat</t>
  </si>
  <si>
    <t>Norm</t>
  </si>
  <si>
    <t>Naam leerling</t>
  </si>
  <si>
    <t>INFORMATIE</t>
  </si>
  <si>
    <t>DATUM</t>
  </si>
  <si>
    <t>S</t>
  </si>
  <si>
    <t>T</t>
  </si>
  <si>
    <t>H</t>
  </si>
  <si>
    <t>R</t>
  </si>
  <si>
    <t>P</t>
  </si>
  <si>
    <t>ja</t>
  </si>
  <si>
    <t>G</t>
  </si>
  <si>
    <t>I</t>
  </si>
  <si>
    <t>N</t>
  </si>
  <si>
    <t>tot.</t>
  </si>
  <si>
    <t>Werkwoord</t>
  </si>
  <si>
    <t>werkw</t>
  </si>
  <si>
    <t>ww spellen</t>
  </si>
  <si>
    <t>AANTAL</t>
  </si>
  <si>
    <t>leerlingen</t>
  </si>
  <si>
    <t>LEZEN</t>
  </si>
  <si>
    <t>TEVREDENHEIDSSCORE</t>
  </si>
  <si>
    <t xml:space="preserve">toe-
voe-
ging
</t>
  </si>
  <si>
    <t>score</t>
  </si>
  <si>
    <t>BL</t>
  </si>
  <si>
    <t>Taal</t>
  </si>
  <si>
    <t>Rekenen</t>
  </si>
  <si>
    <t xml:space="preserve">score </t>
  </si>
  <si>
    <t>LTR</t>
  </si>
  <si>
    <t xml:space="preserve">op basis </t>
  </si>
  <si>
    <t>van toetsen</t>
  </si>
  <si>
    <t>opm.</t>
  </si>
  <si>
    <r>
      <t xml:space="preserve">Is het kopje </t>
    </r>
    <r>
      <rPr>
        <b/>
        <sz val="12"/>
        <color rgb="FF00B050"/>
        <rFont val="Arial"/>
        <family val="2"/>
      </rPr>
      <t>groen</t>
    </r>
    <r>
      <rPr>
        <b/>
        <sz val="12"/>
        <color indexed="10"/>
        <rFont val="Arial"/>
        <family val="2"/>
      </rPr>
      <t xml:space="preserve"> gekleurd, vul dan de kolom in</t>
    </r>
  </si>
  <si>
    <t>opmerking</t>
  </si>
  <si>
    <t>Aantal cellen</t>
  </si>
  <si>
    <t>De indicatoren:</t>
  </si>
  <si>
    <t>1.1  De resultaten van de leerlingen aan het eind van de basisschool liggen ten minste op het niveau dat op grond van de kenmerken van de leerlingenpopulatie mag worden verwacht.</t>
  </si>
  <si>
    <t xml:space="preserve"> </t>
  </si>
  <si>
    <t>1.1.1 De taalresultaten van de leerlingen aan het eind van de basisschool liggen ten minste op het niveau dat op grond van kenmerken van de leerlingenpopulatie mag worden verwacht.</t>
  </si>
  <si>
    <t>1.1.2  De rekenresultaten van de leerlingen aan het eind van de basisschool liggen ten minste op het niveau dat op grond van kenmerken van de leerlingenpopulatie mag worden verwacht.</t>
  </si>
  <si>
    <t>1.3  De leerlingen doorlopen in beginsel de school binnen de verwachte periode van 8 jaar.</t>
  </si>
  <si>
    <t>1.4  Leerlingen met specifieke onderwijsbehoeften ontwikkelen zich naar hun mogelijkheden.</t>
  </si>
  <si>
    <t>1.5  De sociale competenties van de leerlingen liggen op een niveau dat mag worden verwacht.</t>
  </si>
  <si>
    <t>1.6  De adviezen van de leerlingen voor het vervolgonderwijs zijn in overeenstemming met de verwachtingen op grond van de kenmerken van de leerlingenpopulatie.</t>
  </si>
  <si>
    <t>1.7  De leerlingen functioneren naar verwachting in het vervolgonderwijs.</t>
  </si>
  <si>
    <t xml:space="preserve">      de leerlingenpopulatie mag worden verwacht.</t>
  </si>
  <si>
    <t xml:space="preserve">1.2  De resultaten van de leerlingen voor Nederlandse taal en voor rekenen en wiskunde tijdens de schoolperiode liggen ten minste op het niveau dat op grond van de kenmerken van </t>
  </si>
  <si>
    <t xml:space="preserve">PROGNOSE </t>
  </si>
  <si>
    <t>Rekenen / wiskunde</t>
  </si>
  <si>
    <t>1F</t>
  </si>
  <si>
    <t>2F</t>
  </si>
  <si>
    <t>prognose uitstroomniveau</t>
  </si>
  <si>
    <t>%1F-2F</t>
  </si>
  <si>
    <t>%1F-2S</t>
  </si>
  <si>
    <t>1S</t>
  </si>
  <si>
    <t>doel</t>
  </si>
  <si>
    <t>BASISAANPAK - MIDDENMOOT</t>
  </si>
  <si>
    <t xml:space="preserve">TECHNISCH LEZEN </t>
  </si>
  <si>
    <t xml:space="preserve">BEGRIJPEND LEZEN </t>
  </si>
  <si>
    <t>REKENEN &amp; WISKUNDE</t>
  </si>
  <si>
    <t xml:space="preserve">groep </t>
  </si>
  <si>
    <t>LEERLING:</t>
  </si>
  <si>
    <t>GEM</t>
  </si>
  <si>
    <t>AANLEG</t>
  </si>
  <si>
    <t>Schoolweging</t>
  </si>
  <si>
    <t>Signaleringswaarde</t>
  </si>
  <si>
    <t>LG 1S/2F</t>
  </si>
  <si>
    <t>LG 1F</t>
  </si>
  <si>
    <t>SIGNAAL</t>
  </si>
  <si>
    <t>TOTAAL</t>
  </si>
  <si>
    <t>groep(en):</t>
  </si>
  <si>
    <t>datum:</t>
  </si>
  <si>
    <t>SPELLEN</t>
  </si>
  <si>
    <t>wat</t>
  </si>
  <si>
    <t xml:space="preserve">WERKWOORDEN SPELLEN </t>
  </si>
  <si>
    <t>HOOFDREKENEN</t>
  </si>
  <si>
    <t>INTENSIEVE AANPAK = LAAGSTE 10 - 20%</t>
  </si>
  <si>
    <t>wie</t>
  </si>
  <si>
    <t>VERRIJKTE AANPAK = HOOGSTE 10 - 20%</t>
  </si>
  <si>
    <t>De leerkracht maakt het plan</t>
  </si>
  <si>
    <t>Je laat ALLEEN de belangrijke bladen staan.</t>
  </si>
  <si>
    <r>
      <t xml:space="preserve">De rest </t>
    </r>
    <r>
      <rPr>
        <sz val="20"/>
        <color rgb="FFCC00FF"/>
        <rFont val="Arial"/>
        <family val="2"/>
      </rPr>
      <t>VERBERGEN</t>
    </r>
  </si>
  <si>
    <r>
      <t xml:space="preserve">Zo maak je een blad weer </t>
    </r>
    <r>
      <rPr>
        <sz val="22"/>
        <color rgb="FFCC00FF"/>
        <rFont val="Arial"/>
        <family val="2"/>
      </rPr>
      <t>ZICHTBAAR</t>
    </r>
  </si>
  <si>
    <t>2. Klik op het woordje 'Zichtbaar maken'.</t>
  </si>
  <si>
    <t>2. Klik op het woordje 'Verbergen'.</t>
  </si>
  <si>
    <t>1. Klik met de RECHTER muisknop op het tabblad dat je wilt verbergen.</t>
  </si>
  <si>
    <t>1. Klik met de RECHTER muisknop op een willekeurig tabblad.</t>
  </si>
  <si>
    <t>3. Gevraagd wordt welke bladen je zichtbaar wilt maken - die klik je aan</t>
  </si>
  <si>
    <t>4. Je kunt meerdere bladen eenvoudig terugzetten door de toets 'ctrl' vast te houden</t>
  </si>
  <si>
    <t>BASISAANPAK - SCHOOLNIVEAU - noteer de afspraken doorgaande lijn (schoolafspraken geldig voor iedereen)</t>
  </si>
  <si>
    <t>TL-1</t>
  </si>
  <si>
    <t>TL-2</t>
  </si>
  <si>
    <t>BL-1</t>
  </si>
  <si>
    <t>BL-2</t>
  </si>
  <si>
    <t>SP-1</t>
  </si>
  <si>
    <t>SP2</t>
  </si>
  <si>
    <t>WW-1</t>
  </si>
  <si>
    <t>WW-2</t>
  </si>
  <si>
    <t>HR-1</t>
  </si>
  <si>
    <t>HR-2</t>
  </si>
  <si>
    <t>RW-1</t>
  </si>
  <si>
    <t>RW-2</t>
  </si>
  <si>
    <t>SCHOOLWEGING SIGNAALSCORE 2F/1S</t>
  </si>
  <si>
    <t>SCHOOLWEGING SIGNAALSCORE 2F /2S</t>
  </si>
  <si>
    <r>
      <t>TOTAAL OVERZICHT -</t>
    </r>
    <r>
      <rPr>
        <b/>
        <sz val="20"/>
        <color rgb="FFFF0000"/>
        <rFont val="Arial"/>
        <family val="2"/>
      </rPr>
      <t xml:space="preserve"> MIDDEN TOETSEN</t>
    </r>
  </si>
  <si>
    <t>TOTAAL OVERZICHT EIND TOETSEN</t>
  </si>
  <si>
    <t>Inschatting door de leerling</t>
  </si>
  <si>
    <t>LEERLING</t>
  </si>
  <si>
    <t>X</t>
  </si>
  <si>
    <t>Havo</t>
  </si>
  <si>
    <t>Kader</t>
  </si>
  <si>
    <t>Vwo</t>
  </si>
  <si>
    <t>TL/Havo</t>
  </si>
  <si>
    <t>Havo/Vwo</t>
  </si>
  <si>
    <t>leerling 1</t>
  </si>
  <si>
    <t>leerling 5</t>
  </si>
  <si>
    <t>leerling 6</t>
  </si>
  <si>
    <t>leerling 7</t>
  </si>
  <si>
    <t>leerling 8</t>
  </si>
  <si>
    <t>leerling 2</t>
  </si>
  <si>
    <t>leerling 3</t>
  </si>
  <si>
    <t>leerling 4</t>
  </si>
  <si>
    <t>onder water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</si>
</sst>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413]d/mmm/yy;@"/>
    <numFmt numFmtId="165" formatCode="0.0"/>
    <numFmt numFmtId="166" formatCode="_ * #,##0.00_ ;_ * \-#,##0.00_ ;_ * \-??_ ;_ @_ "/>
    <numFmt numFmtId="167" formatCode="#,##0.0000000000000000"/>
    <numFmt numFmtId="168" formatCode="#,##0.0"/>
    <numFmt numFmtId="169" formatCode="0.0%"/>
  </numFmts>
  <fonts count="6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Comic Sans MS"/>
      <family val="4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color indexed="10"/>
      <name val="Arial"/>
      <family val="2"/>
    </font>
    <font>
      <b/>
      <sz val="12"/>
      <name val="Comic Sans MS"/>
      <family val="4"/>
    </font>
    <font>
      <sz val="8"/>
      <name val="Comic Sans MS"/>
      <family val="4"/>
    </font>
    <font>
      <sz val="10"/>
      <color rgb="FF394443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00B050"/>
      <name val="Arial"/>
      <family val="2"/>
    </font>
    <font>
      <b/>
      <sz val="12"/>
      <color rgb="FFFF0000"/>
      <name val="Arial"/>
      <family val="2"/>
    </font>
    <font>
      <sz val="10"/>
      <color rgb="FFCC00FF"/>
      <name val="Arial"/>
      <family val="2"/>
    </font>
    <font>
      <b/>
      <sz val="1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00B050"/>
      <name val="Arial"/>
      <family val="2"/>
    </font>
    <font>
      <b/>
      <sz val="14"/>
      <color rgb="FFCC00FF"/>
      <name val="Arial"/>
      <family val="2"/>
    </font>
    <font>
      <sz val="8"/>
      <name val="Arial"/>
      <family val="2"/>
    </font>
    <font>
      <sz val="10"/>
      <name val="Comic Sans MS"/>
      <family val="4"/>
    </font>
    <font>
      <b/>
      <sz val="12"/>
      <name val="Verdana"/>
      <family val="2"/>
    </font>
    <font>
      <b/>
      <sz val="14"/>
      <color rgb="FF7030A0"/>
      <name val="Verdana"/>
      <family val="2"/>
    </font>
    <font>
      <sz val="12"/>
      <name val="Comic Sans MS"/>
      <family val="4"/>
    </font>
    <font>
      <sz val="20"/>
      <name val="Calibri"/>
      <family val="2"/>
      <scheme val="minor"/>
    </font>
    <font>
      <sz val="12"/>
      <color theme="1"/>
      <name val="Comic Sans MS"/>
      <family val="4"/>
    </font>
    <font>
      <b/>
      <sz val="20"/>
      <name val="Comic Sans MS"/>
      <family val="4"/>
    </font>
    <font>
      <sz val="20"/>
      <name val="Comic Sans MS"/>
      <family val="4"/>
    </font>
    <font>
      <b/>
      <sz val="20"/>
      <color indexed="10"/>
      <name val="Arial"/>
      <family val="2"/>
    </font>
    <font>
      <sz val="11"/>
      <color rgb="FF000000"/>
      <name val="Calibri"/>
      <family val="2"/>
      <charset val="1"/>
    </font>
    <font>
      <b/>
      <sz val="14"/>
      <name val="Verdana"/>
      <family val="2"/>
    </font>
    <font>
      <b/>
      <sz val="10"/>
      <name val="Verdana Pro"/>
      <family val="2"/>
    </font>
    <font>
      <sz val="11"/>
      <name val="Arial"/>
      <family val="2"/>
    </font>
    <font>
      <sz val="20"/>
      <color rgb="FFCC00FF"/>
      <name val="Arial"/>
      <family val="2"/>
    </font>
    <font>
      <sz val="22"/>
      <color rgb="FFCC00FF"/>
      <name val="Arial"/>
      <family val="2"/>
    </font>
    <font>
      <b/>
      <sz val="20"/>
      <color rgb="FFCC00FF"/>
      <name val="Arial"/>
      <family val="2"/>
    </font>
    <font>
      <sz val="18"/>
      <name val="Comic Sans MS"/>
      <family val="4"/>
    </font>
    <font>
      <sz val="24"/>
      <name val="Calibri"/>
      <family val="2"/>
    </font>
    <font>
      <sz val="20"/>
      <name val="Calibri"/>
      <family val="2"/>
    </font>
    <font>
      <b/>
      <sz val="48"/>
      <color indexed="9"/>
      <name val="Calibri"/>
      <family val="2"/>
    </font>
    <font>
      <b/>
      <sz val="48"/>
      <name val="Calibri"/>
      <family val="2"/>
    </font>
    <font>
      <b/>
      <sz val="48"/>
      <name val="Calibri"/>
      <family val="2"/>
      <scheme val="minor"/>
    </font>
    <font>
      <b/>
      <sz val="48"/>
      <name val="Comic Sans MS"/>
      <family val="4"/>
    </font>
    <font>
      <b/>
      <sz val="28"/>
      <name val="Comic Sans MS"/>
      <family val="4"/>
    </font>
    <font>
      <b/>
      <sz val="28"/>
      <color indexed="9"/>
      <name val="Comic Sans MS"/>
      <family val="4"/>
    </font>
    <font>
      <sz val="8"/>
      <name val="Arial"/>
    </font>
    <font>
      <sz val="14"/>
      <name val="Arial"/>
      <family val="2"/>
    </font>
    <font>
      <b/>
      <sz val="14"/>
      <color indexed="10"/>
      <name val="Arial"/>
      <family val="2"/>
    </font>
    <font>
      <sz val="14"/>
      <color indexed="10"/>
      <name val="Arial"/>
      <family val="2"/>
    </font>
    <font>
      <b/>
      <sz val="14"/>
      <name val="Arial"/>
      <family val="2"/>
    </font>
    <font>
      <b/>
      <sz val="14"/>
      <color rgb="FF000000"/>
      <name val="Arial"/>
      <family val="2"/>
    </font>
    <font>
      <b/>
      <sz val="14"/>
      <color theme="1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2"/>
      <color indexed="81"/>
      <name val="Tahoma"/>
      <family val="2"/>
    </font>
    <font>
      <b/>
      <sz val="20"/>
      <color rgb="FFFF0000"/>
      <name val="Arial"/>
      <family val="2"/>
    </font>
    <font>
      <sz val="12"/>
      <color theme="0"/>
      <name val="Comic Sans MS"/>
      <family val="4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10"/>
      <color indexed="10"/>
      <name val="Tahoma"/>
      <family val="2"/>
    </font>
    <font>
      <b/>
      <i/>
      <u/>
      <sz val="10"/>
      <color indexed="10"/>
      <name val="Tahoma"/>
      <family val="2"/>
    </font>
    <font>
      <u/>
      <sz val="10"/>
      <color indexed="81"/>
      <name val="Tahoma"/>
      <family val="2"/>
    </font>
    <font>
      <b/>
      <u/>
      <sz val="10"/>
      <color indexed="81"/>
      <name val="Tahoma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40"/>
      </patternFill>
    </fill>
    <fill>
      <patternFill patternType="solid">
        <fgColor indexed="31"/>
        <bgColor indexed="40"/>
      </patternFill>
    </fill>
    <fill>
      <patternFill patternType="solid">
        <fgColor theme="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7">
    <xf numFmtId="0" fontId="0" fillId="0" borderId="0"/>
    <xf numFmtId="0" fontId="2" fillId="0" borderId="0"/>
    <xf numFmtId="9" fontId="2" fillId="0" borderId="0" applyFont="0" applyFill="0" applyBorder="0" applyAlignment="0" applyProtection="0"/>
    <xf numFmtId="166" fontId="35" fillId="0" borderId="0" applyBorder="0" applyProtection="0"/>
    <xf numFmtId="0" fontId="35" fillId="0" borderId="0"/>
    <xf numFmtId="0" fontId="1" fillId="0" borderId="0"/>
    <xf numFmtId="9" fontId="35" fillId="0" borderId="0" applyBorder="0" applyProtection="0"/>
  </cellStyleXfs>
  <cellXfs count="402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2" borderId="4" xfId="0" applyFill="1" applyBorder="1" applyAlignment="1" applyProtection="1">
      <alignment horizontal="center"/>
      <protection locked="0"/>
    </xf>
    <xf numFmtId="9" fontId="0" fillId="0" borderId="0" xfId="0" applyNumberFormat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0" xfId="0" applyFont="1"/>
    <xf numFmtId="10" fontId="0" fillId="0" borderId="0" xfId="0" applyNumberForma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0" fillId="2" borderId="4" xfId="0" applyFill="1" applyBorder="1" applyAlignment="1" applyProtection="1">
      <alignment horizontal="left"/>
      <protection locked="0"/>
    </xf>
    <xf numFmtId="0" fontId="2" fillId="3" borderId="2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5" borderId="3" xfId="0" applyFill="1" applyBorder="1"/>
    <xf numFmtId="0" fontId="2" fillId="5" borderId="2" xfId="0" applyFont="1" applyFill="1" applyBorder="1"/>
    <xf numFmtId="0" fontId="2" fillId="0" borderId="1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0" fillId="3" borderId="19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4" xfId="0" applyFont="1" applyBorder="1" applyAlignment="1">
      <alignment horizontal="center"/>
    </xf>
    <xf numFmtId="164" fontId="3" fillId="3" borderId="0" xfId="0" applyNumberFormat="1" applyFont="1" applyFill="1" applyAlignment="1" applyProtection="1">
      <alignment horizontal="center"/>
      <protection locked="0"/>
    </xf>
    <xf numFmtId="0" fontId="9" fillId="0" borderId="0" xfId="0" applyFont="1"/>
    <xf numFmtId="0" fontId="11" fillId="4" borderId="21" xfId="0" applyFont="1" applyFill="1" applyBorder="1" applyAlignment="1" applyProtection="1">
      <alignment horizontal="center"/>
      <protection locked="0"/>
    </xf>
    <xf numFmtId="0" fontId="11" fillId="0" borderId="0" xfId="0" applyFont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20" xfId="0" applyFont="1" applyBorder="1" applyAlignment="1">
      <alignment horizontal="center" vertical="center"/>
    </xf>
    <xf numFmtId="0" fontId="0" fillId="2" borderId="23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8" fillId="2" borderId="2" xfId="0" applyFont="1" applyFill="1" applyBorder="1" applyAlignment="1" applyProtection="1">
      <alignment horizontal="center"/>
      <protection locked="0"/>
    </xf>
    <xf numFmtId="0" fontId="8" fillId="6" borderId="1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2" fillId="0" borderId="2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9" fontId="0" fillId="0" borderId="0" xfId="0" applyNumberFormat="1"/>
    <xf numFmtId="164" fontId="11" fillId="0" borderId="0" xfId="0" applyNumberFormat="1" applyFont="1" applyAlignment="1" applyProtection="1">
      <alignment horizontal="center"/>
      <protection locked="0"/>
    </xf>
    <xf numFmtId="0" fontId="15" fillId="0" borderId="0" xfId="0" applyFont="1" applyAlignment="1">
      <alignment horizontal="center"/>
    </xf>
    <xf numFmtId="0" fontId="11" fillId="10" borderId="32" xfId="0" applyFont="1" applyFill="1" applyBorder="1" applyAlignment="1" applyProtection="1">
      <alignment horizontal="center"/>
      <protection locked="0"/>
    </xf>
    <xf numFmtId="0" fontId="16" fillId="0" borderId="0" xfId="0" applyFont="1" applyAlignment="1">
      <alignment horizontal="center"/>
    </xf>
    <xf numFmtId="0" fontId="13" fillId="8" borderId="4" xfId="0" applyFont="1" applyFill="1" applyBorder="1" applyAlignment="1" applyProtection="1">
      <alignment vertical="center" wrapText="1"/>
      <protection locked="0"/>
    </xf>
    <xf numFmtId="0" fontId="17" fillId="0" borderId="0" xfId="0" applyFont="1" applyAlignment="1">
      <alignment horizontal="center"/>
    </xf>
    <xf numFmtId="9" fontId="0" fillId="2" borderId="4" xfId="0" applyNumberFormat="1" applyFill="1" applyBorder="1" applyAlignment="1" applyProtection="1">
      <alignment horizontal="center"/>
      <protection locked="0"/>
    </xf>
    <xf numFmtId="9" fontId="0" fillId="2" borderId="23" xfId="0" applyNumberFormat="1" applyFill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0" fillId="5" borderId="0" xfId="0" applyFill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34" xfId="0" applyBorder="1" applyAlignment="1">
      <alignment horizontal="center"/>
    </xf>
    <xf numFmtId="9" fontId="0" fillId="0" borderId="31" xfId="0" applyNumberFormat="1" applyBorder="1" applyAlignment="1">
      <alignment horizontal="center"/>
    </xf>
    <xf numFmtId="0" fontId="0" fillId="0" borderId="31" xfId="0" applyBorder="1" applyAlignment="1">
      <alignment horizontal="center"/>
    </xf>
    <xf numFmtId="0" fontId="11" fillId="11" borderId="32" xfId="0" applyFont="1" applyFill="1" applyBorder="1" applyAlignment="1" applyProtection="1">
      <alignment horizontal="center"/>
      <protection locked="0"/>
    </xf>
    <xf numFmtId="0" fontId="2" fillId="0" borderId="6" xfId="0" applyFont="1" applyBorder="1" applyAlignment="1">
      <alignment horizontal="center" vertical="center"/>
    </xf>
    <xf numFmtId="0" fontId="2" fillId="12" borderId="5" xfId="0" applyFont="1" applyFill="1" applyBorder="1" applyAlignment="1">
      <alignment horizontal="center"/>
    </xf>
    <xf numFmtId="0" fontId="8" fillId="12" borderId="0" xfId="0" applyFont="1" applyFill="1" applyAlignment="1" applyProtection="1">
      <alignment horizontal="center"/>
      <protection locked="0"/>
    </xf>
    <xf numFmtId="9" fontId="8" fillId="12" borderId="0" xfId="0" applyNumberFormat="1" applyFont="1" applyFill="1" applyAlignment="1" applyProtection="1">
      <alignment horizontal="center"/>
      <protection locked="0"/>
    </xf>
    <xf numFmtId="0" fontId="0" fillId="12" borderId="0" xfId="0" applyFill="1" applyAlignment="1" applyProtection="1">
      <alignment horizontal="center"/>
      <protection locked="0"/>
    </xf>
    <xf numFmtId="9" fontId="0" fillId="12" borderId="0" xfId="0" applyNumberFormat="1" applyFill="1" applyAlignment="1" applyProtection="1">
      <alignment horizontal="center"/>
      <protection locked="0"/>
    </xf>
    <xf numFmtId="0" fontId="0" fillId="5" borderId="20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applyProtection="1">
      <protection locked="0"/>
    </xf>
    <xf numFmtId="0" fontId="0" fillId="3" borderId="0" xfId="0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9" fontId="0" fillId="0" borderId="33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9" fontId="2" fillId="0" borderId="6" xfId="0" applyNumberFormat="1" applyFont="1" applyBorder="1" applyAlignment="1">
      <alignment horizontal="center"/>
    </xf>
    <xf numFmtId="0" fontId="0" fillId="0" borderId="4" xfId="0" applyBorder="1" applyAlignment="1" applyProtection="1">
      <alignment horizontal="center"/>
      <protection locked="0"/>
    </xf>
    <xf numFmtId="0" fontId="2" fillId="0" borderId="4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9" fontId="2" fillId="0" borderId="43" xfId="0" applyNumberFormat="1" applyFont="1" applyBorder="1" applyAlignment="1">
      <alignment horizontal="center"/>
    </xf>
    <xf numFmtId="9" fontId="2" fillId="0" borderId="44" xfId="0" applyNumberFormat="1" applyFont="1" applyBorder="1" applyAlignment="1">
      <alignment horizontal="center"/>
    </xf>
    <xf numFmtId="9" fontId="2" fillId="0" borderId="45" xfId="0" applyNumberFormat="1" applyFont="1" applyBorder="1" applyAlignment="1">
      <alignment horizontal="center"/>
    </xf>
    <xf numFmtId="9" fontId="14" fillId="0" borderId="41" xfId="0" applyNumberFormat="1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/>
    </xf>
    <xf numFmtId="9" fontId="14" fillId="0" borderId="48" xfId="0" applyNumberFormat="1" applyFont="1" applyBorder="1" applyAlignment="1">
      <alignment horizontal="center" vertical="center"/>
    </xf>
    <xf numFmtId="9" fontId="14" fillId="0" borderId="41" xfId="0" applyNumberFormat="1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9" fontId="14" fillId="0" borderId="0" xfId="0" applyNumberFormat="1" applyFont="1" applyAlignment="1">
      <alignment horizontal="center" vertical="center"/>
    </xf>
    <xf numFmtId="9" fontId="14" fillId="0" borderId="0" xfId="0" applyNumberFormat="1" applyFont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0" fillId="13" borderId="39" xfId="0" applyFill="1" applyBorder="1" applyAlignment="1">
      <alignment horizontal="center"/>
    </xf>
    <xf numFmtId="0" fontId="2" fillId="0" borderId="14" xfId="0" applyFont="1" applyBorder="1"/>
    <xf numFmtId="0" fontId="8" fillId="5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2" borderId="4" xfId="0" applyFill="1" applyBorder="1" applyAlignment="1" applyProtection="1">
      <alignment horizontal="left" vertical="center"/>
      <protection locked="0"/>
    </xf>
    <xf numFmtId="0" fontId="6" fillId="0" borderId="0" xfId="0" applyFont="1" applyAlignment="1">
      <alignment horizontal="center" vertical="center"/>
    </xf>
    <xf numFmtId="0" fontId="13" fillId="8" borderId="4" xfId="0" applyFont="1" applyFill="1" applyBorder="1" applyAlignment="1" applyProtection="1">
      <alignment horizontal="center" vertical="center" wrapText="1"/>
      <protection locked="0"/>
    </xf>
    <xf numFmtId="0" fontId="8" fillId="2" borderId="4" xfId="0" applyFont="1" applyFill="1" applyBorder="1" applyAlignment="1" applyProtection="1">
      <alignment horizontal="center" vertical="center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2" fillId="9" borderId="10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9" fontId="8" fillId="2" borderId="4" xfId="0" applyNumberFormat="1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9" fontId="0" fillId="2" borderId="4" xfId="0" applyNumberFormat="1" applyFill="1" applyBorder="1" applyAlignment="1">
      <alignment horizontal="center"/>
    </xf>
    <xf numFmtId="0" fontId="0" fillId="2" borderId="2" xfId="0" applyFill="1" applyBorder="1" applyAlignment="1" applyProtection="1">
      <alignment horizontal="left" vertical="center"/>
      <protection locked="0"/>
    </xf>
    <xf numFmtId="0" fontId="2" fillId="6" borderId="0" xfId="0" applyFont="1" applyFill="1" applyAlignment="1">
      <alignment horizontal="center"/>
    </xf>
    <xf numFmtId="0" fontId="16" fillId="13" borderId="14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6" fillId="13" borderId="4" xfId="0" applyFont="1" applyFill="1" applyBorder="1" applyAlignment="1">
      <alignment horizontal="center" vertical="center"/>
    </xf>
    <xf numFmtId="0" fontId="16" fillId="13" borderId="7" xfId="0" applyFont="1" applyFill="1" applyBorder="1" applyAlignment="1">
      <alignment horizontal="center" vertical="center"/>
    </xf>
    <xf numFmtId="0" fontId="8" fillId="5" borderId="1" xfId="0" applyFont="1" applyFill="1" applyBorder="1"/>
    <xf numFmtId="0" fontId="8" fillId="6" borderId="0" xfId="0" applyFont="1" applyFill="1" applyAlignment="1">
      <alignment horizontal="center"/>
    </xf>
    <xf numFmtId="0" fontId="8" fillId="2" borderId="0" xfId="0" applyFont="1" applyFill="1" applyAlignment="1" applyProtection="1">
      <alignment horizontal="center" vertical="center"/>
      <protection locked="0"/>
    </xf>
    <xf numFmtId="0" fontId="8" fillId="2" borderId="2" xfId="0" applyFont="1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25" xfId="0" applyFill="1" applyBorder="1" applyAlignment="1" applyProtection="1">
      <alignment horizontal="center" vertical="center"/>
      <protection locked="0"/>
    </xf>
    <xf numFmtId="0" fontId="8" fillId="2" borderId="5" xfId="0" applyFont="1" applyFill="1" applyBorder="1" applyAlignment="1" applyProtection="1">
      <alignment horizontal="center" vertical="center"/>
      <protection locked="0"/>
    </xf>
    <xf numFmtId="0" fontId="8" fillId="2" borderId="6" xfId="0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9" fontId="2" fillId="0" borderId="62" xfId="0" applyNumberFormat="1" applyFont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9" fontId="2" fillId="0" borderId="31" xfId="0" applyNumberFormat="1" applyFont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0" fillId="2" borderId="5" xfId="0" applyFill="1" applyBorder="1" applyAlignment="1" applyProtection="1">
      <alignment horizontal="center" vertical="center"/>
      <protection locked="0"/>
    </xf>
    <xf numFmtId="0" fontId="0" fillId="2" borderId="6" xfId="0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17" xfId="0" applyFont="1" applyBorder="1" applyAlignment="1">
      <alignment horizontal="center" vertical="center"/>
    </xf>
    <xf numFmtId="9" fontId="0" fillId="4" borderId="29" xfId="0" applyNumberFormat="1" applyFill="1" applyBorder="1" applyAlignment="1">
      <alignment horizontal="center" vertical="center"/>
    </xf>
    <xf numFmtId="9" fontId="0" fillId="4" borderId="30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9" fontId="0" fillId="0" borderId="9" xfId="0" applyNumberFormat="1" applyBorder="1" applyAlignment="1">
      <alignment horizontal="center" vertical="center"/>
    </xf>
    <xf numFmtId="9" fontId="0" fillId="0" borderId="18" xfId="0" applyNumberFormat="1" applyBorder="1" applyAlignment="1">
      <alignment horizontal="center" vertical="center"/>
    </xf>
    <xf numFmtId="9" fontId="0" fillId="7" borderId="14" xfId="0" applyNumberFormat="1" applyFill="1" applyBorder="1" applyAlignment="1">
      <alignment horizontal="center" vertical="center"/>
    </xf>
    <xf numFmtId="9" fontId="2" fillId="5" borderId="14" xfId="0" applyNumberFormat="1" applyFont="1" applyFill="1" applyBorder="1" applyAlignment="1">
      <alignment horizontal="center" vertical="center"/>
    </xf>
    <xf numFmtId="9" fontId="0" fillId="5" borderId="4" xfId="0" applyNumberForma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0" xfId="0" applyFont="1"/>
    <xf numFmtId="0" fontId="24" fillId="0" borderId="0" xfId="0" applyFont="1"/>
    <xf numFmtId="0" fontId="12" fillId="0" borderId="0" xfId="0" applyFont="1" applyAlignment="1">
      <alignment vertical="center"/>
    </xf>
    <xf numFmtId="0" fontId="7" fillId="0" borderId="0" xfId="0" applyFont="1"/>
    <xf numFmtId="9" fontId="14" fillId="0" borderId="63" xfId="0" applyNumberFormat="1" applyFont="1" applyBorder="1" applyAlignment="1">
      <alignment horizontal="center" vertical="center"/>
    </xf>
    <xf numFmtId="9" fontId="14" fillId="0" borderId="47" xfId="0" applyNumberFormat="1" applyFont="1" applyBorder="1" applyAlignment="1">
      <alignment horizontal="center" vertical="center"/>
    </xf>
    <xf numFmtId="0" fontId="14" fillId="0" borderId="0" xfId="0" applyFont="1" applyProtection="1">
      <protection locked="0"/>
    </xf>
    <xf numFmtId="0" fontId="16" fillId="0" borderId="56" xfId="0" applyFont="1" applyBorder="1" applyAlignment="1" applyProtection="1">
      <alignment horizontal="center" vertical="center"/>
      <protection locked="0"/>
    </xf>
    <xf numFmtId="0" fontId="16" fillId="0" borderId="41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9" borderId="4" xfId="0" applyFont="1" applyFill="1" applyBorder="1" applyAlignment="1">
      <alignment horizontal="center" vertical="center"/>
    </xf>
    <xf numFmtId="0" fontId="16" fillId="0" borderId="8" xfId="0" applyFont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0" borderId="0" xfId="1"/>
    <xf numFmtId="0" fontId="26" fillId="0" borderId="0" xfId="1" applyFont="1"/>
    <xf numFmtId="0" fontId="29" fillId="0" borderId="0" xfId="1" applyFont="1"/>
    <xf numFmtId="0" fontId="29" fillId="0" borderId="0" xfId="1" applyFont="1" applyAlignment="1">
      <alignment horizontal="left"/>
    </xf>
    <xf numFmtId="165" fontId="29" fillId="0" borderId="0" xfId="1" applyNumberFormat="1" applyFont="1" applyAlignment="1">
      <alignment horizontal="left" vertical="center"/>
    </xf>
    <xf numFmtId="0" fontId="31" fillId="0" borderId="0" xfId="1" applyFont="1" applyAlignment="1">
      <alignment horizontal="left" vertical="center"/>
    </xf>
    <xf numFmtId="0" fontId="31" fillId="0" borderId="0" xfId="1" applyFont="1"/>
    <xf numFmtId="9" fontId="31" fillId="0" borderId="0" xfId="1" applyNumberFormat="1" applyFont="1"/>
    <xf numFmtId="9" fontId="31" fillId="0" borderId="0" xfId="1" applyNumberFormat="1" applyFont="1" applyAlignment="1">
      <alignment horizontal="center"/>
    </xf>
    <xf numFmtId="0" fontId="31" fillId="0" borderId="0" xfId="1" applyFont="1" applyAlignment="1">
      <alignment horizontal="center"/>
    </xf>
    <xf numFmtId="0" fontId="32" fillId="0" borderId="0" xfId="1" applyFont="1"/>
    <xf numFmtId="0" fontId="32" fillId="0" borderId="0" xfId="1" applyFont="1" applyAlignment="1">
      <alignment horizontal="center"/>
    </xf>
    <xf numFmtId="0" fontId="31" fillId="0" borderId="0" xfId="1" applyFont="1" applyAlignment="1">
      <alignment vertical="center"/>
    </xf>
    <xf numFmtId="0" fontId="31" fillId="17" borderId="0" xfId="1" applyFont="1" applyFill="1" applyAlignment="1">
      <alignment horizontal="center" vertical="center"/>
    </xf>
    <xf numFmtId="0" fontId="31" fillId="19" borderId="0" xfId="1" applyFont="1" applyFill="1" applyAlignment="1">
      <alignment horizontal="center" vertical="center"/>
    </xf>
    <xf numFmtId="0" fontId="31" fillId="18" borderId="0" xfId="1" applyFont="1" applyFill="1" applyAlignment="1">
      <alignment horizontal="center" vertical="center"/>
    </xf>
    <xf numFmtId="0" fontId="29" fillId="0" borderId="0" xfId="1" applyFont="1" applyAlignment="1">
      <alignment horizontal="center" vertical="center"/>
    </xf>
    <xf numFmtId="165" fontId="29" fillId="0" borderId="0" xfId="1" applyNumberFormat="1" applyFont="1" applyAlignment="1">
      <alignment horizontal="center" vertical="center"/>
    </xf>
    <xf numFmtId="0" fontId="31" fillId="16" borderId="0" xfId="1" applyFont="1" applyFill="1" applyAlignment="1">
      <alignment horizontal="center" vertical="center"/>
    </xf>
    <xf numFmtId="0" fontId="31" fillId="21" borderId="0" xfId="1" applyFont="1" applyFill="1" applyAlignment="1">
      <alignment horizontal="center" vertical="center"/>
    </xf>
    <xf numFmtId="0" fontId="31" fillId="13" borderId="0" xfId="1" applyFont="1" applyFill="1" applyAlignment="1">
      <alignment horizontal="center" vertical="center"/>
    </xf>
    <xf numFmtId="0" fontId="31" fillId="15" borderId="0" xfId="1" applyFont="1" applyFill="1" applyAlignment="1">
      <alignment horizontal="center" vertical="center"/>
    </xf>
    <xf numFmtId="0" fontId="29" fillId="22" borderId="0" xfId="1" applyFont="1" applyFill="1" applyAlignment="1">
      <alignment horizontal="center" vertical="center"/>
    </xf>
    <xf numFmtId="0" fontId="30" fillId="0" borderId="0" xfId="1" applyFont="1"/>
    <xf numFmtId="0" fontId="33" fillId="0" borderId="0" xfId="1" applyFont="1" applyProtection="1">
      <protection locked="0"/>
    </xf>
    <xf numFmtId="0" fontId="3" fillId="0" borderId="0" xfId="1" applyFont="1" applyAlignment="1">
      <alignment vertical="center"/>
    </xf>
    <xf numFmtId="0" fontId="29" fillId="16" borderId="0" xfId="1" applyFont="1" applyFill="1" applyAlignment="1">
      <alignment horizontal="center" vertical="center"/>
    </xf>
    <xf numFmtId="2" fontId="29" fillId="0" borderId="0" xfId="1" applyNumberFormat="1" applyFont="1" applyAlignment="1">
      <alignment horizontal="center" vertical="center"/>
    </xf>
    <xf numFmtId="0" fontId="29" fillId="0" borderId="0" xfId="1" applyFont="1" applyAlignment="1">
      <alignment horizontal="center"/>
    </xf>
    <xf numFmtId="0" fontId="31" fillId="0" borderId="0" xfId="1" applyFont="1" applyAlignment="1">
      <alignment horizontal="center" vertical="center"/>
    </xf>
    <xf numFmtId="165" fontId="29" fillId="0" borderId="0" xfId="1" applyNumberFormat="1" applyFont="1" applyAlignment="1">
      <alignment horizontal="center"/>
    </xf>
    <xf numFmtId="1" fontId="29" fillId="0" borderId="0" xfId="1" applyNumberFormat="1" applyFont="1" applyAlignment="1">
      <alignment horizontal="center"/>
    </xf>
    <xf numFmtId="0" fontId="36" fillId="0" borderId="0" xfId="1" applyFont="1"/>
    <xf numFmtId="0" fontId="38" fillId="0" borderId="0" xfId="0" applyFont="1"/>
    <xf numFmtId="0" fontId="41" fillId="0" borderId="0" xfId="0" applyFont="1"/>
    <xf numFmtId="9" fontId="16" fillId="0" borderId="4" xfId="0" applyNumberFormat="1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9" fontId="2" fillId="0" borderId="69" xfId="0" applyNumberFormat="1" applyFont="1" applyBorder="1" applyAlignment="1">
      <alignment horizontal="center" vertical="center"/>
    </xf>
    <xf numFmtId="0" fontId="0" fillId="2" borderId="66" xfId="0" applyFill="1" applyBorder="1" applyAlignment="1">
      <alignment horizontal="center"/>
    </xf>
    <xf numFmtId="0" fontId="0" fillId="2" borderId="31" xfId="0" applyFill="1" applyBorder="1" applyAlignment="1" applyProtection="1">
      <alignment horizontal="center" vertical="center"/>
      <protection locked="0"/>
    </xf>
    <xf numFmtId="0" fontId="0" fillId="2" borderId="31" xfId="0" applyFill="1" applyBorder="1" applyAlignment="1">
      <alignment horizontal="center" vertical="center"/>
    </xf>
    <xf numFmtId="9" fontId="0" fillId="7" borderId="2" xfId="0" applyNumberFormat="1" applyFill="1" applyBorder="1" applyAlignment="1">
      <alignment horizontal="center" vertical="center"/>
    </xf>
    <xf numFmtId="0" fontId="2" fillId="2" borderId="4" xfId="0" applyFont="1" applyFill="1" applyBorder="1" applyAlignment="1" applyProtection="1">
      <alignment horizontal="left"/>
      <protection locked="0"/>
    </xf>
    <xf numFmtId="0" fontId="2" fillId="5" borderId="33" xfId="0" applyFont="1" applyFill="1" applyBorder="1" applyAlignment="1">
      <alignment horizontal="center" vertical="center"/>
    </xf>
    <xf numFmtId="9" fontId="0" fillId="5" borderId="33" xfId="0" applyNumberFormat="1" applyFill="1" applyBorder="1" applyAlignment="1">
      <alignment horizontal="center" vertical="center"/>
    </xf>
    <xf numFmtId="0" fontId="0" fillId="5" borderId="33" xfId="0" applyFill="1" applyBorder="1" applyAlignment="1">
      <alignment horizontal="center" vertical="center"/>
    </xf>
    <xf numFmtId="0" fontId="42" fillId="0" borderId="0" xfId="1" applyFont="1"/>
    <xf numFmtId="0" fontId="42" fillId="0" borderId="0" xfId="1" applyFont="1" applyAlignment="1">
      <alignment horizontal="center"/>
    </xf>
    <xf numFmtId="165" fontId="29" fillId="0" borderId="0" xfId="1" applyNumberFormat="1" applyFont="1" applyAlignment="1">
      <alignment horizontal="left"/>
    </xf>
    <xf numFmtId="165" fontId="29" fillId="0" borderId="0" xfId="1" applyNumberFormat="1" applyFont="1"/>
    <xf numFmtId="0" fontId="43" fillId="0" borderId="0" xfId="1" applyFont="1" applyAlignment="1">
      <alignment horizontal="center" vertical="center" textRotation="90"/>
    </xf>
    <xf numFmtId="0" fontId="33" fillId="0" borderId="0" xfId="1" applyFont="1"/>
    <xf numFmtId="1" fontId="29" fillId="0" borderId="0" xfId="1" applyNumberFormat="1" applyFont="1" applyAlignment="1">
      <alignment horizontal="center" vertical="center"/>
    </xf>
    <xf numFmtId="0" fontId="44" fillId="0" borderId="0" xfId="1" applyFont="1" applyAlignment="1">
      <alignment vertical="top" wrapText="1"/>
    </xf>
    <xf numFmtId="0" fontId="44" fillId="0" borderId="0" xfId="1" applyFont="1" applyAlignment="1">
      <alignment vertical="top"/>
    </xf>
    <xf numFmtId="0" fontId="2" fillId="2" borderId="2" xfId="0" applyFont="1" applyFill="1" applyBorder="1" applyAlignment="1">
      <alignment horizontal="center" vertical="center"/>
    </xf>
    <xf numFmtId="0" fontId="50" fillId="20" borderId="14" xfId="1" applyFont="1" applyFill="1" applyBorder="1" applyAlignment="1" applyProtection="1">
      <alignment horizontal="center"/>
      <protection locked="0"/>
    </xf>
    <xf numFmtId="0" fontId="49" fillId="4" borderId="7" xfId="1" applyFont="1" applyFill="1" applyBorder="1" applyAlignment="1" applyProtection="1">
      <alignment horizontal="left" vertical="center"/>
      <protection locked="0"/>
    </xf>
    <xf numFmtId="0" fontId="48" fillId="0" borderId="0" xfId="1" applyFont="1"/>
    <xf numFmtId="9" fontId="16" fillId="0" borderId="62" xfId="0" applyNumberFormat="1" applyFont="1" applyBorder="1" applyAlignment="1">
      <alignment horizontal="center" vertical="center"/>
    </xf>
    <xf numFmtId="9" fontId="16" fillId="0" borderId="31" xfId="0" applyNumberFormat="1" applyFont="1" applyBorder="1" applyAlignment="1">
      <alignment horizontal="center" vertical="center"/>
    </xf>
    <xf numFmtId="0" fontId="47" fillId="0" borderId="0" xfId="1" applyFont="1" applyAlignment="1">
      <alignment vertical="center"/>
    </xf>
    <xf numFmtId="0" fontId="2" fillId="2" borderId="4" xfId="0" applyFon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52" fillId="12" borderId="0" xfId="1" applyFont="1" applyFill="1" applyAlignment="1">
      <alignment vertical="center"/>
    </xf>
    <xf numFmtId="0" fontId="52" fillId="0" borderId="0" xfId="1" applyFont="1"/>
    <xf numFmtId="0" fontId="53" fillId="0" borderId="0" xfId="0" applyFont="1" applyAlignment="1">
      <alignment horizontal="center"/>
    </xf>
    <xf numFmtId="0" fontId="52" fillId="0" borderId="4" xfId="1" applyFont="1" applyBorder="1" applyAlignment="1">
      <alignment vertical="center"/>
    </xf>
    <xf numFmtId="0" fontId="52" fillId="0" borderId="4" xfId="1" applyFont="1" applyBorder="1" applyAlignment="1">
      <alignment horizontal="left" vertical="center"/>
    </xf>
    <xf numFmtId="0" fontId="52" fillId="0" borderId="0" xfId="1" applyFont="1" applyAlignment="1">
      <alignment horizontal="left"/>
    </xf>
    <xf numFmtId="0" fontId="54" fillId="0" borderId="0" xfId="0" applyFont="1" applyAlignment="1">
      <alignment horizontal="center"/>
    </xf>
    <xf numFmtId="0" fontId="52" fillId="0" borderId="0" xfId="0" applyFont="1"/>
    <xf numFmtId="167" fontId="52" fillId="0" borderId="0" xfId="3" applyNumberFormat="1" applyFont="1" applyBorder="1" applyProtection="1"/>
    <xf numFmtId="167" fontId="55" fillId="0" borderId="4" xfId="3" applyNumberFormat="1" applyFont="1" applyBorder="1" applyProtection="1"/>
    <xf numFmtId="168" fontId="55" fillId="17" borderId="4" xfId="3" applyNumberFormat="1" applyFont="1" applyFill="1" applyBorder="1" applyProtection="1"/>
    <xf numFmtId="168" fontId="52" fillId="0" borderId="4" xfId="3" applyNumberFormat="1" applyFont="1" applyBorder="1" applyProtection="1"/>
    <xf numFmtId="0" fontId="56" fillId="0" borderId="4" xfId="4" applyFont="1" applyBorder="1"/>
    <xf numFmtId="0" fontId="56" fillId="0" borderId="0" xfId="4" applyFont="1"/>
    <xf numFmtId="169" fontId="56" fillId="17" borderId="4" xfId="4" applyNumberFormat="1" applyFont="1" applyFill="1" applyBorder="1"/>
    <xf numFmtId="0" fontId="56" fillId="17" borderId="4" xfId="4" applyFont="1" applyFill="1" applyBorder="1"/>
    <xf numFmtId="169" fontId="57" fillId="17" borderId="4" xfId="5" applyNumberFormat="1" applyFont="1" applyFill="1" applyBorder="1"/>
    <xf numFmtId="169" fontId="58" fillId="23" borderId="4" xfId="4" applyNumberFormat="1" applyFont="1" applyFill="1" applyBorder="1"/>
    <xf numFmtId="169" fontId="58" fillId="17" borderId="4" xfId="4" applyNumberFormat="1" applyFont="1" applyFill="1" applyBorder="1"/>
    <xf numFmtId="0" fontId="58" fillId="0" borderId="4" xfId="4" applyFont="1" applyBorder="1"/>
    <xf numFmtId="169" fontId="59" fillId="0" borderId="4" xfId="5" applyNumberFormat="1" applyFont="1" applyBorder="1"/>
    <xf numFmtId="0" fontId="58" fillId="0" borderId="0" xfId="4" applyFont="1"/>
    <xf numFmtId="9" fontId="57" fillId="17" borderId="4" xfId="5" applyNumberFormat="1" applyFont="1" applyFill="1" applyBorder="1"/>
    <xf numFmtId="9" fontId="59" fillId="0" borderId="4" xfId="5" applyNumberFormat="1" applyFont="1" applyBorder="1"/>
    <xf numFmtId="169" fontId="58" fillId="0" borderId="4" xfId="4" applyNumberFormat="1" applyFont="1" applyBorder="1"/>
    <xf numFmtId="169" fontId="56" fillId="17" borderId="4" xfId="6" applyNumberFormat="1" applyFont="1" applyFill="1" applyBorder="1"/>
    <xf numFmtId="169" fontId="58" fillId="0" borderId="4" xfId="6" applyNumberFormat="1" applyFont="1" applyBorder="1"/>
    <xf numFmtId="0" fontId="11" fillId="4" borderId="21" xfId="0" applyFont="1" applyFill="1" applyBorder="1" applyAlignment="1">
      <alignment horizontal="center"/>
    </xf>
    <xf numFmtId="0" fontId="0" fillId="2" borderId="2" xfId="0" applyFill="1" applyBorder="1" applyAlignment="1" applyProtection="1">
      <alignment horizontal="left"/>
      <protection locked="0"/>
    </xf>
    <xf numFmtId="0" fontId="1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2" fillId="24" borderId="0" xfId="1" applyFont="1" applyFill="1" applyAlignment="1">
      <alignment horizontal="center" vertical="center"/>
    </xf>
    <xf numFmtId="0" fontId="29" fillId="19" borderId="0" xfId="1" applyFont="1" applyFill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11" fillId="4" borderId="21" xfId="0" applyFont="1" applyFill="1" applyBorder="1" applyAlignment="1" applyProtection="1">
      <alignment horizontal="center" vertical="center"/>
      <protection locked="0"/>
    </xf>
    <xf numFmtId="164" fontId="3" fillId="3" borderId="0" xfId="0" applyNumberFormat="1" applyFont="1" applyFill="1" applyAlignment="1" applyProtection="1">
      <alignment horizontal="center" vertical="center"/>
      <protection locked="0"/>
    </xf>
    <xf numFmtId="164" fontId="11" fillId="0" borderId="0" xfId="0" applyNumberFormat="1" applyFont="1" applyAlignment="1" applyProtection="1">
      <alignment horizontal="center" vertical="center"/>
      <protection locked="0"/>
    </xf>
    <xf numFmtId="164" fontId="11" fillId="2" borderId="21" xfId="0" applyNumberFormat="1" applyFont="1" applyFill="1" applyBorder="1" applyAlignment="1" applyProtection="1">
      <alignment horizontal="center"/>
      <protection locked="0"/>
    </xf>
    <xf numFmtId="164" fontId="11" fillId="2" borderId="22" xfId="0" applyNumberFormat="1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7" fillId="0" borderId="26" xfId="0" applyFont="1" applyBorder="1" applyAlignment="1">
      <alignment horizontal="left"/>
    </xf>
    <xf numFmtId="0" fontId="7" fillId="0" borderId="27" xfId="0" applyFont="1" applyBorder="1" applyAlignment="1">
      <alignment horizontal="left"/>
    </xf>
    <xf numFmtId="0" fontId="8" fillId="0" borderId="1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49" fillId="4" borderId="12" xfId="1" applyFont="1" applyFill="1" applyBorder="1" applyAlignment="1" applyProtection="1">
      <alignment horizontal="center" vertical="center"/>
      <protection locked="0"/>
    </xf>
    <xf numFmtId="0" fontId="49" fillId="0" borderId="12" xfId="1" applyFont="1" applyBorder="1" applyAlignment="1">
      <alignment horizontal="center"/>
    </xf>
    <xf numFmtId="0" fontId="32" fillId="0" borderId="0" xfId="1" applyFont="1" applyAlignment="1">
      <alignment horizontal="center"/>
    </xf>
    <xf numFmtId="0" fontId="31" fillId="0" borderId="0" xfId="1" applyFont="1" applyAlignment="1">
      <alignment horizontal="center" vertical="center"/>
    </xf>
    <xf numFmtId="0" fontId="47" fillId="14" borderId="14" xfId="1" applyFont="1" applyFill="1" applyBorder="1" applyAlignment="1">
      <alignment horizontal="center" vertical="center"/>
    </xf>
    <xf numFmtId="0" fontId="47" fillId="14" borderId="12" xfId="1" applyFont="1" applyFill="1" applyBorder="1" applyAlignment="1">
      <alignment horizontal="center" vertical="center"/>
    </xf>
    <xf numFmtId="0" fontId="48" fillId="14" borderId="12" xfId="1" applyFont="1" applyFill="1" applyBorder="1" applyAlignment="1">
      <alignment horizontal="center"/>
    </xf>
    <xf numFmtId="0" fontId="48" fillId="14" borderId="7" xfId="1" applyFont="1" applyFill="1" applyBorder="1" applyAlignment="1">
      <alignment horizontal="center"/>
    </xf>
    <xf numFmtId="0" fontId="46" fillId="0" borderId="14" xfId="1" applyFont="1" applyBorder="1" applyAlignment="1">
      <alignment horizontal="center"/>
    </xf>
    <xf numFmtId="0" fontId="46" fillId="0" borderId="12" xfId="1" applyFont="1" applyBorder="1" applyAlignment="1">
      <alignment horizontal="center"/>
    </xf>
    <xf numFmtId="0" fontId="46" fillId="0" borderId="7" xfId="1" applyFont="1" applyBorder="1" applyAlignment="1">
      <alignment horizontal="center"/>
    </xf>
    <xf numFmtId="0" fontId="44" fillId="0" borderId="0" xfId="1" applyFont="1" applyAlignment="1">
      <alignment horizontal="left" vertical="top"/>
    </xf>
    <xf numFmtId="0" fontId="45" fillId="20" borderId="4" xfId="1" applyFont="1" applyFill="1" applyBorder="1" applyAlignment="1" applyProtection="1">
      <alignment horizontal="center"/>
      <protection locked="0"/>
    </xf>
    <xf numFmtId="0" fontId="43" fillId="0" borderId="0" xfId="1" applyFont="1" applyAlignment="1">
      <alignment horizontal="center" vertical="center" textRotation="90"/>
    </xf>
    <xf numFmtId="0" fontId="34" fillId="0" borderId="21" xfId="0" applyFont="1" applyBorder="1" applyAlignment="1">
      <alignment horizontal="center" vertical="center"/>
    </xf>
    <xf numFmtId="0" fontId="34" fillId="0" borderId="35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top" wrapText="1"/>
    </xf>
    <xf numFmtId="0" fontId="8" fillId="5" borderId="3" xfId="0" applyFont="1" applyFill="1" applyBorder="1" applyAlignment="1">
      <alignment horizontal="center" vertical="top" wrapText="1"/>
    </xf>
    <xf numFmtId="0" fontId="8" fillId="5" borderId="2" xfId="0" applyFont="1" applyFill="1" applyBorder="1" applyAlignment="1">
      <alignment horizontal="center" vertical="top" wrapText="1"/>
    </xf>
    <xf numFmtId="0" fontId="19" fillId="13" borderId="57" xfId="0" applyFont="1" applyFill="1" applyBorder="1" applyAlignment="1">
      <alignment horizontal="center" vertical="center"/>
    </xf>
    <xf numFmtId="0" fontId="19" fillId="13" borderId="58" xfId="0" applyFont="1" applyFill="1" applyBorder="1" applyAlignment="1">
      <alignment horizontal="center" vertical="center"/>
    </xf>
    <xf numFmtId="0" fontId="19" fillId="13" borderId="59" xfId="0" applyFont="1" applyFill="1" applyBorder="1" applyAlignment="1">
      <alignment horizontal="center" vertical="center"/>
    </xf>
    <xf numFmtId="0" fontId="19" fillId="13" borderId="6" xfId="0" applyFont="1" applyFill="1" applyBorder="1" applyAlignment="1">
      <alignment horizontal="center" vertical="center"/>
    </xf>
    <xf numFmtId="0" fontId="19" fillId="13" borderId="60" xfId="0" applyFont="1" applyFill="1" applyBorder="1" applyAlignment="1">
      <alignment horizontal="center" vertical="center"/>
    </xf>
    <xf numFmtId="0" fontId="19" fillId="13" borderId="61" xfId="0" applyFont="1" applyFill="1" applyBorder="1" applyAlignment="1">
      <alignment horizontal="center" vertical="center"/>
    </xf>
    <xf numFmtId="9" fontId="20" fillId="13" borderId="4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0" fillId="3" borderId="55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51" xfId="0" applyFill="1" applyBorder="1" applyAlignment="1">
      <alignment horizontal="center" vertical="center"/>
    </xf>
    <xf numFmtId="0" fontId="4" fillId="0" borderId="41" xfId="0" applyFont="1" applyBorder="1" applyAlignment="1">
      <alignment horizontal="center"/>
    </xf>
    <xf numFmtId="9" fontId="0" fillId="0" borderId="0" xfId="0" applyNumberFormat="1" applyAlignment="1" applyProtection="1">
      <alignment horizontal="center"/>
      <protection locked="0"/>
    </xf>
    <xf numFmtId="0" fontId="0" fillId="0" borderId="50" xfId="0" applyBorder="1" applyAlignment="1">
      <alignment horizontal="center"/>
    </xf>
    <xf numFmtId="0" fontId="0" fillId="0" borderId="53" xfId="0" applyBorder="1" applyAlignment="1">
      <alignment horizontal="center"/>
    </xf>
    <xf numFmtId="9" fontId="14" fillId="0" borderId="4" xfId="0" applyNumberFormat="1" applyFont="1" applyBorder="1" applyAlignment="1">
      <alignment horizontal="center"/>
    </xf>
    <xf numFmtId="0" fontId="7" fillId="0" borderId="5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5" xfId="0" applyFont="1" applyBorder="1" applyAlignment="1">
      <alignment horizontal="center"/>
    </xf>
    <xf numFmtId="0" fontId="7" fillId="0" borderId="0" xfId="0" applyFont="1" applyAlignment="1">
      <alignment horizontal="center"/>
    </xf>
    <xf numFmtId="9" fontId="14" fillId="0" borderId="64" xfId="0" applyNumberFormat="1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8" fillId="0" borderId="12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9" fontId="14" fillId="0" borderId="49" xfId="0" applyNumberFormat="1" applyFont="1" applyBorder="1" applyAlignment="1">
      <alignment horizontal="center"/>
    </xf>
    <xf numFmtId="0" fontId="2" fillId="9" borderId="2" xfId="0" applyFont="1" applyFill="1" applyBorder="1" applyAlignment="1">
      <alignment horizontal="center" vertical="center"/>
    </xf>
    <xf numFmtId="0" fontId="2" fillId="0" borderId="50" xfId="0" applyFont="1" applyBorder="1" applyAlignment="1">
      <alignment horizontal="center"/>
    </xf>
    <xf numFmtId="9" fontId="14" fillId="0" borderId="39" xfId="0" applyNumberFormat="1" applyFont="1" applyBorder="1" applyAlignment="1">
      <alignment horizontal="center" vertical="center"/>
    </xf>
    <xf numFmtId="9" fontId="14" fillId="0" borderId="41" xfId="0" applyNumberFormat="1" applyFont="1" applyBorder="1" applyAlignment="1">
      <alignment horizontal="center" vertical="center"/>
    </xf>
    <xf numFmtId="9" fontId="14" fillId="0" borderId="46" xfId="0" applyNumberFormat="1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9" fontId="2" fillId="0" borderId="48" xfId="0" applyNumberFormat="1" applyFont="1" applyBorder="1" applyAlignment="1">
      <alignment horizontal="center" vertical="center"/>
    </xf>
    <xf numFmtId="9" fontId="2" fillId="0" borderId="49" xfId="0" applyNumberFormat="1" applyFont="1" applyBorder="1" applyAlignment="1">
      <alignment horizontal="center" vertical="center"/>
    </xf>
    <xf numFmtId="9" fontId="2" fillId="0" borderId="53" xfId="0" applyNumberFormat="1" applyFont="1" applyBorder="1" applyAlignment="1">
      <alignment horizontal="center" vertical="center"/>
    </xf>
    <xf numFmtId="169" fontId="20" fillId="13" borderId="4" xfId="0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9" fontId="16" fillId="0" borderId="48" xfId="0" applyNumberFormat="1" applyFont="1" applyBorder="1" applyAlignment="1">
      <alignment horizontal="center" vertical="center"/>
    </xf>
    <xf numFmtId="9" fontId="16" fillId="0" borderId="49" xfId="0" applyNumberFormat="1" applyFont="1" applyBorder="1" applyAlignment="1">
      <alignment horizontal="center" vertical="center"/>
    </xf>
    <xf numFmtId="9" fontId="16" fillId="0" borderId="63" xfId="0" applyNumberFormat="1" applyFont="1" applyBorder="1" applyAlignment="1">
      <alignment horizontal="center" vertical="center"/>
    </xf>
    <xf numFmtId="9" fontId="16" fillId="0" borderId="64" xfId="0" applyNumberFormat="1" applyFont="1" applyBorder="1" applyAlignment="1">
      <alignment horizontal="center" vertical="center"/>
    </xf>
    <xf numFmtId="9" fontId="16" fillId="0" borderId="47" xfId="0" applyNumberFormat="1" applyFont="1" applyBorder="1" applyAlignment="1">
      <alignment horizontal="center" vertical="center"/>
    </xf>
    <xf numFmtId="9" fontId="16" fillId="0" borderId="4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2" fillId="2" borderId="68" xfId="1" applyFill="1" applyBorder="1" applyAlignment="1" applyProtection="1">
      <alignment vertical="top" wrapText="1"/>
      <protection locked="0"/>
    </xf>
    <xf numFmtId="0" fontId="2" fillId="0" borderId="68" xfId="1" applyBorder="1" applyAlignment="1" applyProtection="1">
      <alignment vertical="top" wrapText="1"/>
      <protection locked="0"/>
    </xf>
    <xf numFmtId="0" fontId="28" fillId="0" borderId="0" xfId="1" applyFont="1" applyAlignment="1">
      <alignment horizontal="center"/>
    </xf>
    <xf numFmtId="0" fontId="27" fillId="14" borderId="67" xfId="0" applyFont="1" applyFill="1" applyBorder="1" applyAlignment="1">
      <alignment horizontal="center" vertical="center"/>
    </xf>
    <xf numFmtId="0" fontId="27" fillId="14" borderId="32" xfId="0" applyFont="1" applyFill="1" applyBorder="1" applyAlignment="1">
      <alignment horizontal="center" vertical="center"/>
    </xf>
    <xf numFmtId="9" fontId="37" fillId="4" borderId="68" xfId="2" applyFont="1" applyFill="1" applyBorder="1" applyAlignment="1" applyProtection="1">
      <alignment horizontal="center" vertical="center" textRotation="90"/>
    </xf>
    <xf numFmtId="0" fontId="2" fillId="2" borderId="68" xfId="1" applyFill="1" applyBorder="1" applyAlignment="1" applyProtection="1">
      <alignment horizontal="center" vertical="top" wrapText="1"/>
      <protection locked="0"/>
    </xf>
  </cellXfs>
  <cellStyles count="7">
    <cellStyle name="Komma 2" xfId="3" xr:uid="{8CF7A086-9FAD-4800-9D9A-9829F09FA04F}"/>
    <cellStyle name="Procent 2" xfId="2" xr:uid="{45BFDE26-E579-443D-9CE1-D559AC186A44}"/>
    <cellStyle name="Procent 2 2" xfId="6" xr:uid="{7D18812F-F47F-4671-A4C6-B2F5C6B17A69}"/>
    <cellStyle name="Standaard" xfId="0" builtinId="0"/>
    <cellStyle name="Standaard 2" xfId="1" xr:uid="{4AED2E0C-3EF0-4D2B-8BCE-621C20339FCA}"/>
    <cellStyle name="Standaard 2 2" xfId="4" xr:uid="{F0088D56-7EE8-4562-B8EA-9A6CF0286683}"/>
    <cellStyle name="Standaard 3" xfId="5" xr:uid="{3EA2CBDA-703D-4789-A853-1C00B4074097}"/>
  </cellStyles>
  <dxfs count="962"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theme="0"/>
        </patternFill>
      </fill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auto="1"/>
        </left>
        <right style="thin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theme="0"/>
        </patternFill>
      </fill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auto="1"/>
        </left>
        <right style="thin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</dxfs>
  <tableStyles count="0" defaultTableStyle="TableStyleMedium2" defaultPivotStyle="PivotStyleLight16"/>
  <colors>
    <mruColors>
      <color rgb="FFCC00FF"/>
      <color rgb="FFFFFFCC"/>
      <color rgb="FFFF00FF"/>
      <color rgb="FFFF66FF"/>
      <color rgb="FFFFFF99"/>
      <color rgb="FF99CCFF"/>
      <color rgb="FFCCFF66"/>
      <color rgb="FFFF6699"/>
      <color rgb="FFCCCCFF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microsoft.com/office/2017/06/relationships/rdRichValue" Target="richData/rdrichvalue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sheetMetadata" Target="metadata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microsoft.com/office/2017/06/relationships/rdRichValueStructure" Target="richData/rdrichvaluestructure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microsoft.com/office/2022/10/relationships/richValueRel" Target="richData/richValueRel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CC-401F-8890-CDDD2960AD4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CC-401F-8890-CDDD2960AD4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CC-401F-8890-CDDD2960AD4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CC-401F-8890-CDDD2960AD4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CC-401F-8890-CDDD2960AD4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CC-401F-8890-CDDD2960AD4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2CC-401F-8890-CDDD2960AD4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2CC-401F-8890-CDDD2960AD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'M3'!$D$63:$AO$63</c:f>
              <c:numCache>
                <c:formatCode>0%</c:formatCode>
                <c:ptCount val="13"/>
                <c:pt idx="0">
                  <c:v>0.8571428571428571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0.8571428571428571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2CC-401F-8890-CDDD2960A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6A-4D14-9295-7BF43AC11EF0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6A-4D14-9295-7BF43AC11EF0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6A-4D14-9295-7BF43AC11EF0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6A-4D14-9295-7BF43AC11EF0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6A-4D14-9295-7BF43AC11EF0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6A-4D14-9295-7BF43AC11EF0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06A-4D14-9295-7BF43AC11EF0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006A-4D14-9295-7BF43AC11E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'E4'!$D$63:$AO$63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06A-4D14-9295-7BF43AC11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'E4'!$B$74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74B-4F53-B0AD-4AE1632A578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4B-4F53-B0AD-4AE1632A578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74B-4F53-B0AD-4AE1632A578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4B-4F53-B0AD-4AE1632A578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74B-4F53-B0AD-4AE1632A578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'E4'!$D$74:$H$74</c:f>
              <c:numCache>
                <c:formatCode>0%</c:formatCode>
                <c:ptCount val="5"/>
                <c:pt idx="0">
                  <c:v>2.7777777777777776E-2</c:v>
                </c:pt>
                <c:pt idx="1">
                  <c:v>5.5555555555555552E-2</c:v>
                </c:pt>
                <c:pt idx="2">
                  <c:v>8.3333333333333329E-2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4B-4F53-B0AD-4AE1632A5787}"/>
            </c:ext>
          </c:extLst>
        </c:ser>
        <c:ser>
          <c:idx val="2"/>
          <c:order val="2"/>
          <c:tx>
            <c:strRef>
              <c:f>'E4'!$B$75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4B-4F53-B0AD-4AE1632A5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'E4'!$B$67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4B-4F53-B0AD-4AE1632A5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BC55-49B3-8818-B39CFE31E2E7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BC55-49B3-8818-B39CFE31E2E7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BC55-49B3-8818-B39CFE31E2E7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BC55-49B3-8818-B39CFE31E2E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BC55-49B3-8818-B39CFE31E2E7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BC55-49B3-8818-B39CFE31E2E7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BC55-49B3-8818-B39CFE31E2E7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35126672544517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'OP-4'!$K$13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'OP-4'!$K$15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4A-42FE-A578-5A8585EDF6D9}"/>
            </c:ext>
          </c:extLst>
        </c:ser>
        <c:ser>
          <c:idx val="1"/>
          <c:order val="1"/>
          <c:tx>
            <c:strRef>
              <c:f>'OP-4'!$L$13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4A-42FE-A578-5A8585EDF6D9}"/>
            </c:ext>
          </c:extLst>
        </c:ser>
        <c:ser>
          <c:idx val="2"/>
          <c:order val="2"/>
          <c:tx>
            <c:strRef>
              <c:f>'OP-4'!$M$13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4A-42FE-A578-5A8585EDF6D9}"/>
            </c:ext>
          </c:extLst>
        </c:ser>
        <c:ser>
          <c:idx val="3"/>
          <c:order val="3"/>
          <c:tx>
            <c:strRef>
              <c:f>'OP-4'!$N$13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4A-42FE-A578-5A8585EDF6D9}"/>
            </c:ext>
          </c:extLst>
        </c:ser>
        <c:ser>
          <c:idx val="4"/>
          <c:order val="4"/>
          <c:tx>
            <c:strRef>
              <c:f>'OP-4'!$O$13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'OP-4'!$O$15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4A-42FE-A578-5A8585EDF6D9}"/>
            </c:ext>
          </c:extLst>
        </c:ser>
        <c:ser>
          <c:idx val="5"/>
          <c:order val="5"/>
          <c:tx>
            <c:strRef>
              <c:f>'OP-4'!$P$13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4A-42FE-A578-5A8585EDF6D9}"/>
            </c:ext>
          </c:extLst>
        </c:ser>
        <c:ser>
          <c:idx val="6"/>
          <c:order val="6"/>
          <c:tx>
            <c:strRef>
              <c:f>'OP-4'!$Q$13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4A-42FE-A578-5A8585EDF6D9}"/>
            </c:ext>
          </c:extLst>
        </c:ser>
        <c:ser>
          <c:idx val="7"/>
          <c:order val="7"/>
          <c:tx>
            <c:strRef>
              <c:f>'OP-4'!$R$13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4A-42FE-A578-5A8585EDF6D9}"/>
            </c:ext>
          </c:extLst>
        </c:ser>
        <c:ser>
          <c:idx val="8"/>
          <c:order val="8"/>
          <c:tx>
            <c:strRef>
              <c:f>'OP-4'!$S$13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'OP-4'!$S$15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4A-42FE-A578-5A8585EDF6D9}"/>
            </c:ext>
          </c:extLst>
        </c:ser>
        <c:ser>
          <c:idx val="9"/>
          <c:order val="9"/>
          <c:tx>
            <c:strRef>
              <c:f>'OP-4'!$T$13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4A-42FE-A578-5A8585EDF6D9}"/>
            </c:ext>
          </c:extLst>
        </c:ser>
        <c:ser>
          <c:idx val="10"/>
          <c:order val="10"/>
          <c:tx>
            <c:strRef>
              <c:f>'OP-4'!$U$13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'OP-4'!$U$15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4A-42FE-A578-5A8585EDF6D9}"/>
            </c:ext>
          </c:extLst>
        </c:ser>
        <c:ser>
          <c:idx val="11"/>
          <c:order val="11"/>
          <c:tx>
            <c:strRef>
              <c:f>'OP-4'!$V$13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64A-42FE-A578-5A8585EDF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'OP-4'!$W$13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4A-42FE-A578-5A8585EDF6D9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0">
                <a:spAutoFit/>
              </a:bodyPr>
              <a:lstStyle/>
              <a:p>
                <a:pPr algn="r"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'OP-4'!$W$15</c:f>
              <c:numCache>
                <c:formatCode>0.00</c:formatCode>
                <c:ptCount val="1"/>
                <c:pt idx="0">
                  <c:v>3.25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64A-42FE-A578-5A8585EDF6D9}"/>
            </c:ext>
          </c:extLst>
        </c:ser>
        <c:ser>
          <c:idx val="13"/>
          <c:order val="13"/>
          <c:tx>
            <c:strRef>
              <c:f>'OP-4'!$X$13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'OP-4'!$X$15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64A-42FE-A578-5A8585EDF6D9}"/>
            </c:ext>
          </c:extLst>
        </c:ser>
        <c:ser>
          <c:idx val="14"/>
          <c:order val="14"/>
          <c:tx>
            <c:strRef>
              <c:f>'OP-4'!$Y$13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'OP-4'!$Y$15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64A-42FE-A578-5A8585EDF6D9}"/>
            </c:ext>
          </c:extLst>
        </c:ser>
        <c:ser>
          <c:idx val="15"/>
          <c:order val="15"/>
          <c:tx>
            <c:strRef>
              <c:f>'OP-4'!$Z$13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'OP-4'!$Z$15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64A-42FE-A578-5A8585EDF6D9}"/>
            </c:ext>
          </c:extLst>
        </c:ser>
        <c:ser>
          <c:idx val="16"/>
          <c:order val="16"/>
          <c:tx>
            <c:strRef>
              <c:f>'OP-4'!$AA$13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'OP-4'!$AA$15</c:f>
              <c:numCache>
                <c:formatCode>0.00</c:formatCode>
                <c:ptCount val="1"/>
                <c:pt idx="0">
                  <c:v>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75-463F-BB08-00BC9EE7F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720337728691933"/>
          <c:y val="3.1168500034726713E-2"/>
          <c:w val="0.11382030890405243"/>
          <c:h val="0.856810036716014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7873636703627702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'KINDGESPREK-4'!$I$13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'KINDGESPREK-4'!$I$16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6-4D57-A829-24F0E84BC342}"/>
            </c:ext>
          </c:extLst>
        </c:ser>
        <c:ser>
          <c:idx val="1"/>
          <c:order val="1"/>
          <c:tx>
            <c:strRef>
              <c:f>'KINDGESPREK-4'!$J$13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6-4D57-A829-24F0E84BC342}"/>
            </c:ext>
          </c:extLst>
        </c:ser>
        <c:ser>
          <c:idx val="2"/>
          <c:order val="2"/>
          <c:tx>
            <c:strRef>
              <c:f>'KINDGESPREK-4'!$K$13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6-4D57-A829-24F0E84BC342}"/>
            </c:ext>
          </c:extLst>
        </c:ser>
        <c:ser>
          <c:idx val="3"/>
          <c:order val="3"/>
          <c:tx>
            <c:strRef>
              <c:f>'KINDGESPREK-4'!$L$13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6-4D57-A829-24F0E84BC342}"/>
            </c:ext>
          </c:extLst>
        </c:ser>
        <c:ser>
          <c:idx val="4"/>
          <c:order val="4"/>
          <c:tx>
            <c:strRef>
              <c:f>'KINDGESPREK-4'!$M$13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'KINDGESPREK-4'!$M$16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B6-4D57-A829-24F0E84BC342}"/>
            </c:ext>
          </c:extLst>
        </c:ser>
        <c:ser>
          <c:idx val="5"/>
          <c:order val="5"/>
          <c:tx>
            <c:strRef>
              <c:f>'KINDGESPREK-4'!$N$13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B6-4D57-A829-24F0E84BC342}"/>
            </c:ext>
          </c:extLst>
        </c:ser>
        <c:ser>
          <c:idx val="6"/>
          <c:order val="6"/>
          <c:tx>
            <c:strRef>
              <c:f>'KINDGESPREK-4'!$O$13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B6-4D57-A829-24F0E84BC342}"/>
            </c:ext>
          </c:extLst>
        </c:ser>
        <c:ser>
          <c:idx val="7"/>
          <c:order val="7"/>
          <c:tx>
            <c:strRef>
              <c:f>'KINDGESPREK-4'!$P$13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0B6-4D57-A829-24F0E84BC342}"/>
            </c:ext>
          </c:extLst>
        </c:ser>
        <c:ser>
          <c:idx val="8"/>
          <c:order val="8"/>
          <c:tx>
            <c:strRef>
              <c:f>'KINDGESPREK-4'!$Q$13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'KINDGESPREK-4'!$Q$16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0B6-4D57-A829-24F0E84BC342}"/>
            </c:ext>
          </c:extLst>
        </c:ser>
        <c:ser>
          <c:idx val="9"/>
          <c:order val="9"/>
          <c:tx>
            <c:strRef>
              <c:f>'KINDGESPREK-4'!$R$13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0B6-4D57-A829-24F0E84BC342}"/>
            </c:ext>
          </c:extLst>
        </c:ser>
        <c:ser>
          <c:idx val="10"/>
          <c:order val="10"/>
          <c:tx>
            <c:strRef>
              <c:f>'KINDGESPREK-4'!$S$13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'KINDGESPREK-4'!$S$16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B6-4D57-A829-24F0E84BC342}"/>
            </c:ext>
          </c:extLst>
        </c:ser>
        <c:ser>
          <c:idx val="11"/>
          <c:order val="11"/>
          <c:tx>
            <c:strRef>
              <c:f>'KINDGESPREK-4'!$T$13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0B6-4D57-A829-24F0E84BC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'KINDGESPREK-4'!$U$13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'KINDGESPREK-4'!$U$16</c:f>
              <c:numCache>
                <c:formatCode>0.0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0B6-4D57-A829-24F0E84BC342}"/>
            </c:ext>
          </c:extLst>
        </c:ser>
        <c:ser>
          <c:idx val="13"/>
          <c:order val="13"/>
          <c:tx>
            <c:strRef>
              <c:f>'KINDGESPREK-4'!$V$13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'KINDGESPREK-4'!$V$16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0B6-4D57-A829-24F0E84BC342}"/>
            </c:ext>
          </c:extLst>
        </c:ser>
        <c:ser>
          <c:idx val="14"/>
          <c:order val="14"/>
          <c:tx>
            <c:strRef>
              <c:f>'KINDGESPREK-4'!$W$13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'KINDGESPREK-4'!$W$16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0B6-4D57-A829-24F0E84BC342}"/>
            </c:ext>
          </c:extLst>
        </c:ser>
        <c:ser>
          <c:idx val="15"/>
          <c:order val="15"/>
          <c:tx>
            <c:strRef>
              <c:f>'KINDGESPREK-4'!$X$13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4775">
              <a:solidFill>
                <a:srgbClr val="00B0F0"/>
              </a:solidFill>
              <a:prstDash val="sysDot"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101600">
                <a:solidFill>
                  <a:srgbClr val="00B0F0"/>
                </a:solidFill>
                <a:prstDash val="sysDot"/>
              </a:ln>
              <a:effectLst/>
            </c:spPr>
            <c:extLst>
              <c:ext xmlns:c16="http://schemas.microsoft.com/office/drawing/2014/chart" uri="{C3380CC4-5D6E-409C-BE32-E72D297353CC}">
                <c16:uniqueId val="{00000011-80B6-4D57-A829-24F0E84BC342}"/>
              </c:ext>
            </c:extLst>
          </c:dPt>
          <c:val>
            <c:numRef>
              <c:f>'KINDGESPREK-4'!$X$16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0B6-4D57-A829-24F0E84BC342}"/>
            </c:ext>
          </c:extLst>
        </c:ser>
        <c:ser>
          <c:idx val="16"/>
          <c:order val="16"/>
          <c:tx>
            <c:strRef>
              <c:f>'KINDGESPREK-4'!$Y$13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'KINDGESPREK-4'!$Y$16</c:f>
              <c:numCache>
                <c:formatCode>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62-4FE7-AD19-06AEC6C1F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80224577061208657"/>
          <c:y val="4.3121229774679116E-2"/>
          <c:w val="0.19580160441166947"/>
          <c:h val="0.885490387687219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93-41E3-9BE4-763FD34C550E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93-41E3-9BE4-763FD34C550E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93-41E3-9BE4-763FD34C550E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93-41E3-9BE4-763FD34C550E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93-41E3-9BE4-763FD34C550E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93-41E3-9BE4-763FD34C550E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793-41E3-9BE4-763FD34C550E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793-41E3-9BE4-763FD34C55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'M5'!$D$63:$AO$63</c:f>
              <c:numCache>
                <c:formatCode>0%</c:formatCode>
                <c:ptCount val="13"/>
                <c:pt idx="0">
                  <c:v>0.7142857142857143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0.7142857142857143</c:v>
                </c:pt>
                <c:pt idx="5">
                  <c:v>1</c:v>
                </c:pt>
                <c:pt idx="6">
                  <c:v>0.88571428571428579</c:v>
                </c:pt>
                <c:pt idx="7" formatCode="0.00%">
                  <c:v>0.14285714285714285</c:v>
                </c:pt>
                <c:pt idx="8">
                  <c:v>0.14285714285714285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793-41E3-9BE4-763FD34C5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'M5'!$B$74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26B-4DF8-A4E8-9056D2D45D1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26B-4DF8-A4E8-9056D2D45D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26B-4DF8-A4E8-9056D2D45D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26B-4DF8-A4E8-9056D2D45D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6B-4DF8-A4E8-9056D2D45D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'M5'!$D$74:$H$74</c:f>
              <c:numCache>
                <c:formatCode>0%</c:formatCode>
                <c:ptCount val="5"/>
                <c:pt idx="0">
                  <c:v>0.2857142857142857</c:v>
                </c:pt>
                <c:pt idx="1">
                  <c:v>0.42857142857142855</c:v>
                </c:pt>
                <c:pt idx="2">
                  <c:v>0.14285714285714285</c:v>
                </c:pt>
                <c:pt idx="3">
                  <c:v>0.14285714285714285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B-4DF8-A4E8-9056D2D45D17}"/>
            </c:ext>
          </c:extLst>
        </c:ser>
        <c:ser>
          <c:idx val="2"/>
          <c:order val="2"/>
          <c:tx>
            <c:strRef>
              <c:f>'M5'!$B$75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'M5'!$D$75:$H$75</c:f>
              <c:numCache>
                <c:formatCode>0%</c:formatCode>
                <c:ptCount val="5"/>
                <c:pt idx="0">
                  <c:v>0.2857142857142857</c:v>
                </c:pt>
                <c:pt idx="1">
                  <c:v>0.31428571428571428</c:v>
                </c:pt>
                <c:pt idx="2">
                  <c:v>0.14285714285714285</c:v>
                </c:pt>
                <c:pt idx="3">
                  <c:v>0.14285714285714285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'M5'!$B$67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1C-4916-B749-070A071C073F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1C-4916-B749-070A071C073F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1C-4916-B749-070A071C073F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1C-4916-B749-070A071C073F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1C-4916-B749-070A071C073F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1C-4916-B749-070A071C073F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71C-4916-B749-070A071C073F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71C-4916-B749-070A071C07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'E5'!$D$63:$AO$63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71C-4916-B749-070A071C0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'E5'!$B$74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CF7-4BC1-A813-0188B41D57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CF7-4BC1-A813-0188B41D57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CF7-4BC1-A813-0188B41D57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CF7-4BC1-A813-0188B41D57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F7-4BC1-A813-0188B41D57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'E5'!$D$74:$H$74</c:f>
              <c:numCache>
                <c:formatCode>0%</c:formatCode>
                <c:ptCount val="5"/>
                <c:pt idx="0">
                  <c:v>5.5555555555555552E-2</c:v>
                </c:pt>
                <c:pt idx="1">
                  <c:v>8.3333333333333329E-2</c:v>
                </c:pt>
                <c:pt idx="2">
                  <c:v>2.7777777777777776E-2</c:v>
                </c:pt>
                <c:pt idx="3">
                  <c:v>2.7777777777777776E-2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F7-4BC1-A813-0188B41D5749}"/>
            </c:ext>
          </c:extLst>
        </c:ser>
        <c:ser>
          <c:idx val="2"/>
          <c:order val="2"/>
          <c:tx>
            <c:strRef>
              <c:f>'E5'!$B$75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F7-4BC1-A813-0188B41D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'E5'!$B$67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F7-4BC1-A813-0188B41D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EA6A-4318-BCBA-AB7084D118A3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EA6A-4318-BCBA-AB7084D118A3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EA6A-4318-BCBA-AB7084D118A3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EA6A-4318-BCBA-AB7084D118A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EA6A-4318-BCBA-AB7084D118A3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EA6A-4318-BCBA-AB7084D118A3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EA6A-4318-BCBA-AB7084D118A3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'M3'!$B$74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AF5-4601-BA26-184C0460743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F5-4601-BA26-184C0460743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F5-4601-BA26-184C0460743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F5-4601-BA26-184C0460743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F5-4601-BA26-184C0460743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'M3'!$D$74:$H$74</c:f>
              <c:numCache>
                <c:formatCode>0%</c:formatCode>
                <c:ptCount val="5"/>
                <c:pt idx="0">
                  <c:v>0.125</c:v>
                </c:pt>
                <c:pt idx="1">
                  <c:v>0.375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F5-4601-BA26-184C04607435}"/>
            </c:ext>
          </c:extLst>
        </c:ser>
        <c:ser>
          <c:idx val="2"/>
          <c:order val="2"/>
          <c:tx>
            <c:strRef>
              <c:f>'M3'!$B$75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'M3'!$D$75:$H$75</c:f>
              <c:numCache>
                <c:formatCode>0%</c:formatCode>
                <c:ptCount val="5"/>
                <c:pt idx="0">
                  <c:v>0.125</c:v>
                </c:pt>
                <c:pt idx="1">
                  <c:v>0.25</c:v>
                </c:pt>
                <c:pt idx="2">
                  <c:v>0.375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'M3'!$B$67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35126672544517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'OP-5'!$K$13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'OP-5'!$K$15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00-436E-BC43-9EE436216436}"/>
            </c:ext>
          </c:extLst>
        </c:ser>
        <c:ser>
          <c:idx val="1"/>
          <c:order val="1"/>
          <c:tx>
            <c:strRef>
              <c:f>'OP-5'!$L$13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00-436E-BC43-9EE436216436}"/>
            </c:ext>
          </c:extLst>
        </c:ser>
        <c:ser>
          <c:idx val="2"/>
          <c:order val="2"/>
          <c:tx>
            <c:strRef>
              <c:f>'OP-5'!$M$13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'OP-5'!$M$15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00-436E-BC43-9EE436216436}"/>
            </c:ext>
          </c:extLst>
        </c:ser>
        <c:ser>
          <c:idx val="3"/>
          <c:order val="3"/>
          <c:tx>
            <c:strRef>
              <c:f>'OP-5'!$N$13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00-436E-BC43-9EE436216436}"/>
            </c:ext>
          </c:extLst>
        </c:ser>
        <c:ser>
          <c:idx val="4"/>
          <c:order val="4"/>
          <c:tx>
            <c:strRef>
              <c:f>'OP-5'!$O$13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'OP-5'!$O$15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00-436E-BC43-9EE436216436}"/>
            </c:ext>
          </c:extLst>
        </c:ser>
        <c:ser>
          <c:idx val="5"/>
          <c:order val="5"/>
          <c:tx>
            <c:strRef>
              <c:f>'OP-5'!$P$13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00-436E-BC43-9EE436216436}"/>
            </c:ext>
          </c:extLst>
        </c:ser>
        <c:ser>
          <c:idx val="6"/>
          <c:order val="6"/>
          <c:tx>
            <c:strRef>
              <c:f>'OP-5'!$Q$13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00-436E-BC43-9EE436216436}"/>
            </c:ext>
          </c:extLst>
        </c:ser>
        <c:ser>
          <c:idx val="7"/>
          <c:order val="7"/>
          <c:tx>
            <c:strRef>
              <c:f>'OP-5'!$R$13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00-436E-BC43-9EE436216436}"/>
            </c:ext>
          </c:extLst>
        </c:ser>
        <c:ser>
          <c:idx val="8"/>
          <c:order val="8"/>
          <c:tx>
            <c:strRef>
              <c:f>'OP-5'!$S$13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'OP-5'!$S$15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E00-436E-BC43-9EE436216436}"/>
            </c:ext>
          </c:extLst>
        </c:ser>
        <c:ser>
          <c:idx val="9"/>
          <c:order val="9"/>
          <c:tx>
            <c:strRef>
              <c:f>'OP-5'!$T$13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E00-436E-BC43-9EE436216436}"/>
            </c:ext>
          </c:extLst>
        </c:ser>
        <c:ser>
          <c:idx val="10"/>
          <c:order val="10"/>
          <c:tx>
            <c:strRef>
              <c:f>'OP-5'!$U$13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'OP-5'!$U$15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00-436E-BC43-9EE436216436}"/>
            </c:ext>
          </c:extLst>
        </c:ser>
        <c:ser>
          <c:idx val="11"/>
          <c:order val="11"/>
          <c:tx>
            <c:strRef>
              <c:f>'OP-5'!$V$13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E00-436E-BC43-9EE436216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'OP-5'!$W$13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00-436E-BC43-9EE436216436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'OP-5'!$W$15</c:f>
              <c:numCache>
                <c:formatCode>0.00</c:formatCode>
                <c:ptCount val="1"/>
                <c:pt idx="0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E00-436E-BC43-9EE436216436}"/>
            </c:ext>
          </c:extLst>
        </c:ser>
        <c:ser>
          <c:idx val="13"/>
          <c:order val="13"/>
          <c:tx>
            <c:strRef>
              <c:f>'OP-5'!$X$13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'OP-5'!$X$15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E00-436E-BC43-9EE436216436}"/>
            </c:ext>
          </c:extLst>
        </c:ser>
        <c:ser>
          <c:idx val="14"/>
          <c:order val="14"/>
          <c:tx>
            <c:strRef>
              <c:f>'OP-5'!$Y$13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'OP-5'!$Y$15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E00-436E-BC43-9EE436216436}"/>
            </c:ext>
          </c:extLst>
        </c:ser>
        <c:ser>
          <c:idx val="15"/>
          <c:order val="15"/>
          <c:tx>
            <c:strRef>
              <c:f>'OP-5'!$Z$13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'OP-5'!$Z$15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E00-436E-BC43-9EE436216436}"/>
            </c:ext>
          </c:extLst>
        </c:ser>
        <c:ser>
          <c:idx val="16"/>
          <c:order val="16"/>
          <c:tx>
            <c:strRef>
              <c:f>'OP-5'!$AA$13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'OP-5'!$AA$15</c:f>
              <c:numCache>
                <c:formatCode>0.00</c:formatCode>
                <c:ptCount val="1"/>
                <c:pt idx="0">
                  <c:v>3.4000000000000004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C-4E15-A9E7-EE401C1C8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720337728691933"/>
          <c:y val="3.1168500034726713E-2"/>
          <c:w val="0.11382030890405243"/>
          <c:h val="0.950647725921179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7873636703627702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'KINDGESPREK-5'!$I$13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'KINDGESPREK-5'!$I$16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8-4D3A-8917-59B951366D45}"/>
            </c:ext>
          </c:extLst>
        </c:ser>
        <c:ser>
          <c:idx val="1"/>
          <c:order val="1"/>
          <c:tx>
            <c:strRef>
              <c:f>'KINDGESPREK-5'!$J$13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88-4D3A-8917-59B951366D45}"/>
            </c:ext>
          </c:extLst>
        </c:ser>
        <c:ser>
          <c:idx val="2"/>
          <c:order val="2"/>
          <c:tx>
            <c:strRef>
              <c:f>'KINDGESPREK-5'!$K$13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'KINDGESPREK-5'!$K$16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88-4D3A-8917-59B951366D45}"/>
            </c:ext>
          </c:extLst>
        </c:ser>
        <c:ser>
          <c:idx val="3"/>
          <c:order val="3"/>
          <c:tx>
            <c:strRef>
              <c:f>'KINDGESPREK-5'!$L$13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88-4D3A-8917-59B951366D45}"/>
            </c:ext>
          </c:extLst>
        </c:ser>
        <c:ser>
          <c:idx val="4"/>
          <c:order val="4"/>
          <c:tx>
            <c:strRef>
              <c:f>'KINDGESPREK-5'!$M$13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'KINDGESPREK-5'!$M$16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88-4D3A-8917-59B951366D45}"/>
            </c:ext>
          </c:extLst>
        </c:ser>
        <c:ser>
          <c:idx val="5"/>
          <c:order val="5"/>
          <c:tx>
            <c:strRef>
              <c:f>'KINDGESPREK-5'!$N$13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88-4D3A-8917-59B951366D45}"/>
            </c:ext>
          </c:extLst>
        </c:ser>
        <c:ser>
          <c:idx val="6"/>
          <c:order val="6"/>
          <c:tx>
            <c:strRef>
              <c:f>'KINDGESPREK-5'!$O$13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88-4D3A-8917-59B951366D45}"/>
            </c:ext>
          </c:extLst>
        </c:ser>
        <c:ser>
          <c:idx val="7"/>
          <c:order val="7"/>
          <c:tx>
            <c:strRef>
              <c:f>'KINDGESPREK-5'!$P$13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88-4D3A-8917-59B951366D45}"/>
            </c:ext>
          </c:extLst>
        </c:ser>
        <c:ser>
          <c:idx val="8"/>
          <c:order val="8"/>
          <c:tx>
            <c:strRef>
              <c:f>'KINDGESPREK-5'!$Q$13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'KINDGESPREK-5'!$Q$16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988-4D3A-8917-59B951366D45}"/>
            </c:ext>
          </c:extLst>
        </c:ser>
        <c:ser>
          <c:idx val="9"/>
          <c:order val="9"/>
          <c:tx>
            <c:strRef>
              <c:f>'KINDGESPREK-5'!$R$13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988-4D3A-8917-59B951366D45}"/>
            </c:ext>
          </c:extLst>
        </c:ser>
        <c:ser>
          <c:idx val="10"/>
          <c:order val="10"/>
          <c:tx>
            <c:strRef>
              <c:f>'KINDGESPREK-5'!$S$13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'KINDGESPREK-5'!$S$16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988-4D3A-8917-59B951366D45}"/>
            </c:ext>
          </c:extLst>
        </c:ser>
        <c:ser>
          <c:idx val="11"/>
          <c:order val="11"/>
          <c:tx>
            <c:strRef>
              <c:f>'KINDGESPREK-5'!$T$13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988-4D3A-8917-59B951366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'KINDGESPREK-5'!$U$13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'KINDGESPREK-5'!$U$16</c:f>
              <c:numCache>
                <c:formatCode>0.0</c:formatCode>
                <c:ptCount val="1"/>
                <c:pt idx="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988-4D3A-8917-59B951366D45}"/>
            </c:ext>
          </c:extLst>
        </c:ser>
        <c:ser>
          <c:idx val="13"/>
          <c:order val="13"/>
          <c:tx>
            <c:strRef>
              <c:f>'KINDGESPREK-5'!$V$13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'KINDGESPREK-5'!$V$16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988-4D3A-8917-59B951366D45}"/>
            </c:ext>
          </c:extLst>
        </c:ser>
        <c:ser>
          <c:idx val="14"/>
          <c:order val="14"/>
          <c:tx>
            <c:strRef>
              <c:f>'KINDGESPREK-5'!$W$13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'KINDGESPREK-5'!$W$16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988-4D3A-8917-59B951366D45}"/>
            </c:ext>
          </c:extLst>
        </c:ser>
        <c:ser>
          <c:idx val="15"/>
          <c:order val="15"/>
          <c:tx>
            <c:strRef>
              <c:f>'KINDGESPREK-5'!$X$13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'KINDGESPREK-5'!$X$16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988-4D3A-8917-59B951366D45}"/>
            </c:ext>
          </c:extLst>
        </c:ser>
        <c:ser>
          <c:idx val="16"/>
          <c:order val="16"/>
          <c:tx>
            <c:strRef>
              <c:f>'KINDGESPREK-5'!$Y$13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'KINDGESPREK-5'!$Y$16</c:f>
              <c:numCache>
                <c:formatCode>0.0</c:formatCode>
                <c:ptCount val="1"/>
                <c:pt idx="0">
                  <c:v>6.8000000000000007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17-430A-8E5A-3FF706942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81121490255072404"/>
          <c:y val="4.3121229774679116E-2"/>
          <c:w val="0.18878507915652729"/>
          <c:h val="0.875461237472734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79-4131-85DD-C4C3B658FAE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79-4131-85DD-C4C3B658FAE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79-4131-85DD-C4C3B658FAE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79-4131-85DD-C4C3B658FAE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79-4131-85DD-C4C3B658FAE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79-4131-85DD-C4C3B658FAE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B79-4131-85DD-C4C3B658FAE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B79-4131-85DD-C4C3B658FA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'M6'!$D$63:$AO$63</c:f>
              <c:numCache>
                <c:formatCode>0%</c:formatCode>
                <c:ptCount val="13"/>
                <c:pt idx="0">
                  <c:v>0.66666666666666663</c:v>
                </c:pt>
                <c:pt idx="1">
                  <c:v>0.66666666666666663</c:v>
                </c:pt>
                <c:pt idx="2">
                  <c:v>0.83333333333333337</c:v>
                </c:pt>
                <c:pt idx="3">
                  <c:v>0.5</c:v>
                </c:pt>
                <c:pt idx="4">
                  <c:v>0.66666666666666663</c:v>
                </c:pt>
                <c:pt idx="5">
                  <c:v>1</c:v>
                </c:pt>
                <c:pt idx="6">
                  <c:v>0.72222222222222232</c:v>
                </c:pt>
                <c:pt idx="7" formatCode="0.00%">
                  <c:v>0.16666666666666666</c:v>
                </c:pt>
                <c:pt idx="8">
                  <c:v>0.16666666666666666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B79-4131-85DD-C4C3B658F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'M6'!$B$74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E19-4F1C-A832-F0CECF780FD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19-4F1C-A832-F0CECF780FD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E19-4F1C-A832-F0CECF780FD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E19-4F1C-A832-F0CECF780FD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E19-4F1C-A832-F0CECF780FD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'M6'!$D$74:$H$74</c:f>
              <c:numCache>
                <c:formatCode>0%</c:formatCode>
                <c:ptCount val="5"/>
                <c:pt idx="0">
                  <c:v>0</c:v>
                </c:pt>
                <c:pt idx="1">
                  <c:v>0.5</c:v>
                </c:pt>
                <c:pt idx="2">
                  <c:v>0.33333333333333331</c:v>
                </c:pt>
                <c:pt idx="3">
                  <c:v>0.16666666666666666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19-4F1C-A832-F0CECF780FD7}"/>
            </c:ext>
          </c:extLst>
        </c:ser>
        <c:ser>
          <c:idx val="2"/>
          <c:order val="2"/>
          <c:tx>
            <c:strRef>
              <c:f>'M6'!$B$75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'M6'!$D$75:$H$75</c:f>
              <c:numCache>
                <c:formatCode>0%</c:formatCode>
                <c:ptCount val="5"/>
                <c:pt idx="0">
                  <c:v>0</c:v>
                </c:pt>
                <c:pt idx="1">
                  <c:v>0.27777777777777773</c:v>
                </c:pt>
                <c:pt idx="2">
                  <c:v>0.30555555555555558</c:v>
                </c:pt>
                <c:pt idx="3">
                  <c:v>0.1388888888888889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'M6'!$B$67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DC-4296-9919-0AB4F0FF2982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DC-4296-9919-0AB4F0FF2982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DC-4296-9919-0AB4F0FF2982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DC-4296-9919-0AB4F0FF2982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DC-4296-9919-0AB4F0FF2982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DC-4296-9919-0AB4F0FF2982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DDC-4296-9919-0AB4F0FF2982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DDC-4296-9919-0AB4F0FF298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'E6'!$D$63:$AO$63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DDC-4296-9919-0AB4F0FF2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'E6'!$B$74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F86-4423-8D58-45DF73804F5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F86-4423-8D58-45DF73804F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F86-4423-8D58-45DF73804F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F86-4423-8D58-45DF73804F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F86-4423-8D58-45DF73804F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'E6'!$D$74:$H$74</c:f>
              <c:numCache>
                <c:formatCode>0%</c:formatCode>
                <c:ptCount val="5"/>
                <c:pt idx="0">
                  <c:v>0</c:v>
                </c:pt>
                <c:pt idx="1">
                  <c:v>8.3333333333333329E-2</c:v>
                </c:pt>
                <c:pt idx="2">
                  <c:v>5.5555555555555552E-2</c:v>
                </c:pt>
                <c:pt idx="3">
                  <c:v>2.7777777777777776E-2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6-4423-8D58-45DF73804F56}"/>
            </c:ext>
          </c:extLst>
        </c:ser>
        <c:ser>
          <c:idx val="2"/>
          <c:order val="2"/>
          <c:tx>
            <c:strRef>
              <c:f>'E6'!$B$75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86-4423-8D58-45DF73804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'E6'!$B$67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F86-4423-8D58-45DF73804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896E-4D56-9D34-DBC0A28BE93F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896E-4D56-9D34-DBC0A28BE93F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896E-4D56-9D34-DBC0A28BE93F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896E-4D56-9D34-DBC0A28BE9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896E-4D56-9D34-DBC0A28BE93F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896E-4D56-9D34-DBC0A28BE93F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896E-4D56-9D34-DBC0A28BE93F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35126672544517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'OP-6'!$K$13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'OP-6'!$K$15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44-4D23-9341-D8D525DC93F0}"/>
            </c:ext>
          </c:extLst>
        </c:ser>
        <c:ser>
          <c:idx val="1"/>
          <c:order val="1"/>
          <c:tx>
            <c:strRef>
              <c:f>'OP-6'!$L$13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44-4D23-9341-D8D525DC93F0}"/>
            </c:ext>
          </c:extLst>
        </c:ser>
        <c:ser>
          <c:idx val="2"/>
          <c:order val="2"/>
          <c:tx>
            <c:strRef>
              <c:f>'OP-6'!$M$13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'OP-6'!$M$15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44-4D23-9341-D8D525DC93F0}"/>
            </c:ext>
          </c:extLst>
        </c:ser>
        <c:ser>
          <c:idx val="3"/>
          <c:order val="3"/>
          <c:tx>
            <c:strRef>
              <c:f>'OP-6'!$N$13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44-4D23-9341-D8D525DC93F0}"/>
            </c:ext>
          </c:extLst>
        </c:ser>
        <c:ser>
          <c:idx val="4"/>
          <c:order val="4"/>
          <c:tx>
            <c:strRef>
              <c:f>'OP-6'!$O$13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'OP-6'!$O$15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44-4D23-9341-D8D525DC93F0}"/>
            </c:ext>
          </c:extLst>
        </c:ser>
        <c:ser>
          <c:idx val="5"/>
          <c:order val="5"/>
          <c:tx>
            <c:strRef>
              <c:f>'OP-6'!$P$13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44-4D23-9341-D8D525DC93F0}"/>
            </c:ext>
          </c:extLst>
        </c:ser>
        <c:ser>
          <c:idx val="6"/>
          <c:order val="6"/>
          <c:tx>
            <c:strRef>
              <c:f>'OP-6'!$Q$13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'OP-6'!$Q$15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44-4D23-9341-D8D525DC93F0}"/>
            </c:ext>
          </c:extLst>
        </c:ser>
        <c:ser>
          <c:idx val="7"/>
          <c:order val="7"/>
          <c:tx>
            <c:strRef>
              <c:f>'OP-6'!$R$13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44-4D23-9341-D8D525DC93F0}"/>
            </c:ext>
          </c:extLst>
        </c:ser>
        <c:ser>
          <c:idx val="8"/>
          <c:order val="8"/>
          <c:tx>
            <c:strRef>
              <c:f>'OP-6'!$S$13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'OP-6'!$S$15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544-4D23-9341-D8D525DC93F0}"/>
            </c:ext>
          </c:extLst>
        </c:ser>
        <c:ser>
          <c:idx val="9"/>
          <c:order val="9"/>
          <c:tx>
            <c:strRef>
              <c:f>'OP-6'!$T$13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544-4D23-9341-D8D525DC93F0}"/>
            </c:ext>
          </c:extLst>
        </c:ser>
        <c:ser>
          <c:idx val="10"/>
          <c:order val="10"/>
          <c:tx>
            <c:strRef>
              <c:f>'OP-6'!$U$13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'OP-6'!$U$15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44-4D23-9341-D8D525DC93F0}"/>
            </c:ext>
          </c:extLst>
        </c:ser>
        <c:ser>
          <c:idx val="11"/>
          <c:order val="11"/>
          <c:tx>
            <c:strRef>
              <c:f>'OP-6'!$V$13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544-4D23-9341-D8D525DC9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'OP-6'!$W$13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44-4D23-9341-D8D525DC93F0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'OP-6'!$W$15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544-4D23-9341-D8D525DC93F0}"/>
            </c:ext>
          </c:extLst>
        </c:ser>
        <c:ser>
          <c:idx val="13"/>
          <c:order val="13"/>
          <c:tx>
            <c:strRef>
              <c:f>'OP-6'!$X$13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'OP-6'!$X$15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544-4D23-9341-D8D525DC93F0}"/>
            </c:ext>
          </c:extLst>
        </c:ser>
        <c:ser>
          <c:idx val="14"/>
          <c:order val="14"/>
          <c:tx>
            <c:strRef>
              <c:f>'OP-6'!$Y$13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'OP-6'!$Y$15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544-4D23-9341-D8D525DC93F0}"/>
            </c:ext>
          </c:extLst>
        </c:ser>
        <c:ser>
          <c:idx val="15"/>
          <c:order val="15"/>
          <c:tx>
            <c:strRef>
              <c:f>'OP-6'!$Z$13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'OP-6'!$Z$15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544-4D23-9341-D8D525DC93F0}"/>
            </c:ext>
          </c:extLst>
        </c:ser>
        <c:ser>
          <c:idx val="16"/>
          <c:order val="16"/>
          <c:tx>
            <c:strRef>
              <c:f>'OP-6'!$AA$13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'OP-6'!$AA$15</c:f>
              <c:numCache>
                <c:formatCode>0.00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E-40F3-80D1-121255A92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720337728691933"/>
          <c:y val="3.1168500034726713E-2"/>
          <c:w val="0.11382030890405243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7873636703627702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'KINDGESPREK-6'!$I$13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'KINDGESPREK-6'!$I$16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5-49A6-8150-D954A4F1B852}"/>
            </c:ext>
          </c:extLst>
        </c:ser>
        <c:ser>
          <c:idx val="1"/>
          <c:order val="1"/>
          <c:tx>
            <c:strRef>
              <c:f>'KINDGESPREK-6'!$J$13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A5-49A6-8150-D954A4F1B852}"/>
            </c:ext>
          </c:extLst>
        </c:ser>
        <c:ser>
          <c:idx val="2"/>
          <c:order val="2"/>
          <c:tx>
            <c:strRef>
              <c:f>'KINDGESPREK-6'!$K$13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'KINDGESPREK-6'!$K$16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A5-49A6-8150-D954A4F1B852}"/>
            </c:ext>
          </c:extLst>
        </c:ser>
        <c:ser>
          <c:idx val="3"/>
          <c:order val="3"/>
          <c:tx>
            <c:strRef>
              <c:f>'KINDGESPREK-6'!$L$13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A5-49A6-8150-D954A4F1B852}"/>
            </c:ext>
          </c:extLst>
        </c:ser>
        <c:ser>
          <c:idx val="4"/>
          <c:order val="4"/>
          <c:tx>
            <c:strRef>
              <c:f>'KINDGESPREK-6'!$M$13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'KINDGESPREK-6'!$M$16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A5-49A6-8150-D954A4F1B852}"/>
            </c:ext>
          </c:extLst>
        </c:ser>
        <c:ser>
          <c:idx val="5"/>
          <c:order val="5"/>
          <c:tx>
            <c:strRef>
              <c:f>'KINDGESPREK-6'!$N$13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A5-49A6-8150-D954A4F1B852}"/>
            </c:ext>
          </c:extLst>
        </c:ser>
        <c:ser>
          <c:idx val="6"/>
          <c:order val="6"/>
          <c:tx>
            <c:strRef>
              <c:f>'KINDGESPREK-6'!$O$13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'KINDGESPREK-6'!$O$16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A5-49A6-8150-D954A4F1B852}"/>
            </c:ext>
          </c:extLst>
        </c:ser>
        <c:ser>
          <c:idx val="7"/>
          <c:order val="7"/>
          <c:tx>
            <c:strRef>
              <c:f>'KINDGESPREK-6'!$P$13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8A5-49A6-8150-D954A4F1B852}"/>
            </c:ext>
          </c:extLst>
        </c:ser>
        <c:ser>
          <c:idx val="8"/>
          <c:order val="8"/>
          <c:tx>
            <c:strRef>
              <c:f>'KINDGESPREK-6'!$Q$13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'KINDGESPREK-6'!$Q$16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8A5-49A6-8150-D954A4F1B852}"/>
            </c:ext>
          </c:extLst>
        </c:ser>
        <c:ser>
          <c:idx val="9"/>
          <c:order val="9"/>
          <c:tx>
            <c:strRef>
              <c:f>'KINDGESPREK-6'!$R$13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8A5-49A6-8150-D954A4F1B852}"/>
            </c:ext>
          </c:extLst>
        </c:ser>
        <c:ser>
          <c:idx val="10"/>
          <c:order val="10"/>
          <c:tx>
            <c:strRef>
              <c:f>'KINDGESPREK-6'!$S$13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'KINDGESPREK-6'!$S$16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A5-49A6-8150-D954A4F1B852}"/>
            </c:ext>
          </c:extLst>
        </c:ser>
        <c:ser>
          <c:idx val="11"/>
          <c:order val="11"/>
          <c:tx>
            <c:strRef>
              <c:f>'KINDGESPREK-6'!$T$13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8A5-49A6-8150-D954A4F1B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'KINDGESPREK-6'!$U$13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'KINDGESPREK-6'!$U$16</c:f>
              <c:numCache>
                <c:formatCode>0.0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8A5-49A6-8150-D954A4F1B852}"/>
            </c:ext>
          </c:extLst>
        </c:ser>
        <c:ser>
          <c:idx val="13"/>
          <c:order val="13"/>
          <c:tx>
            <c:strRef>
              <c:f>'KINDGESPREK-6'!$V$13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'KINDGESPREK-6'!$V$16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8A5-49A6-8150-D954A4F1B852}"/>
            </c:ext>
          </c:extLst>
        </c:ser>
        <c:ser>
          <c:idx val="14"/>
          <c:order val="14"/>
          <c:tx>
            <c:strRef>
              <c:f>'KINDGESPREK-6'!$W$13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'KINDGESPREK-6'!$W$16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8A5-49A6-8150-D954A4F1B852}"/>
            </c:ext>
          </c:extLst>
        </c:ser>
        <c:ser>
          <c:idx val="15"/>
          <c:order val="15"/>
          <c:tx>
            <c:strRef>
              <c:f>'KINDGESPREK-6'!$X$13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'KINDGESPREK-6'!$X$16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8A5-49A6-8150-D954A4F1B852}"/>
            </c:ext>
          </c:extLst>
        </c:ser>
        <c:ser>
          <c:idx val="16"/>
          <c:order val="16"/>
          <c:tx>
            <c:strRef>
              <c:f>'KINDGESPREK-6'!$Y$13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'KINDGESPREK-6'!$Y$16</c:f>
              <c:numCache>
                <c:formatCode>0.0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36-4029-85C7-AFD3B9413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81121490255072404"/>
          <c:y val="1.480604801700401E-2"/>
          <c:w val="0.18878507915652729"/>
          <c:h val="0.92029370561808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33-4910-B795-C60F8D2FFB1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33-4910-B795-C60F8D2FFB1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33-4910-B795-C60F8D2FFB1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33-4910-B795-C60F8D2FFB1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33-4910-B795-C60F8D2FFB1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33-4910-B795-C60F8D2FFB1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233-4910-B795-C60F8D2FFB1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233-4910-B795-C60F8D2FFB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'M7'!$D$63:$AO$63</c:f>
              <c:numCache>
                <c:formatCode>0%</c:formatCode>
                <c:ptCount val="13"/>
                <c:pt idx="0">
                  <c:v>1</c:v>
                </c:pt>
                <c:pt idx="1">
                  <c:v>0.75</c:v>
                </c:pt>
                <c:pt idx="2">
                  <c:v>0.875</c:v>
                </c:pt>
                <c:pt idx="3">
                  <c:v>0.625</c:v>
                </c:pt>
                <c:pt idx="4">
                  <c:v>0.875</c:v>
                </c:pt>
                <c:pt idx="5">
                  <c:v>0.75</c:v>
                </c:pt>
                <c:pt idx="6">
                  <c:v>0.8125</c:v>
                </c:pt>
                <c:pt idx="7" formatCode="0.00%">
                  <c:v>0</c:v>
                </c:pt>
                <c:pt idx="8">
                  <c:v>0.125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33-4910-B795-C60F8D2FF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22-4E54-8E43-E8232BB577B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22-4E54-8E43-E8232BB577B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22-4E54-8E43-E8232BB577B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522-4E54-8E43-E8232BB577B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522-4E54-8E43-E8232BB577B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522-4E54-8E43-E8232BB577B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5522-4E54-8E43-E8232BB577B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5522-4E54-8E43-E8232BB577B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'E3'!$D$63:$AO$63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22-4E54-8E43-E8232BB57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BBE-4707-9221-4ED5E6F49D5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BBE-4707-9221-4ED5E6F49D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BBE-4707-9221-4ED5E6F49D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BBE-4707-9221-4ED5E6F49D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BE-4707-9221-4ED5E6F49D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'M7'!$D$74:$H$74</c:f>
              <c:numCache>
                <c:formatCode>0%</c:formatCode>
                <c:ptCount val="5"/>
                <c:pt idx="0">
                  <c:v>0.5</c:v>
                </c:pt>
                <c:pt idx="1">
                  <c:v>0.125</c:v>
                </c:pt>
                <c:pt idx="2">
                  <c:v>0.25</c:v>
                </c:pt>
                <c:pt idx="3">
                  <c:v>0.125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BE-4707-9221-4ED5E6F49D56}"/>
            </c:ext>
          </c:extLst>
        </c:ser>
        <c:ser>
          <c:idx val="2"/>
          <c:order val="2"/>
          <c:tx>
            <c:strRef>
              <c:f>'M7'!$B$75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'M7'!$D$75:$H$75</c:f>
              <c:numCache>
                <c:formatCode>0%</c:formatCode>
                <c:ptCount val="5"/>
                <c:pt idx="0">
                  <c:v>0.3125</c:v>
                </c:pt>
                <c:pt idx="1">
                  <c:v>0.125</c:v>
                </c:pt>
                <c:pt idx="2">
                  <c:v>0.25</c:v>
                </c:pt>
                <c:pt idx="3">
                  <c:v>0.125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01-4C10-8729-BF2975B0F9A6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D01-4C10-8729-BF2975B0F9A6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D01-4C10-8729-BF2975B0F9A6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D01-4C10-8729-BF2975B0F9A6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D01-4C10-8729-BF2975B0F9A6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D01-4C10-8729-BF2975B0F9A6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8D01-4C10-8729-BF2975B0F9A6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8D01-4C10-8729-BF2975B0F9A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'E7'!$D$63:$AO$63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D01-4C10-8729-BF2975B0F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461-428A-B8A2-15C90137B72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461-428A-B8A2-15C90137B72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461-428A-B8A2-15C90137B72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461-428A-B8A2-15C90137B72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461-428A-B8A2-15C90137B72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'E7'!$D$74:$H$74</c:f>
              <c:numCache>
                <c:formatCode>0%</c:formatCode>
                <c:ptCount val="5"/>
                <c:pt idx="0">
                  <c:v>0.1111111111111111</c:v>
                </c:pt>
                <c:pt idx="1">
                  <c:v>2.7777777777777776E-2</c:v>
                </c:pt>
                <c:pt idx="2">
                  <c:v>5.5555555555555552E-2</c:v>
                </c:pt>
                <c:pt idx="3">
                  <c:v>2.7777777777777776E-2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61-428A-B8A2-15C90137B728}"/>
            </c:ext>
          </c:extLst>
        </c:ser>
        <c:ser>
          <c:idx val="2"/>
          <c:order val="2"/>
          <c:tx>
            <c:strRef>
              <c:f>'E7'!$B$75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61-428A-B8A2-15C90137B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61-428A-B8A2-15C90137B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F465-48BC-A7DB-8F1A7BF7C0ED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F465-48BC-A7DB-8F1A7BF7C0ED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F465-48BC-A7DB-8F1A7BF7C0ED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F465-48BC-A7DB-8F1A7BF7C0E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F465-48BC-A7DB-8F1A7BF7C0ED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F465-48BC-A7DB-8F1A7BF7C0ED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F465-48BC-A7DB-8F1A7BF7C0ED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35126672544517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'OP-7'!$K$13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'OP-7'!$K$15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1-4A47-8AAD-F56AD94B1E22}"/>
            </c:ext>
          </c:extLst>
        </c:ser>
        <c:ser>
          <c:idx val="1"/>
          <c:order val="1"/>
          <c:tx>
            <c:strRef>
              <c:f>'OP-7'!$L$13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1-4A47-8AAD-F56AD94B1E22}"/>
            </c:ext>
          </c:extLst>
        </c:ser>
        <c:ser>
          <c:idx val="2"/>
          <c:order val="2"/>
          <c:tx>
            <c:strRef>
              <c:f>'OP-7'!$M$13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'OP-7'!$M$15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A1-4A47-8AAD-F56AD94B1E22}"/>
            </c:ext>
          </c:extLst>
        </c:ser>
        <c:ser>
          <c:idx val="3"/>
          <c:order val="3"/>
          <c:tx>
            <c:strRef>
              <c:f>'OP-7'!$N$13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A1-4A47-8AAD-F56AD94B1E22}"/>
            </c:ext>
          </c:extLst>
        </c:ser>
        <c:ser>
          <c:idx val="4"/>
          <c:order val="4"/>
          <c:tx>
            <c:strRef>
              <c:f>'OP-7'!$O$13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'OP-7'!$O$15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A1-4A47-8AAD-F56AD94B1E22}"/>
            </c:ext>
          </c:extLst>
        </c:ser>
        <c:ser>
          <c:idx val="5"/>
          <c:order val="5"/>
          <c:tx>
            <c:strRef>
              <c:f>'OP-7'!$P$13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A1-4A47-8AAD-F56AD94B1E22}"/>
            </c:ext>
          </c:extLst>
        </c:ser>
        <c:ser>
          <c:idx val="6"/>
          <c:order val="6"/>
          <c:tx>
            <c:strRef>
              <c:f>'OP-7'!$Q$13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'OP-7'!$Q$15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5A1-4A47-8AAD-F56AD94B1E22}"/>
            </c:ext>
          </c:extLst>
        </c:ser>
        <c:ser>
          <c:idx val="7"/>
          <c:order val="7"/>
          <c:tx>
            <c:strRef>
              <c:f>'OP-7'!$R$13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5A1-4A47-8AAD-F56AD94B1E22}"/>
            </c:ext>
          </c:extLst>
        </c:ser>
        <c:ser>
          <c:idx val="8"/>
          <c:order val="8"/>
          <c:tx>
            <c:strRef>
              <c:f>'OP-7'!$S$13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'OP-7'!$S$15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5A1-4A47-8AAD-F56AD94B1E22}"/>
            </c:ext>
          </c:extLst>
        </c:ser>
        <c:ser>
          <c:idx val="9"/>
          <c:order val="9"/>
          <c:tx>
            <c:strRef>
              <c:f>'OP-7'!$T$13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5A1-4A47-8AAD-F56AD94B1E22}"/>
            </c:ext>
          </c:extLst>
        </c:ser>
        <c:ser>
          <c:idx val="10"/>
          <c:order val="10"/>
          <c:tx>
            <c:strRef>
              <c:f>'OP-7'!$U$13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'OP-7'!$U$15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5A1-4A47-8AAD-F56AD94B1E22}"/>
            </c:ext>
          </c:extLst>
        </c:ser>
        <c:ser>
          <c:idx val="11"/>
          <c:order val="11"/>
          <c:tx>
            <c:strRef>
              <c:f>'OP-7'!$V$13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5A1-4A47-8AAD-F56AD94B1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'OP-7'!$W$13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A1-4A47-8AAD-F56AD94B1E22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'OP-7'!$W$15</c:f>
              <c:numCache>
                <c:formatCode>0.00</c:formatCode>
                <c:ptCount val="1"/>
                <c:pt idx="0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5A1-4A47-8AAD-F56AD94B1E22}"/>
            </c:ext>
          </c:extLst>
        </c:ser>
        <c:ser>
          <c:idx val="13"/>
          <c:order val="13"/>
          <c:tx>
            <c:strRef>
              <c:f>'OP-7'!$X$13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'OP-7'!$X$15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5A1-4A47-8AAD-F56AD94B1E22}"/>
            </c:ext>
          </c:extLst>
        </c:ser>
        <c:ser>
          <c:idx val="14"/>
          <c:order val="14"/>
          <c:tx>
            <c:strRef>
              <c:f>'OP-7'!$Y$13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'OP-7'!$Y$15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5A1-4A47-8AAD-F56AD94B1E22}"/>
            </c:ext>
          </c:extLst>
        </c:ser>
        <c:ser>
          <c:idx val="15"/>
          <c:order val="15"/>
          <c:tx>
            <c:strRef>
              <c:f>'OP-7'!$Z$13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'OP-7'!$Z$15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5A1-4A47-8AAD-F56AD94B1E22}"/>
            </c:ext>
          </c:extLst>
        </c:ser>
        <c:ser>
          <c:idx val="16"/>
          <c:order val="16"/>
          <c:tx>
            <c:strRef>
              <c:f>'OP-7'!$AA$13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'OP-7'!$AA$15</c:f>
              <c:numCache>
                <c:formatCode>0.00</c:formatCode>
                <c:ptCount val="1"/>
                <c:pt idx="0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FB-48CA-AE9E-1AAFC5CE2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720337728691933"/>
          <c:y val="3.1168500034726713E-2"/>
          <c:w val="0.11382030890405243"/>
          <c:h val="0.944352612519681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7873636703627702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'KINDGESPREK-7'!$I$13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'KINDGESPREK-7'!$I$16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5F-4241-891D-44C1DB974581}"/>
            </c:ext>
          </c:extLst>
        </c:ser>
        <c:ser>
          <c:idx val="1"/>
          <c:order val="1"/>
          <c:tx>
            <c:strRef>
              <c:f>'KINDGESPREK-7'!$J$13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5F-4241-891D-44C1DB974581}"/>
            </c:ext>
          </c:extLst>
        </c:ser>
        <c:ser>
          <c:idx val="2"/>
          <c:order val="2"/>
          <c:tx>
            <c:strRef>
              <c:f>'KINDGESPREK-7'!$K$13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'KINDGESPREK-7'!$K$16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5F-4241-891D-44C1DB974581}"/>
            </c:ext>
          </c:extLst>
        </c:ser>
        <c:ser>
          <c:idx val="3"/>
          <c:order val="3"/>
          <c:tx>
            <c:strRef>
              <c:f>'KINDGESPREK-7'!$L$13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5F-4241-891D-44C1DB974581}"/>
            </c:ext>
          </c:extLst>
        </c:ser>
        <c:ser>
          <c:idx val="4"/>
          <c:order val="4"/>
          <c:tx>
            <c:strRef>
              <c:f>'KINDGESPREK-7'!$M$13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'KINDGESPREK-7'!$M$16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5F-4241-891D-44C1DB974581}"/>
            </c:ext>
          </c:extLst>
        </c:ser>
        <c:ser>
          <c:idx val="5"/>
          <c:order val="5"/>
          <c:tx>
            <c:strRef>
              <c:f>'KINDGESPREK-7'!$N$13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5F-4241-891D-44C1DB974581}"/>
            </c:ext>
          </c:extLst>
        </c:ser>
        <c:ser>
          <c:idx val="6"/>
          <c:order val="6"/>
          <c:tx>
            <c:strRef>
              <c:f>'KINDGESPREK-7'!$O$13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'KINDGESPREK-7'!$O$16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5F-4241-891D-44C1DB974581}"/>
            </c:ext>
          </c:extLst>
        </c:ser>
        <c:ser>
          <c:idx val="7"/>
          <c:order val="7"/>
          <c:tx>
            <c:strRef>
              <c:f>'KINDGESPREK-7'!$P$13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5F-4241-891D-44C1DB974581}"/>
            </c:ext>
          </c:extLst>
        </c:ser>
        <c:ser>
          <c:idx val="8"/>
          <c:order val="8"/>
          <c:tx>
            <c:strRef>
              <c:f>'KINDGESPREK-7'!$Q$13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'KINDGESPREK-7'!$Q$16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55F-4241-891D-44C1DB974581}"/>
            </c:ext>
          </c:extLst>
        </c:ser>
        <c:ser>
          <c:idx val="9"/>
          <c:order val="9"/>
          <c:tx>
            <c:strRef>
              <c:f>'KINDGESPREK-7'!$R$13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55F-4241-891D-44C1DB974581}"/>
            </c:ext>
          </c:extLst>
        </c:ser>
        <c:ser>
          <c:idx val="10"/>
          <c:order val="10"/>
          <c:tx>
            <c:strRef>
              <c:f>'KINDGESPREK-7'!$S$13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'KINDGESPREK-7'!$S$16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5F-4241-891D-44C1DB974581}"/>
            </c:ext>
          </c:extLst>
        </c:ser>
        <c:ser>
          <c:idx val="11"/>
          <c:order val="11"/>
          <c:tx>
            <c:strRef>
              <c:f>'KINDGESPREK-7'!$T$13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55F-4241-891D-44C1DB974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'KINDGESPREK-7'!$U$13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'KINDGESPREK-7'!$U$16</c:f>
              <c:numCache>
                <c:formatCode>0.0</c:formatCode>
                <c:ptCount val="1"/>
                <c:pt idx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55F-4241-891D-44C1DB974581}"/>
            </c:ext>
          </c:extLst>
        </c:ser>
        <c:ser>
          <c:idx val="13"/>
          <c:order val="13"/>
          <c:tx>
            <c:strRef>
              <c:f>'KINDGESPREK-7'!$V$13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'KINDGESPREK-7'!$V$16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55F-4241-891D-44C1DB974581}"/>
            </c:ext>
          </c:extLst>
        </c:ser>
        <c:ser>
          <c:idx val="14"/>
          <c:order val="14"/>
          <c:tx>
            <c:strRef>
              <c:f>'KINDGESPREK-7'!$W$13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'KINDGESPREK-7'!$W$16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55F-4241-891D-44C1DB974581}"/>
            </c:ext>
          </c:extLst>
        </c:ser>
        <c:ser>
          <c:idx val="15"/>
          <c:order val="15"/>
          <c:tx>
            <c:strRef>
              <c:f>'KINDGESPREK-7'!$X$13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4775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'KINDGESPREK-7'!$X$16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55F-4241-891D-44C1DB974581}"/>
            </c:ext>
          </c:extLst>
        </c:ser>
        <c:ser>
          <c:idx val="16"/>
          <c:order val="16"/>
          <c:tx>
            <c:strRef>
              <c:f>'KINDGESPREK-7'!$Y$13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'KINDGESPREK-7'!$Y$16</c:f>
              <c:numCache>
                <c:formatCode>0.0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02-4B1C-B228-E28AE0A6C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81121490255072404"/>
          <c:y val="4.3121229774679116E-2"/>
          <c:w val="0.18878507915652729"/>
          <c:h val="0.884899651819124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F2-4883-ACDB-74DAA1E2455E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F2-4883-ACDB-74DAA1E2455E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F2-4883-ACDB-74DAA1E2455E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F2-4883-ACDB-74DAA1E2455E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F2-4883-ACDB-74DAA1E2455E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F2-4883-ACDB-74DAA1E2455E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2F2-4883-ACDB-74DAA1E2455E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2F2-4883-ACDB-74DAA1E2455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'8E7'!$D$63:$AO$63</c:f>
              <c:numCache>
                <c:formatCode>0%</c:formatCode>
                <c:ptCount val="13"/>
                <c:pt idx="0">
                  <c:v>0.7142857142857143</c:v>
                </c:pt>
                <c:pt idx="1">
                  <c:v>0.2857142857142857</c:v>
                </c:pt>
                <c:pt idx="2">
                  <c:v>0.7142857142857143</c:v>
                </c:pt>
                <c:pt idx="3">
                  <c:v>0.7142857142857143</c:v>
                </c:pt>
                <c:pt idx="4">
                  <c:v>1</c:v>
                </c:pt>
                <c:pt idx="5">
                  <c:v>0.7142857142857143</c:v>
                </c:pt>
                <c:pt idx="6">
                  <c:v>0.82857142857142863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F2-4883-ACDB-74DAA1E24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'8E7'!$B$74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5C6-4689-BBF3-6B016CE5E47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C6-4689-BBF3-6B016CE5E47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5C6-4689-BBF3-6B016CE5E47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5C6-4689-BBF3-6B016CE5E47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5C6-4689-BBF3-6B016CE5E47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'8E7'!$D$74:$H$74</c:f>
              <c:numCache>
                <c:formatCode>0%</c:formatCode>
                <c:ptCount val="5"/>
                <c:pt idx="0">
                  <c:v>0.5714285714285714</c:v>
                </c:pt>
                <c:pt idx="1">
                  <c:v>0.2857142857142857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C6-4689-BBF3-6B016CE5E478}"/>
            </c:ext>
          </c:extLst>
        </c:ser>
        <c:ser>
          <c:idx val="2"/>
          <c:order val="2"/>
          <c:tx>
            <c:strRef>
              <c:f>'8E7'!$B$75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'8E7'!$D$75:$H$75</c:f>
              <c:numCache>
                <c:formatCode>0%</c:formatCode>
                <c:ptCount val="5"/>
                <c:pt idx="0">
                  <c:v>0.30952380952380948</c:v>
                </c:pt>
                <c:pt idx="1">
                  <c:v>0.23809523809523808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C6-4689-BBF3-6B016CE5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'8E7'!$B$67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'8E7'!$D$66:$H$66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C6-4689-BBF3-6B016CE5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43-4672-BBD6-178BD52E289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443-4672-BBD6-178BD52E289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443-4672-BBD6-178BD52E289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443-4672-BBD6-178BD52E289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443-4672-BBD6-178BD52E289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443-4672-BBD6-178BD52E289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C443-4672-BBD6-178BD52E289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C443-4672-BBD6-178BD52E289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'B8'!$D$63:$AO$63</c:f>
              <c:numCache>
                <c:formatCode>0%</c:formatCode>
                <c:ptCount val="13"/>
                <c:pt idx="0">
                  <c:v>0.33333333333333331</c:v>
                </c:pt>
                <c:pt idx="1">
                  <c:v>0.33333333333333331</c:v>
                </c:pt>
                <c:pt idx="2">
                  <c:v>0.66666666666666663</c:v>
                </c:pt>
                <c:pt idx="3">
                  <c:v>1</c:v>
                </c:pt>
                <c:pt idx="4">
                  <c:v>1</c:v>
                </c:pt>
                <c:pt idx="5">
                  <c:v>0.66666666666666663</c:v>
                </c:pt>
                <c:pt idx="6">
                  <c:v>0.66666666666666663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443-4672-BBD6-178BD52E2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'B8'!$B$74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027-45F4-AC8B-1D332A8202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027-45F4-AC8B-1D332A8202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027-45F4-AC8B-1D332A8202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027-45F4-AC8B-1D332A8202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027-45F4-AC8B-1D332A8202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'B8'!$D$74:$H$74</c:f>
              <c:numCache>
                <c:formatCode>0%</c:formatCode>
                <c:ptCount val="5"/>
                <c:pt idx="0">
                  <c:v>0.1111111111111111</c:v>
                </c:pt>
                <c:pt idx="1">
                  <c:v>5.5555555555555552E-2</c:v>
                </c:pt>
                <c:pt idx="2">
                  <c:v>2.7777777777777776E-2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7-45F4-AC8B-1D332A820249}"/>
            </c:ext>
          </c:extLst>
        </c:ser>
        <c:ser>
          <c:idx val="2"/>
          <c:order val="2"/>
          <c:tx>
            <c:strRef>
              <c:f>'B8'!$B$75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'B8'!$D$75:$H$75</c:f>
              <c:numCache>
                <c:formatCode>0%</c:formatCode>
                <c:ptCount val="5"/>
                <c:pt idx="0">
                  <c:v>2.7777777777777776E-2</c:v>
                </c:pt>
                <c:pt idx="1">
                  <c:v>0</c:v>
                </c:pt>
                <c:pt idx="2">
                  <c:v>2.7777777777777776E-2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'B8'!$B$67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'B8'!$D$66:$H$66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'E3'!$B$74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ECD-4EC1-AFD4-7A0BD099C2C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ECD-4EC1-AFD4-7A0BD099C2C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ECD-4EC1-AFD4-7A0BD099C2C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ECD-4EC1-AFD4-7A0BD099C2C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ECD-4EC1-AFD4-7A0BD099C2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'E3'!$D$74:$H$74</c:f>
              <c:numCache>
                <c:formatCode>0%</c:formatCode>
                <c:ptCount val="5"/>
                <c:pt idx="0">
                  <c:v>2.7777777777777776E-2</c:v>
                </c:pt>
                <c:pt idx="1">
                  <c:v>8.3333333333333329E-2</c:v>
                </c:pt>
                <c:pt idx="2">
                  <c:v>0.1111111111111111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CD-4EC1-AFD4-7A0BD099C2CF}"/>
            </c:ext>
          </c:extLst>
        </c:ser>
        <c:ser>
          <c:idx val="2"/>
          <c:order val="2"/>
          <c:tx>
            <c:strRef>
              <c:f>'E3'!$B$75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CD-4EC1-AFD4-7A0BD099C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'E3'!$B$67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CD-4EC1-AFD4-7A0BD099C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BC1D-4577-8DF5-683C7FD2CA52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BC1D-4577-8DF5-683C7FD2CA52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BC1D-4577-8DF5-683C7FD2CA52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BC1D-4577-8DF5-683C7FD2CA5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BC1D-4577-8DF5-683C7FD2CA52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BC1D-4577-8DF5-683C7FD2CA52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BC1D-4577-8DF5-683C7FD2CA52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35126672544517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'OP-8'!$K$13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'OP-8'!$K$15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3A-496A-AAC4-BDEF362D020B}"/>
            </c:ext>
          </c:extLst>
        </c:ser>
        <c:ser>
          <c:idx val="1"/>
          <c:order val="1"/>
          <c:tx>
            <c:strRef>
              <c:f>'OP-8'!$L$13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3A-496A-AAC4-BDEF362D020B}"/>
            </c:ext>
          </c:extLst>
        </c:ser>
        <c:ser>
          <c:idx val="2"/>
          <c:order val="2"/>
          <c:tx>
            <c:strRef>
              <c:f>'OP-8'!$M$13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'OP-8'!$M$15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3A-496A-AAC4-BDEF362D020B}"/>
            </c:ext>
          </c:extLst>
        </c:ser>
        <c:ser>
          <c:idx val="3"/>
          <c:order val="3"/>
          <c:tx>
            <c:strRef>
              <c:f>'OP-8'!$N$13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3A-496A-AAC4-BDEF362D020B}"/>
            </c:ext>
          </c:extLst>
        </c:ser>
        <c:ser>
          <c:idx val="4"/>
          <c:order val="4"/>
          <c:tx>
            <c:strRef>
              <c:f>'OP-8'!$O$13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'OP-8'!$O$15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3A-496A-AAC4-BDEF362D020B}"/>
            </c:ext>
          </c:extLst>
        </c:ser>
        <c:ser>
          <c:idx val="5"/>
          <c:order val="5"/>
          <c:tx>
            <c:strRef>
              <c:f>'OP-8'!$P$13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3A-496A-AAC4-BDEF362D020B}"/>
            </c:ext>
          </c:extLst>
        </c:ser>
        <c:ser>
          <c:idx val="6"/>
          <c:order val="6"/>
          <c:tx>
            <c:strRef>
              <c:f>'OP-8'!$Q$13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'OP-8'!$Q$15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3A-496A-AAC4-BDEF362D020B}"/>
            </c:ext>
          </c:extLst>
        </c:ser>
        <c:ser>
          <c:idx val="7"/>
          <c:order val="7"/>
          <c:tx>
            <c:strRef>
              <c:f>'OP-8'!$R$13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23A-496A-AAC4-BDEF362D020B}"/>
            </c:ext>
          </c:extLst>
        </c:ser>
        <c:ser>
          <c:idx val="8"/>
          <c:order val="8"/>
          <c:tx>
            <c:strRef>
              <c:f>'OP-8'!$S$13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'OP-8'!$S$15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23A-496A-AAC4-BDEF362D020B}"/>
            </c:ext>
          </c:extLst>
        </c:ser>
        <c:ser>
          <c:idx val="9"/>
          <c:order val="9"/>
          <c:tx>
            <c:strRef>
              <c:f>'OP-8'!$T$13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23A-496A-AAC4-BDEF362D020B}"/>
            </c:ext>
          </c:extLst>
        </c:ser>
        <c:ser>
          <c:idx val="10"/>
          <c:order val="10"/>
          <c:tx>
            <c:strRef>
              <c:f>'OP-8'!$U$13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'OP-8'!$U$15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3A-496A-AAC4-BDEF362D020B}"/>
            </c:ext>
          </c:extLst>
        </c:ser>
        <c:ser>
          <c:idx val="11"/>
          <c:order val="11"/>
          <c:tx>
            <c:strRef>
              <c:f>'OP-8'!$V$13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23A-496A-AAC4-BDEF362D0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'OP-8'!$W$13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3A-496A-AAC4-BDEF362D020B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'OP-8'!$W$15</c:f>
              <c:numCache>
                <c:formatCode>0.00</c:formatCode>
                <c:ptCount val="1"/>
                <c:pt idx="0">
                  <c:v>4.166666666666667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23A-496A-AAC4-BDEF362D020B}"/>
            </c:ext>
          </c:extLst>
        </c:ser>
        <c:ser>
          <c:idx val="13"/>
          <c:order val="13"/>
          <c:tx>
            <c:strRef>
              <c:f>'OP-8'!$X$13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'OP-8'!$X$15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23A-496A-AAC4-BDEF362D020B}"/>
            </c:ext>
          </c:extLst>
        </c:ser>
        <c:ser>
          <c:idx val="14"/>
          <c:order val="14"/>
          <c:tx>
            <c:strRef>
              <c:f>'OP-8'!$Y$13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'OP-8'!$Y$15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23A-496A-AAC4-BDEF362D020B}"/>
            </c:ext>
          </c:extLst>
        </c:ser>
        <c:ser>
          <c:idx val="15"/>
          <c:order val="15"/>
          <c:tx>
            <c:strRef>
              <c:f>'OP-8'!$Z$13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'OP-8'!$Z$15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23A-496A-AAC4-BDEF362D020B}"/>
            </c:ext>
          </c:extLst>
        </c:ser>
        <c:ser>
          <c:idx val="16"/>
          <c:order val="16"/>
          <c:tx>
            <c:strRef>
              <c:f>'OP-8'!$AA$13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'OP-8'!$AA$15</c:f>
              <c:numCache>
                <c:formatCode>0.00</c:formatCode>
                <c:ptCount val="1"/>
                <c:pt idx="0">
                  <c:v>3.166666666666667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F1-4162-9D8E-6CD406883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720337728691933"/>
          <c:y val="3.1168500034726713E-2"/>
          <c:w val="0.11382030890405243"/>
          <c:h val="0.93859288194808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7873636703627702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'KINDGESPREK-8'!$I$13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'KINDGESPREK-8'!$I$16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8-4885-9B94-0983EB1B059C}"/>
            </c:ext>
          </c:extLst>
        </c:ser>
        <c:ser>
          <c:idx val="1"/>
          <c:order val="1"/>
          <c:tx>
            <c:strRef>
              <c:f>'KINDGESPREK-8'!$J$13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8-4885-9B94-0983EB1B059C}"/>
            </c:ext>
          </c:extLst>
        </c:ser>
        <c:ser>
          <c:idx val="2"/>
          <c:order val="2"/>
          <c:tx>
            <c:strRef>
              <c:f>'KINDGESPREK-8'!$K$13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'KINDGESPREK-8'!$K$16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28-4885-9B94-0983EB1B059C}"/>
            </c:ext>
          </c:extLst>
        </c:ser>
        <c:ser>
          <c:idx val="3"/>
          <c:order val="3"/>
          <c:tx>
            <c:strRef>
              <c:f>'KINDGESPREK-8'!$L$13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28-4885-9B94-0983EB1B059C}"/>
            </c:ext>
          </c:extLst>
        </c:ser>
        <c:ser>
          <c:idx val="4"/>
          <c:order val="4"/>
          <c:tx>
            <c:strRef>
              <c:f>'KINDGESPREK-8'!$M$13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'KINDGESPREK-8'!$M$16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28-4885-9B94-0983EB1B059C}"/>
            </c:ext>
          </c:extLst>
        </c:ser>
        <c:ser>
          <c:idx val="5"/>
          <c:order val="5"/>
          <c:tx>
            <c:strRef>
              <c:f>'KINDGESPREK-8'!$N$13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28-4885-9B94-0983EB1B059C}"/>
            </c:ext>
          </c:extLst>
        </c:ser>
        <c:ser>
          <c:idx val="6"/>
          <c:order val="6"/>
          <c:tx>
            <c:strRef>
              <c:f>'KINDGESPREK-8'!$O$13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'KINDGESPREK-8'!$O$16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28-4885-9B94-0983EB1B059C}"/>
            </c:ext>
          </c:extLst>
        </c:ser>
        <c:ser>
          <c:idx val="7"/>
          <c:order val="7"/>
          <c:tx>
            <c:strRef>
              <c:f>'KINDGESPREK-8'!$P$13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728-4885-9B94-0983EB1B059C}"/>
            </c:ext>
          </c:extLst>
        </c:ser>
        <c:ser>
          <c:idx val="8"/>
          <c:order val="8"/>
          <c:tx>
            <c:strRef>
              <c:f>'KINDGESPREK-8'!$Q$13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'KINDGESPREK-8'!$Q$16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28-4885-9B94-0983EB1B059C}"/>
            </c:ext>
          </c:extLst>
        </c:ser>
        <c:ser>
          <c:idx val="9"/>
          <c:order val="9"/>
          <c:tx>
            <c:strRef>
              <c:f>'KINDGESPREK-8'!$R$13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728-4885-9B94-0983EB1B059C}"/>
            </c:ext>
          </c:extLst>
        </c:ser>
        <c:ser>
          <c:idx val="10"/>
          <c:order val="10"/>
          <c:tx>
            <c:strRef>
              <c:f>'KINDGESPREK-8'!$S$13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728-4885-9B94-0983EB1B059C}"/>
            </c:ext>
          </c:extLst>
        </c:ser>
        <c:ser>
          <c:idx val="11"/>
          <c:order val="11"/>
          <c:tx>
            <c:strRef>
              <c:f>'KINDGESPREK-8'!$T$13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728-4885-9B94-0983EB1B0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'KINDGESPREK-8'!$U$13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'KINDGESPREK-8'!$U$16</c:f>
              <c:numCache>
                <c:formatCode>0.0</c:formatCode>
                <c:ptCount val="1"/>
                <c:pt idx="0">
                  <c:v>8.3333333333333339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728-4885-9B94-0983EB1B059C}"/>
            </c:ext>
          </c:extLst>
        </c:ser>
        <c:ser>
          <c:idx val="13"/>
          <c:order val="13"/>
          <c:tx>
            <c:strRef>
              <c:f>'KINDGESPREK-8'!$V$13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'KINDGESPREK-8'!$V$16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728-4885-9B94-0983EB1B059C}"/>
            </c:ext>
          </c:extLst>
        </c:ser>
        <c:ser>
          <c:idx val="14"/>
          <c:order val="14"/>
          <c:tx>
            <c:strRef>
              <c:f>'KINDGESPREK-8'!$W$13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'KINDGESPREK-8'!$W$16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728-4885-9B94-0983EB1B059C}"/>
            </c:ext>
          </c:extLst>
        </c:ser>
        <c:ser>
          <c:idx val="15"/>
          <c:order val="15"/>
          <c:tx>
            <c:strRef>
              <c:f>'KINDGESPREK-8'!$X$13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4775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'KINDGESPREK-8'!$X$16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728-4885-9B94-0983EB1B059C}"/>
            </c:ext>
          </c:extLst>
        </c:ser>
        <c:ser>
          <c:idx val="16"/>
          <c:order val="16"/>
          <c:tx>
            <c:strRef>
              <c:f>'KINDGESPREK-8'!$Y$13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'KINDGESPREK-8'!$Y$16</c:f>
              <c:numCache>
                <c:formatCode>0.0</c:formatCode>
                <c:ptCount val="1"/>
                <c:pt idx="0">
                  <c:v>6.3333333333333339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23-48AF-AEE6-C00697B41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80710211238283813"/>
          <c:y val="4.3121291056173426E-2"/>
          <c:w val="0.18878507915652729"/>
          <c:h val="0.882540048232526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2551-4FC5-A981-96EEFD829970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2551-4FC5-A981-96EEFD829970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2551-4FC5-A981-96EEFD829970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2551-4FC5-A981-96EEFD82997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2551-4FC5-A981-96EEFD829970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2551-4FC5-A981-96EEFD829970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2551-4FC5-A981-96EEFD829970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35126672544517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'OP-3'!$K$13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'OP-3'!$K$15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39-418F-8578-701210EE82A2}"/>
            </c:ext>
          </c:extLst>
        </c:ser>
        <c:ser>
          <c:idx val="1"/>
          <c:order val="1"/>
          <c:tx>
            <c:strRef>
              <c:f>'OP-3'!$L$13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39-418F-8578-701210EE82A2}"/>
            </c:ext>
          </c:extLst>
        </c:ser>
        <c:ser>
          <c:idx val="2"/>
          <c:order val="2"/>
          <c:tx>
            <c:strRef>
              <c:f>'OP-3'!$M$13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39-418F-8578-701210EE82A2}"/>
            </c:ext>
          </c:extLst>
        </c:ser>
        <c:ser>
          <c:idx val="3"/>
          <c:order val="3"/>
          <c:tx>
            <c:strRef>
              <c:f>'OP-3'!$N$13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39-418F-8578-701210EE82A2}"/>
            </c:ext>
          </c:extLst>
        </c:ser>
        <c:ser>
          <c:idx val="4"/>
          <c:order val="4"/>
          <c:tx>
            <c:strRef>
              <c:f>'OP-3'!$O$13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39-418F-8578-701210EE82A2}"/>
            </c:ext>
          </c:extLst>
        </c:ser>
        <c:ser>
          <c:idx val="5"/>
          <c:order val="5"/>
          <c:tx>
            <c:strRef>
              <c:f>'OP-3'!$P$13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39-418F-8578-701210EE82A2}"/>
            </c:ext>
          </c:extLst>
        </c:ser>
        <c:ser>
          <c:idx val="6"/>
          <c:order val="6"/>
          <c:tx>
            <c:strRef>
              <c:f>'OP-3'!$Q$13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39-418F-8578-701210EE82A2}"/>
            </c:ext>
          </c:extLst>
        </c:ser>
        <c:ser>
          <c:idx val="7"/>
          <c:order val="7"/>
          <c:tx>
            <c:strRef>
              <c:f>'OP-3'!$R$13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39-418F-8578-701210EE82A2}"/>
            </c:ext>
          </c:extLst>
        </c:ser>
        <c:ser>
          <c:idx val="8"/>
          <c:order val="8"/>
          <c:tx>
            <c:strRef>
              <c:f>'OP-3'!$S$13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39-418F-8578-701210EE82A2}"/>
            </c:ext>
          </c:extLst>
        </c:ser>
        <c:ser>
          <c:idx val="9"/>
          <c:order val="9"/>
          <c:tx>
            <c:strRef>
              <c:f>'OP-3'!$T$13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039-418F-8578-701210EE82A2}"/>
            </c:ext>
          </c:extLst>
        </c:ser>
        <c:ser>
          <c:idx val="10"/>
          <c:order val="10"/>
          <c:tx>
            <c:strRef>
              <c:f>'OP-3'!$U$13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39-418F-8578-701210EE82A2}"/>
            </c:ext>
          </c:extLst>
        </c:ser>
        <c:ser>
          <c:idx val="11"/>
          <c:order val="11"/>
          <c:tx>
            <c:strRef>
              <c:f>'OP-3'!$V$13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039-418F-8578-701210EE8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'OP-3'!$W$13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  <a:prstDash val="solid"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39-418F-8578-701210EE82A2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'OP-3'!$W$15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039-418F-8578-701210EE82A2}"/>
            </c:ext>
          </c:extLst>
        </c:ser>
        <c:ser>
          <c:idx val="13"/>
          <c:order val="13"/>
          <c:tx>
            <c:strRef>
              <c:f>'OP-3'!$X$13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'OP-3'!$X$15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039-418F-8578-701210EE82A2}"/>
            </c:ext>
          </c:extLst>
        </c:ser>
        <c:ser>
          <c:idx val="14"/>
          <c:order val="14"/>
          <c:tx>
            <c:strRef>
              <c:f>'OP-3'!$Y$13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'OP-3'!$Y$15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039-418F-8578-701210EE82A2}"/>
            </c:ext>
          </c:extLst>
        </c:ser>
        <c:ser>
          <c:idx val="15"/>
          <c:order val="15"/>
          <c:tx>
            <c:strRef>
              <c:f>'OP-3'!$Z$13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'OP-3'!$Z$15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0-4010-8A89-0AC494EC662E}"/>
            </c:ext>
          </c:extLst>
        </c:ser>
        <c:ser>
          <c:idx val="16"/>
          <c:order val="16"/>
          <c:tx>
            <c:strRef>
              <c:f>'OP-3'!$AA$13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'OP-3'!$AA$15</c:f>
              <c:numCache>
                <c:formatCode>0.00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FF-439C-97FC-E4EF3AAD9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720337728691933"/>
          <c:y val="3.1168500034726713E-2"/>
          <c:w val="0.11382030890405243"/>
          <c:h val="0.93859288194808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7873636703627702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'KINDGESPREK-3'!$I$13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'KINDGESPREK-3'!$I$16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8-42E1-B334-8EEA54D27E31}"/>
            </c:ext>
          </c:extLst>
        </c:ser>
        <c:ser>
          <c:idx val="1"/>
          <c:order val="1"/>
          <c:tx>
            <c:strRef>
              <c:f>'KINDGESPREK-3'!$J$13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B8-42E1-B334-8EEA54D27E31}"/>
            </c:ext>
          </c:extLst>
        </c:ser>
        <c:ser>
          <c:idx val="2"/>
          <c:order val="2"/>
          <c:tx>
            <c:strRef>
              <c:f>'KINDGESPREK-3'!$K$13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B8-42E1-B334-8EEA54D27E31}"/>
            </c:ext>
          </c:extLst>
        </c:ser>
        <c:ser>
          <c:idx val="3"/>
          <c:order val="3"/>
          <c:tx>
            <c:strRef>
              <c:f>'KINDGESPREK-3'!$L$13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B8-42E1-B334-8EEA54D27E31}"/>
            </c:ext>
          </c:extLst>
        </c:ser>
        <c:ser>
          <c:idx val="4"/>
          <c:order val="4"/>
          <c:tx>
            <c:strRef>
              <c:f>'KINDGESPREK-3'!$M$13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B8-42E1-B334-8EEA54D27E31}"/>
            </c:ext>
          </c:extLst>
        </c:ser>
        <c:ser>
          <c:idx val="5"/>
          <c:order val="5"/>
          <c:tx>
            <c:strRef>
              <c:f>'KINDGESPREK-3'!$N$13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B8-42E1-B334-8EEA54D27E31}"/>
            </c:ext>
          </c:extLst>
        </c:ser>
        <c:ser>
          <c:idx val="6"/>
          <c:order val="6"/>
          <c:tx>
            <c:strRef>
              <c:f>'KINDGESPREK-3'!$O$13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B8-42E1-B334-8EEA54D27E31}"/>
            </c:ext>
          </c:extLst>
        </c:ser>
        <c:ser>
          <c:idx val="7"/>
          <c:order val="7"/>
          <c:tx>
            <c:strRef>
              <c:f>'KINDGESPREK-3'!$P$13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B8-42E1-B334-8EEA54D27E31}"/>
            </c:ext>
          </c:extLst>
        </c:ser>
        <c:ser>
          <c:idx val="8"/>
          <c:order val="8"/>
          <c:tx>
            <c:strRef>
              <c:f>'KINDGESPREK-3'!$Q$13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B8-42E1-B334-8EEA54D27E31}"/>
            </c:ext>
          </c:extLst>
        </c:ser>
        <c:ser>
          <c:idx val="9"/>
          <c:order val="9"/>
          <c:tx>
            <c:strRef>
              <c:f>'KINDGESPREK-3'!$R$13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B8-42E1-B334-8EEA54D27E31}"/>
            </c:ext>
          </c:extLst>
        </c:ser>
        <c:ser>
          <c:idx val="10"/>
          <c:order val="10"/>
          <c:tx>
            <c:strRef>
              <c:f>'KINDGESPREK-3'!$S$13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B8-42E1-B334-8EEA54D27E31}"/>
            </c:ext>
          </c:extLst>
        </c:ser>
        <c:ser>
          <c:idx val="11"/>
          <c:order val="11"/>
          <c:tx>
            <c:strRef>
              <c:f>'KINDGESPREK-3'!$T$13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AB8-42E1-B334-8EEA54D27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'KINDGESPREK-3'!$U$13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  <a:prstDash val="solid"/>
            </a:ln>
            <a:effectLst/>
          </c:spPr>
          <c:invertIfNegative val="0"/>
          <c:val>
            <c:numRef>
              <c:f>'KINDGESPREK-3'!$U$16</c:f>
              <c:numCache>
                <c:formatCode>0.0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AB8-42E1-B334-8EEA54D27E31}"/>
            </c:ext>
          </c:extLst>
        </c:ser>
        <c:ser>
          <c:idx val="13"/>
          <c:order val="13"/>
          <c:tx>
            <c:strRef>
              <c:f>'KINDGESPREK-3'!$V$13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'KINDGESPREK-3'!$V$16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AB8-42E1-B334-8EEA54D27E31}"/>
            </c:ext>
          </c:extLst>
        </c:ser>
        <c:ser>
          <c:idx val="14"/>
          <c:order val="14"/>
          <c:tx>
            <c:strRef>
              <c:f>'KINDGESPREK-3'!$W$13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'KINDGESPREK-3'!$W$16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AB8-42E1-B334-8EEA54D27E31}"/>
            </c:ext>
          </c:extLst>
        </c:ser>
        <c:ser>
          <c:idx val="15"/>
          <c:order val="15"/>
          <c:tx>
            <c:strRef>
              <c:f>'KINDGESPREK-3'!$X$13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'KINDGESPREK-3'!$X$16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EB-4632-8D5D-AB6FEF382448}"/>
            </c:ext>
          </c:extLst>
        </c:ser>
        <c:ser>
          <c:idx val="16"/>
          <c:order val="16"/>
          <c:tx>
            <c:strRef>
              <c:f>'KINDGESPREK-3'!$Y$13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'KINDGESPREK-3'!$Y$16</c:f>
              <c:numCache>
                <c:formatCode>0.0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A-41AD-A4C0-EB73B2585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80416439205381363"/>
          <c:y val="1.9525255190198914E-2"/>
          <c:w val="0.18491515308530029"/>
          <c:h val="0.891978462578916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EE-4BD1-84DC-BC0456A7675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EEE-4BD1-84DC-BC0456A7675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EEE-4BD1-84DC-BC0456A7675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EEE-4BD1-84DC-BC0456A7675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EEE-4BD1-84DC-BC0456A7675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EEE-4BD1-84DC-BC0456A7675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EEE-4BD1-84DC-BC0456A7675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EEE-4BD1-84DC-BC0456A7675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'M4'!$D$63:$AO$63</c:f>
              <c:numCache>
                <c:formatCode>0%</c:formatCode>
                <c:ptCount val="13"/>
                <c:pt idx="0">
                  <c:v>0.66666666666666663</c:v>
                </c:pt>
                <c:pt idx="1">
                  <c:v>0</c:v>
                </c:pt>
                <c:pt idx="2">
                  <c:v>0.83333333333333337</c:v>
                </c:pt>
                <c:pt idx="3">
                  <c:v>0</c:v>
                </c:pt>
                <c:pt idx="4">
                  <c:v>0.66666666666666663</c:v>
                </c:pt>
                <c:pt idx="5">
                  <c:v>0.66666666666666663</c:v>
                </c:pt>
                <c:pt idx="6">
                  <c:v>0.70833333333333337</c:v>
                </c:pt>
                <c:pt idx="7" formatCode="0.00%">
                  <c:v>0.16666666666666666</c:v>
                </c:pt>
                <c:pt idx="8">
                  <c:v>0.16666666666666666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EEE-4BD1-84DC-BC0456A76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'M4'!$B$74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95F-4E29-8D0F-4AB032EE0CF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95F-4E29-8D0F-4AB032EE0CF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95F-4E29-8D0F-4AB032EE0CF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95F-4E29-8D0F-4AB032EE0CF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95F-4E29-8D0F-4AB032EE0CF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'M4'!$D$74:$H$74</c:f>
              <c:numCache>
                <c:formatCode>0%</c:formatCode>
                <c:ptCount val="5"/>
                <c:pt idx="0">
                  <c:v>0.16666666666666666</c:v>
                </c:pt>
                <c:pt idx="1">
                  <c:v>0.33333333333333331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5F-4E29-8D0F-4AB032EE0CF6}"/>
            </c:ext>
          </c:extLst>
        </c:ser>
        <c:ser>
          <c:idx val="2"/>
          <c:order val="2"/>
          <c:tx>
            <c:strRef>
              <c:f>'M4'!$B$75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'M4'!$D$75:$H$75</c:f>
              <c:numCache>
                <c:formatCode>0%</c:formatCode>
                <c:ptCount val="5"/>
                <c:pt idx="0">
                  <c:v>0.16666666666666666</c:v>
                </c:pt>
                <c:pt idx="1">
                  <c:v>0.16666666666666666</c:v>
                </c:pt>
                <c:pt idx="2">
                  <c:v>0.375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'M4'!$B$67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hyperlink" Target="#INTRO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7.xml"/><Relationship Id="rId1" Type="http://schemas.openxmlformats.org/officeDocument/2006/relationships/image" Target="../media/image8.png"/><Relationship Id="rId6" Type="http://schemas.openxmlformats.org/officeDocument/2006/relationships/hyperlink" Target="#'OP-3'!A1"/><Relationship Id="rId5" Type="http://schemas.openxmlformats.org/officeDocument/2006/relationships/hyperlink" Target="#'E3'!A1"/><Relationship Id="rId4" Type="http://schemas.openxmlformats.org/officeDocument/2006/relationships/hyperlink" Target="#'M3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hyperlink" Target="#'KINDGESPREK-4'!A1"/><Relationship Id="rId5" Type="http://schemas.openxmlformats.org/officeDocument/2006/relationships/hyperlink" Target="#'OP-4'!A1"/><Relationship Id="rId4" Type="http://schemas.openxmlformats.org/officeDocument/2006/relationships/hyperlink" Target="#'E4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4'!A1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hyperlink" Target="#'KINDGESPREK-4'!A1"/><Relationship Id="rId5" Type="http://schemas.openxmlformats.org/officeDocument/2006/relationships/hyperlink" Target="#'OP-4'!A1"/><Relationship Id="rId4" Type="http://schemas.openxmlformats.org/officeDocument/2006/relationships/hyperlink" Target="#START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hyperlink" Target="#'KINDGESPREK-4'!A1"/><Relationship Id="rId5" Type="http://schemas.openxmlformats.org/officeDocument/2006/relationships/hyperlink" Target="#'E4'!A1"/><Relationship Id="rId4" Type="http://schemas.openxmlformats.org/officeDocument/2006/relationships/hyperlink" Target="#'M4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4.xml"/><Relationship Id="rId1" Type="http://schemas.openxmlformats.org/officeDocument/2006/relationships/image" Target="../media/image8.png"/><Relationship Id="rId6" Type="http://schemas.openxmlformats.org/officeDocument/2006/relationships/hyperlink" Target="#'OP-4'!A1"/><Relationship Id="rId5" Type="http://schemas.openxmlformats.org/officeDocument/2006/relationships/hyperlink" Target="#'E4'!A1"/><Relationship Id="rId4" Type="http://schemas.openxmlformats.org/officeDocument/2006/relationships/hyperlink" Target="#'M4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hyperlink" Target="#'KINDGESPREK-5'!A1"/><Relationship Id="rId5" Type="http://schemas.openxmlformats.org/officeDocument/2006/relationships/hyperlink" Target="#'OP-5'!A1"/><Relationship Id="rId4" Type="http://schemas.openxmlformats.org/officeDocument/2006/relationships/hyperlink" Target="#'E5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5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hyperlink" Target="#'KINDGESPREK-5'!A1"/><Relationship Id="rId5" Type="http://schemas.openxmlformats.org/officeDocument/2006/relationships/hyperlink" Target="#'OP-5'!A1"/><Relationship Id="rId4" Type="http://schemas.openxmlformats.org/officeDocument/2006/relationships/hyperlink" Target="#START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hyperlink" Target="#'KINDGESPREK-5'!A1"/><Relationship Id="rId5" Type="http://schemas.openxmlformats.org/officeDocument/2006/relationships/hyperlink" Target="#'E5'!A1"/><Relationship Id="rId4" Type="http://schemas.openxmlformats.org/officeDocument/2006/relationships/hyperlink" Target="#'M5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1.xml"/><Relationship Id="rId1" Type="http://schemas.openxmlformats.org/officeDocument/2006/relationships/image" Target="../media/image8.png"/><Relationship Id="rId6" Type="http://schemas.openxmlformats.org/officeDocument/2006/relationships/hyperlink" Target="#'OP-5'!A1"/><Relationship Id="rId5" Type="http://schemas.openxmlformats.org/officeDocument/2006/relationships/hyperlink" Target="#'E5'!A1"/><Relationship Id="rId4" Type="http://schemas.openxmlformats.org/officeDocument/2006/relationships/hyperlink" Target="#'M5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hyperlink" Target="#START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hyperlink" Target="#'KINDGESPREK-6'!A1"/><Relationship Id="rId5" Type="http://schemas.openxmlformats.org/officeDocument/2006/relationships/hyperlink" Target="#'OP-6'!A1"/><Relationship Id="rId4" Type="http://schemas.openxmlformats.org/officeDocument/2006/relationships/hyperlink" Target="#'E6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6'!A1"/><Relationship Id="rId7" Type="http://schemas.openxmlformats.org/officeDocument/2006/relationships/hyperlink" Target="#'KINDGESPREK-6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hyperlink" Target="#'OP-6'!A1"/><Relationship Id="rId5" Type="http://schemas.openxmlformats.org/officeDocument/2006/relationships/hyperlink" Target="#START!A1"/><Relationship Id="rId4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hyperlink" Target="#'KINDGESPREK-6'!A1"/><Relationship Id="rId5" Type="http://schemas.openxmlformats.org/officeDocument/2006/relationships/hyperlink" Target="#'E6'!A1"/><Relationship Id="rId4" Type="http://schemas.openxmlformats.org/officeDocument/2006/relationships/hyperlink" Target="#'M6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8.xml"/><Relationship Id="rId1" Type="http://schemas.openxmlformats.org/officeDocument/2006/relationships/image" Target="../media/image8.png"/><Relationship Id="rId6" Type="http://schemas.openxmlformats.org/officeDocument/2006/relationships/hyperlink" Target="#'OP-6'!A1"/><Relationship Id="rId5" Type="http://schemas.openxmlformats.org/officeDocument/2006/relationships/hyperlink" Target="#'E6'!A1"/><Relationship Id="rId4" Type="http://schemas.openxmlformats.org/officeDocument/2006/relationships/hyperlink" Target="#'M6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hyperlink" Target="#'KINDGESPREK-7'!A1"/><Relationship Id="rId5" Type="http://schemas.openxmlformats.org/officeDocument/2006/relationships/hyperlink" Target="#'OP-7'!A1"/><Relationship Id="rId4" Type="http://schemas.openxmlformats.org/officeDocument/2006/relationships/hyperlink" Target="#'E7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7'!A1"/><Relationship Id="rId7" Type="http://schemas.openxmlformats.org/officeDocument/2006/relationships/hyperlink" Target="#'KINDGESPREK-7'!A1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hyperlink" Target="#'OP-7'!A1"/><Relationship Id="rId5" Type="http://schemas.openxmlformats.org/officeDocument/2006/relationships/hyperlink" Target="#START!A1"/><Relationship Id="rId4" Type="http://schemas.openxmlformats.org/officeDocument/2006/relationships/image" Target="../media/image9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hyperlink" Target="#'KINDGESPREK-7'!A1"/><Relationship Id="rId5" Type="http://schemas.openxmlformats.org/officeDocument/2006/relationships/hyperlink" Target="#'E7'!A1"/><Relationship Id="rId4" Type="http://schemas.openxmlformats.org/officeDocument/2006/relationships/hyperlink" Target="#'M7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5.xml"/><Relationship Id="rId1" Type="http://schemas.openxmlformats.org/officeDocument/2006/relationships/image" Target="../media/image8.png"/><Relationship Id="rId6" Type="http://schemas.openxmlformats.org/officeDocument/2006/relationships/hyperlink" Target="#'OP-7'!A1"/><Relationship Id="rId5" Type="http://schemas.openxmlformats.org/officeDocument/2006/relationships/hyperlink" Target="#'E7'!A1"/><Relationship Id="rId4" Type="http://schemas.openxmlformats.org/officeDocument/2006/relationships/hyperlink" Target="#'M7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hyperlink" Target="#'KINDGESPREK-8'!A1"/><Relationship Id="rId5" Type="http://schemas.openxmlformats.org/officeDocument/2006/relationships/hyperlink" Target="#'OP-8'!A1"/><Relationship Id="rId4" Type="http://schemas.openxmlformats.org/officeDocument/2006/relationships/hyperlink" Target="#'B8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TOTAAL M-TOETSEN'!A1"/><Relationship Id="rId2" Type="http://schemas.openxmlformats.org/officeDocument/2006/relationships/hyperlink" Target="#'TOTAAL E-TOETSEN'!A1"/><Relationship Id="rId1" Type="http://schemas.openxmlformats.org/officeDocument/2006/relationships/hyperlink" Target="#START!A1"/><Relationship Id="rId4" Type="http://schemas.openxmlformats.org/officeDocument/2006/relationships/hyperlink" Target="#INTRO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8E7'!A1"/><Relationship Id="rId7" Type="http://schemas.openxmlformats.org/officeDocument/2006/relationships/hyperlink" Target="#'KINDGESPREK-8'!A1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hyperlink" Target="#'OP-8'!A1"/><Relationship Id="rId5" Type="http://schemas.openxmlformats.org/officeDocument/2006/relationships/hyperlink" Target="#START!A1"/><Relationship Id="rId4" Type="http://schemas.openxmlformats.org/officeDocument/2006/relationships/image" Target="../media/image9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hyperlink" Target="#'KINDGESPREK-8'!A1"/><Relationship Id="rId5" Type="http://schemas.openxmlformats.org/officeDocument/2006/relationships/hyperlink" Target="#'B8'!A1"/><Relationship Id="rId4" Type="http://schemas.openxmlformats.org/officeDocument/2006/relationships/hyperlink" Target="#'8E7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42.xml"/><Relationship Id="rId1" Type="http://schemas.openxmlformats.org/officeDocument/2006/relationships/image" Target="../media/image8.png"/><Relationship Id="rId6" Type="http://schemas.openxmlformats.org/officeDocument/2006/relationships/hyperlink" Target="#'OP-8'!A1"/><Relationship Id="rId5" Type="http://schemas.openxmlformats.org/officeDocument/2006/relationships/hyperlink" Target="#'B8'!A1"/><Relationship Id="rId4" Type="http://schemas.openxmlformats.org/officeDocument/2006/relationships/hyperlink" Target="#'8E7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'TOTAAL E-TOETSEN'!A1"/><Relationship Id="rId2" Type="http://schemas.openxmlformats.org/officeDocument/2006/relationships/hyperlink" Target="#schoolweging!A1"/><Relationship Id="rId1" Type="http://schemas.openxmlformats.org/officeDocument/2006/relationships/hyperlink" Target="#START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'TOTAAL M-TOETSEN'!A1"/><Relationship Id="rId2" Type="http://schemas.openxmlformats.org/officeDocument/2006/relationships/hyperlink" Target="#schoolweging!A1"/><Relationship Id="rId1" Type="http://schemas.openxmlformats.org/officeDocument/2006/relationships/hyperlink" Target="#START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INTENSIEF!A1"/><Relationship Id="rId2" Type="http://schemas.openxmlformats.org/officeDocument/2006/relationships/hyperlink" Target="#START!A1"/><Relationship Id="rId1" Type="http://schemas.openxmlformats.org/officeDocument/2006/relationships/hyperlink" Target="#BASIS!A1"/><Relationship Id="rId4" Type="http://schemas.openxmlformats.org/officeDocument/2006/relationships/hyperlink" Target="#VERRIJKT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INTENSIEF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VERRIJKT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BASIS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VERRIJKT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BASIS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INTENSIEF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TRO!A1"/><Relationship Id="rId1" Type="http://schemas.openxmlformats.org/officeDocument/2006/relationships/hyperlink" Target="#START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leerrendement!A1"/><Relationship Id="rId2" Type="http://schemas.openxmlformats.org/officeDocument/2006/relationships/hyperlink" Target="#'DOORGAANDE LIJN'!A1"/><Relationship Id="rId1" Type="http://schemas.openxmlformats.org/officeDocument/2006/relationships/hyperlink" Target="#'de indicatoren'!A1"/><Relationship Id="rId6" Type="http://schemas.openxmlformats.org/officeDocument/2006/relationships/hyperlink" Target="#START!A1"/><Relationship Id="rId5" Type="http://schemas.openxmlformats.org/officeDocument/2006/relationships/hyperlink" Target="#schoolweging!A1"/><Relationship Id="rId4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hyperlink" Target="#'OP-4'!A1"/><Relationship Id="rId18" Type="http://schemas.openxmlformats.org/officeDocument/2006/relationships/hyperlink" Target="#'KINDGESPREK-5'!A1"/><Relationship Id="rId26" Type="http://schemas.openxmlformats.org/officeDocument/2006/relationships/hyperlink" Target="#'KINDGESPREK-7'!A1"/><Relationship Id="rId3" Type="http://schemas.openxmlformats.org/officeDocument/2006/relationships/hyperlink" Target="#leerrendement!A1"/><Relationship Id="rId21" Type="http://schemas.openxmlformats.org/officeDocument/2006/relationships/hyperlink" Target="#'OP-6'!A1"/><Relationship Id="rId34" Type="http://schemas.openxmlformats.org/officeDocument/2006/relationships/hyperlink" Target="#INTENSIEF!A1"/><Relationship Id="rId7" Type="http://schemas.openxmlformats.org/officeDocument/2006/relationships/hyperlink" Target="#'M3'!A1"/><Relationship Id="rId12" Type="http://schemas.openxmlformats.org/officeDocument/2006/relationships/hyperlink" Target="#'E4'!A1"/><Relationship Id="rId17" Type="http://schemas.openxmlformats.org/officeDocument/2006/relationships/hyperlink" Target="#'OP-5'!A1"/><Relationship Id="rId25" Type="http://schemas.openxmlformats.org/officeDocument/2006/relationships/hyperlink" Target="#'OP-7'!A1"/><Relationship Id="rId33" Type="http://schemas.openxmlformats.org/officeDocument/2006/relationships/hyperlink" Target="#BASIS!A1"/><Relationship Id="rId2" Type="http://schemas.openxmlformats.org/officeDocument/2006/relationships/hyperlink" Target="#INTRO!A1"/><Relationship Id="rId16" Type="http://schemas.openxmlformats.org/officeDocument/2006/relationships/hyperlink" Target="#'E5'!A1"/><Relationship Id="rId20" Type="http://schemas.openxmlformats.org/officeDocument/2006/relationships/hyperlink" Target="#'E6'!A1"/><Relationship Id="rId29" Type="http://schemas.openxmlformats.org/officeDocument/2006/relationships/hyperlink" Target="#'OP-8'!A1"/><Relationship Id="rId1" Type="http://schemas.openxmlformats.org/officeDocument/2006/relationships/hyperlink" Target="#START!A1"/><Relationship Id="rId6" Type="http://schemas.openxmlformats.org/officeDocument/2006/relationships/hyperlink" Target="#'TOTAAL M-TOETSEN'!A1"/><Relationship Id="rId11" Type="http://schemas.openxmlformats.org/officeDocument/2006/relationships/hyperlink" Target="#'M4'!A1"/><Relationship Id="rId24" Type="http://schemas.openxmlformats.org/officeDocument/2006/relationships/hyperlink" Target="#'E7'!A1"/><Relationship Id="rId32" Type="http://schemas.openxmlformats.org/officeDocument/2006/relationships/hyperlink" Target="#'DOORGAANDE LIJN'!A1"/><Relationship Id="rId5" Type="http://schemas.openxmlformats.org/officeDocument/2006/relationships/hyperlink" Target="#'de indicatoren'!A1"/><Relationship Id="rId15" Type="http://schemas.openxmlformats.org/officeDocument/2006/relationships/hyperlink" Target="#'M5'!A1"/><Relationship Id="rId23" Type="http://schemas.openxmlformats.org/officeDocument/2006/relationships/hyperlink" Target="#'M7'!A1"/><Relationship Id="rId28" Type="http://schemas.openxmlformats.org/officeDocument/2006/relationships/hyperlink" Target="#'B8'!A1"/><Relationship Id="rId10" Type="http://schemas.openxmlformats.org/officeDocument/2006/relationships/hyperlink" Target="#'KINDGESPREK-3'!A1"/><Relationship Id="rId19" Type="http://schemas.openxmlformats.org/officeDocument/2006/relationships/hyperlink" Target="#'M6'!A1"/><Relationship Id="rId31" Type="http://schemas.openxmlformats.org/officeDocument/2006/relationships/hyperlink" Target="#'TOTAAL E-TOETSEN'!A1"/><Relationship Id="rId4" Type="http://schemas.openxmlformats.org/officeDocument/2006/relationships/hyperlink" Target="#schoolweging!A1"/><Relationship Id="rId9" Type="http://schemas.openxmlformats.org/officeDocument/2006/relationships/hyperlink" Target="#'OP-3'!A1"/><Relationship Id="rId14" Type="http://schemas.openxmlformats.org/officeDocument/2006/relationships/hyperlink" Target="#'KINDGESPREK-4'!A1"/><Relationship Id="rId22" Type="http://schemas.openxmlformats.org/officeDocument/2006/relationships/hyperlink" Target="#'KINDGESPREK-6'!A1"/><Relationship Id="rId27" Type="http://schemas.openxmlformats.org/officeDocument/2006/relationships/hyperlink" Target="#'8E7'!A1"/><Relationship Id="rId30" Type="http://schemas.openxmlformats.org/officeDocument/2006/relationships/hyperlink" Target="#'KINDGESPREK-8'!A1"/><Relationship Id="rId35" Type="http://schemas.openxmlformats.org/officeDocument/2006/relationships/hyperlink" Target="#VERRIJKT!A1"/><Relationship Id="rId8" Type="http://schemas.openxmlformats.org/officeDocument/2006/relationships/hyperlink" Target="#'E3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'KINDGESPREK-3'!A1"/><Relationship Id="rId5" Type="http://schemas.openxmlformats.org/officeDocument/2006/relationships/hyperlink" Target="#'OP-3'!A1"/><Relationship Id="rId4" Type="http://schemas.openxmlformats.org/officeDocument/2006/relationships/hyperlink" Target="#'E3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3'!A1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hyperlink" Target="#'KINDGESPREK-3'!A1"/><Relationship Id="rId5" Type="http://schemas.openxmlformats.org/officeDocument/2006/relationships/hyperlink" Target="#'OP-3'!A1"/><Relationship Id="rId4" Type="http://schemas.openxmlformats.org/officeDocument/2006/relationships/hyperlink" Target="#START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'KINDGESPREK-3'!A1"/><Relationship Id="rId5" Type="http://schemas.openxmlformats.org/officeDocument/2006/relationships/hyperlink" Target="#'E3'!A1"/><Relationship Id="rId4" Type="http://schemas.openxmlformats.org/officeDocument/2006/relationships/hyperlink" Target="#'M3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507937</xdr:colOff>
      <xdr:row>57</xdr:row>
      <xdr:rowOff>160020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22886E04-F5BE-BC88-C8E4-B3FE10DFB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7640"/>
          <a:ext cx="6603937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121211</xdr:colOff>
      <xdr:row>57</xdr:row>
      <xdr:rowOff>160020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1EE8275A-9E31-D111-22E3-C1098B7FA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67640"/>
          <a:ext cx="6217211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19</xdr:col>
      <xdr:colOff>586740</xdr:colOff>
      <xdr:row>6</xdr:row>
      <xdr:rowOff>76200</xdr:rowOff>
    </xdr:from>
    <xdr:to>
      <xdr:col>23</xdr:col>
      <xdr:colOff>281940</xdr:colOff>
      <xdr:row>9</xdr:row>
      <xdr:rowOff>25997</xdr:rowOff>
    </xdr:to>
    <xdr:sp macro="" textlink="">
      <xdr:nvSpPr>
        <xdr:cNvPr id="3" name="Rechthoek: afgeronde hoeken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9227A6-7D83-4C90-9FCE-C93683863500}"/>
            </a:ext>
          </a:extLst>
        </xdr:cNvPr>
        <xdr:cNvSpPr/>
      </xdr:nvSpPr>
      <xdr:spPr>
        <a:xfrm>
          <a:off x="12169140" y="108204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19</xdr:col>
      <xdr:colOff>601980</xdr:colOff>
      <xdr:row>9</xdr:row>
      <xdr:rowOff>129540</xdr:rowOff>
    </xdr:from>
    <xdr:to>
      <xdr:col>23</xdr:col>
      <xdr:colOff>297180</xdr:colOff>
      <xdr:row>12</xdr:row>
      <xdr:rowOff>79337</xdr:rowOff>
    </xdr:to>
    <xdr:sp macro="" textlink="">
      <xdr:nvSpPr>
        <xdr:cNvPr id="4" name="Rechthoek: afgeronde hoek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8AF1F01-7E99-47DA-85E4-28B63D3072D9}"/>
            </a:ext>
          </a:extLst>
        </xdr:cNvPr>
        <xdr:cNvSpPr/>
      </xdr:nvSpPr>
      <xdr:spPr>
        <a:xfrm>
          <a:off x="12184380" y="163830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579119</xdr:colOff>
      <xdr:row>27</xdr:row>
      <xdr:rowOff>58418</xdr:rowOff>
    </xdr:from>
    <xdr:to>
      <xdr:col>22</xdr:col>
      <xdr:colOff>419100</xdr:colOff>
      <xdr:row>71</xdr:row>
      <xdr:rowOff>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59DA9E9-3C03-439A-BF8B-A1C1D6EBB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5419" y="7348218"/>
          <a:ext cx="9987281" cy="10787382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26</xdr:row>
      <xdr:rowOff>50800</xdr:rowOff>
    </xdr:from>
    <xdr:to>
      <xdr:col>39</xdr:col>
      <xdr:colOff>406400</xdr:colOff>
      <xdr:row>128</xdr:row>
      <xdr:rowOff>101600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3A60472E-0D23-4B66-A924-801DA301061B}"/>
            </a:ext>
          </a:extLst>
        </xdr:cNvPr>
        <xdr:cNvSpPr/>
      </xdr:nvSpPr>
      <xdr:spPr>
        <a:xfrm>
          <a:off x="3695700" y="7099300"/>
          <a:ext cx="19570700" cy="2524760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45720</xdr:colOff>
      <xdr:row>72</xdr:row>
      <xdr:rowOff>137160</xdr:rowOff>
    </xdr:from>
    <xdr:to>
      <xdr:col>21</xdr:col>
      <xdr:colOff>165100</xdr:colOff>
      <xdr:row>83</xdr:row>
      <xdr:rowOff>228600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38E535F9-D39B-43A5-90A0-A614254204E7}"/>
            </a:ext>
          </a:extLst>
        </xdr:cNvPr>
        <xdr:cNvSpPr/>
      </xdr:nvSpPr>
      <xdr:spPr>
        <a:xfrm>
          <a:off x="4058920" y="18602960"/>
          <a:ext cx="9072880" cy="3012440"/>
        </a:xfrm>
        <a:custGeom>
          <a:avLst/>
          <a:gdLst>
            <a:gd name="csX0" fmla="*/ 0 w 9072880"/>
            <a:gd name="csY0" fmla="*/ 502083 h 3012440"/>
            <a:gd name="csX1" fmla="*/ 502083 w 9072880"/>
            <a:gd name="csY1" fmla="*/ 0 h 3012440"/>
            <a:gd name="csX2" fmla="*/ 836358 w 9072880"/>
            <a:gd name="csY2" fmla="*/ 0 h 3012440"/>
            <a:gd name="csX3" fmla="*/ 1493382 w 9072880"/>
            <a:gd name="csY3" fmla="*/ 0 h 3012440"/>
            <a:gd name="csX4" fmla="*/ 2069719 w 9072880"/>
            <a:gd name="csY4" fmla="*/ 0 h 3012440"/>
            <a:gd name="csX5" fmla="*/ 2807430 w 9072880"/>
            <a:gd name="csY5" fmla="*/ 0 h 3012440"/>
            <a:gd name="csX6" fmla="*/ 3545141 w 9072880"/>
            <a:gd name="csY6" fmla="*/ 0 h 3012440"/>
            <a:gd name="csX7" fmla="*/ 4202165 w 9072880"/>
            <a:gd name="csY7" fmla="*/ 0 h 3012440"/>
            <a:gd name="csX8" fmla="*/ 4697814 w 9072880"/>
            <a:gd name="csY8" fmla="*/ 0 h 3012440"/>
            <a:gd name="csX9" fmla="*/ 5112777 w 9072880"/>
            <a:gd name="csY9" fmla="*/ 0 h 3012440"/>
            <a:gd name="csX10" fmla="*/ 5689113 w 9072880"/>
            <a:gd name="csY10" fmla="*/ 0 h 3012440"/>
            <a:gd name="csX11" fmla="*/ 6184763 w 9072880"/>
            <a:gd name="csY11" fmla="*/ 0 h 3012440"/>
            <a:gd name="csX12" fmla="*/ 6761100 w 9072880"/>
            <a:gd name="csY12" fmla="*/ 0 h 3012440"/>
            <a:gd name="csX13" fmla="*/ 7095375 w 9072880"/>
            <a:gd name="csY13" fmla="*/ 0 h 3012440"/>
            <a:gd name="csX14" fmla="*/ 7429650 w 9072880"/>
            <a:gd name="csY14" fmla="*/ 0 h 3012440"/>
            <a:gd name="csX15" fmla="*/ 8570797 w 9072880"/>
            <a:gd name="csY15" fmla="*/ 0 h 3012440"/>
            <a:gd name="csX16" fmla="*/ 9072880 w 9072880"/>
            <a:gd name="csY16" fmla="*/ 502083 h 3012440"/>
            <a:gd name="csX17" fmla="*/ 9072880 w 9072880"/>
            <a:gd name="csY17" fmla="*/ 984069 h 3012440"/>
            <a:gd name="csX18" fmla="*/ 9072880 w 9072880"/>
            <a:gd name="csY18" fmla="*/ 1425889 h 3012440"/>
            <a:gd name="csX19" fmla="*/ 9072880 w 9072880"/>
            <a:gd name="csY19" fmla="*/ 1948040 h 3012440"/>
            <a:gd name="csX20" fmla="*/ 9072880 w 9072880"/>
            <a:gd name="csY20" fmla="*/ 2510357 h 3012440"/>
            <a:gd name="csX21" fmla="*/ 8570797 w 9072880"/>
            <a:gd name="csY21" fmla="*/ 3012440 h 3012440"/>
            <a:gd name="csX22" fmla="*/ 7994460 w 9072880"/>
            <a:gd name="csY22" fmla="*/ 3012440 h 3012440"/>
            <a:gd name="csX23" fmla="*/ 7498811 w 9072880"/>
            <a:gd name="csY23" fmla="*/ 3012440 h 3012440"/>
            <a:gd name="csX24" fmla="*/ 6841787 w 9072880"/>
            <a:gd name="csY24" fmla="*/ 3012440 h 3012440"/>
            <a:gd name="csX25" fmla="*/ 6507512 w 9072880"/>
            <a:gd name="csY25" fmla="*/ 3012440 h 3012440"/>
            <a:gd name="csX26" fmla="*/ 6092549 w 9072880"/>
            <a:gd name="csY26" fmla="*/ 3012440 h 3012440"/>
            <a:gd name="csX27" fmla="*/ 5516212 w 9072880"/>
            <a:gd name="csY27" fmla="*/ 3012440 h 3012440"/>
            <a:gd name="csX28" fmla="*/ 5181937 w 9072880"/>
            <a:gd name="csY28" fmla="*/ 3012440 h 3012440"/>
            <a:gd name="csX29" fmla="*/ 4605600 w 9072880"/>
            <a:gd name="csY29" fmla="*/ 3012440 h 3012440"/>
            <a:gd name="csX30" fmla="*/ 4271325 w 9072880"/>
            <a:gd name="csY30" fmla="*/ 3012440 h 3012440"/>
            <a:gd name="csX31" fmla="*/ 3694988 w 9072880"/>
            <a:gd name="csY31" fmla="*/ 3012440 h 3012440"/>
            <a:gd name="csX32" fmla="*/ 3118652 w 9072880"/>
            <a:gd name="csY32" fmla="*/ 3012440 h 3012440"/>
            <a:gd name="csX33" fmla="*/ 2461628 w 9072880"/>
            <a:gd name="csY33" fmla="*/ 3012440 h 3012440"/>
            <a:gd name="csX34" fmla="*/ 1965978 w 9072880"/>
            <a:gd name="csY34" fmla="*/ 3012440 h 3012440"/>
            <a:gd name="csX35" fmla="*/ 1389642 w 9072880"/>
            <a:gd name="csY35" fmla="*/ 3012440 h 3012440"/>
            <a:gd name="csX36" fmla="*/ 502083 w 9072880"/>
            <a:gd name="csY36" fmla="*/ 3012440 h 3012440"/>
            <a:gd name="csX37" fmla="*/ 0 w 9072880"/>
            <a:gd name="csY37" fmla="*/ 2510357 h 3012440"/>
            <a:gd name="csX38" fmla="*/ 0 w 9072880"/>
            <a:gd name="csY38" fmla="*/ 1968123 h 3012440"/>
            <a:gd name="csX39" fmla="*/ 0 w 9072880"/>
            <a:gd name="csY39" fmla="*/ 1506220 h 3012440"/>
            <a:gd name="csX40" fmla="*/ 0 w 9072880"/>
            <a:gd name="csY40" fmla="*/ 963986 h 3012440"/>
            <a:gd name="csX41" fmla="*/ 0 w 9072880"/>
            <a:gd name="csY41" fmla="*/ 502083 h 30124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072880" h="3012440" extrusionOk="0">
              <a:moveTo>
                <a:pt x="0" y="502083"/>
              </a:moveTo>
              <a:cubicBezTo>
                <a:pt x="-16285" y="251678"/>
                <a:pt x="282315" y="15381"/>
                <a:pt x="502083" y="0"/>
              </a:cubicBezTo>
              <a:cubicBezTo>
                <a:pt x="643037" y="-8312"/>
                <a:pt x="747943" y="7802"/>
                <a:pt x="836358" y="0"/>
              </a:cubicBezTo>
              <a:cubicBezTo>
                <a:pt x="924773" y="-7802"/>
                <a:pt x="1236695" y="62338"/>
                <a:pt x="1493382" y="0"/>
              </a:cubicBezTo>
              <a:cubicBezTo>
                <a:pt x="1750069" y="-62338"/>
                <a:pt x="1783677" y="33763"/>
                <a:pt x="2069719" y="0"/>
              </a:cubicBezTo>
              <a:cubicBezTo>
                <a:pt x="2355761" y="-33763"/>
                <a:pt x="2561834" y="74305"/>
                <a:pt x="2807430" y="0"/>
              </a:cubicBezTo>
              <a:cubicBezTo>
                <a:pt x="3053026" y="-74305"/>
                <a:pt x="3343114" y="25716"/>
                <a:pt x="3545141" y="0"/>
              </a:cubicBezTo>
              <a:cubicBezTo>
                <a:pt x="3747168" y="-25716"/>
                <a:pt x="4066538" y="56575"/>
                <a:pt x="4202165" y="0"/>
              </a:cubicBezTo>
              <a:cubicBezTo>
                <a:pt x="4337792" y="-56575"/>
                <a:pt x="4460341" y="37285"/>
                <a:pt x="4697814" y="0"/>
              </a:cubicBezTo>
              <a:cubicBezTo>
                <a:pt x="4935287" y="-37285"/>
                <a:pt x="5023898" y="4566"/>
                <a:pt x="5112777" y="0"/>
              </a:cubicBezTo>
              <a:cubicBezTo>
                <a:pt x="5201656" y="-4566"/>
                <a:pt x="5539215" y="7648"/>
                <a:pt x="5689113" y="0"/>
              </a:cubicBezTo>
              <a:cubicBezTo>
                <a:pt x="5839011" y="-7648"/>
                <a:pt x="6026205" y="50534"/>
                <a:pt x="6184763" y="0"/>
              </a:cubicBezTo>
              <a:cubicBezTo>
                <a:pt x="6343321" y="-50534"/>
                <a:pt x="6616738" y="820"/>
                <a:pt x="6761100" y="0"/>
              </a:cubicBezTo>
              <a:cubicBezTo>
                <a:pt x="6905462" y="-820"/>
                <a:pt x="6932453" y="31180"/>
                <a:pt x="7095375" y="0"/>
              </a:cubicBezTo>
              <a:cubicBezTo>
                <a:pt x="7258298" y="-31180"/>
                <a:pt x="7284588" y="28872"/>
                <a:pt x="7429650" y="0"/>
              </a:cubicBezTo>
              <a:cubicBezTo>
                <a:pt x="7574713" y="-28872"/>
                <a:pt x="8202226" y="120218"/>
                <a:pt x="8570797" y="0"/>
              </a:cubicBezTo>
              <a:cubicBezTo>
                <a:pt x="8854384" y="-39118"/>
                <a:pt x="9077116" y="207443"/>
                <a:pt x="9072880" y="502083"/>
              </a:cubicBezTo>
              <a:cubicBezTo>
                <a:pt x="9075728" y="700756"/>
                <a:pt x="9053550" y="878080"/>
                <a:pt x="9072880" y="984069"/>
              </a:cubicBezTo>
              <a:cubicBezTo>
                <a:pt x="9092210" y="1090058"/>
                <a:pt x="9029565" y="1233596"/>
                <a:pt x="9072880" y="1425889"/>
              </a:cubicBezTo>
              <a:cubicBezTo>
                <a:pt x="9116195" y="1618182"/>
                <a:pt x="9053961" y="1765884"/>
                <a:pt x="9072880" y="1948040"/>
              </a:cubicBezTo>
              <a:cubicBezTo>
                <a:pt x="9091799" y="2130196"/>
                <a:pt x="9056291" y="2382881"/>
                <a:pt x="9072880" y="2510357"/>
              </a:cubicBezTo>
              <a:cubicBezTo>
                <a:pt x="9118323" y="2785363"/>
                <a:pt x="8853978" y="3020037"/>
                <a:pt x="8570797" y="3012440"/>
              </a:cubicBezTo>
              <a:cubicBezTo>
                <a:pt x="8295242" y="3042072"/>
                <a:pt x="8188159" y="2972501"/>
                <a:pt x="7994460" y="3012440"/>
              </a:cubicBezTo>
              <a:cubicBezTo>
                <a:pt x="7800761" y="3052379"/>
                <a:pt x="7616367" y="2985282"/>
                <a:pt x="7498811" y="3012440"/>
              </a:cubicBezTo>
              <a:cubicBezTo>
                <a:pt x="7381255" y="3039598"/>
                <a:pt x="7116327" y="2970745"/>
                <a:pt x="6841787" y="3012440"/>
              </a:cubicBezTo>
              <a:cubicBezTo>
                <a:pt x="6567247" y="3054135"/>
                <a:pt x="6659973" y="2993643"/>
                <a:pt x="6507512" y="3012440"/>
              </a:cubicBezTo>
              <a:cubicBezTo>
                <a:pt x="6355051" y="3031237"/>
                <a:pt x="6251700" y="2991631"/>
                <a:pt x="6092549" y="3012440"/>
              </a:cubicBezTo>
              <a:cubicBezTo>
                <a:pt x="5933398" y="3033249"/>
                <a:pt x="5683561" y="2986393"/>
                <a:pt x="5516212" y="3012440"/>
              </a:cubicBezTo>
              <a:cubicBezTo>
                <a:pt x="5348863" y="3038487"/>
                <a:pt x="5337373" y="2975392"/>
                <a:pt x="5181937" y="3012440"/>
              </a:cubicBezTo>
              <a:cubicBezTo>
                <a:pt x="5026501" y="3049488"/>
                <a:pt x="4760271" y="2996408"/>
                <a:pt x="4605600" y="3012440"/>
              </a:cubicBezTo>
              <a:cubicBezTo>
                <a:pt x="4450929" y="3028472"/>
                <a:pt x="4383144" y="2993744"/>
                <a:pt x="4271325" y="3012440"/>
              </a:cubicBezTo>
              <a:cubicBezTo>
                <a:pt x="4159507" y="3031136"/>
                <a:pt x="3927302" y="2961417"/>
                <a:pt x="3694988" y="3012440"/>
              </a:cubicBezTo>
              <a:cubicBezTo>
                <a:pt x="3462674" y="3063463"/>
                <a:pt x="3242157" y="2978207"/>
                <a:pt x="3118652" y="3012440"/>
              </a:cubicBezTo>
              <a:cubicBezTo>
                <a:pt x="2995147" y="3046673"/>
                <a:pt x="2670585" y="2978983"/>
                <a:pt x="2461628" y="3012440"/>
              </a:cubicBezTo>
              <a:cubicBezTo>
                <a:pt x="2252671" y="3045897"/>
                <a:pt x="2066780" y="2960004"/>
                <a:pt x="1965978" y="3012440"/>
              </a:cubicBezTo>
              <a:cubicBezTo>
                <a:pt x="1865176" y="3064876"/>
                <a:pt x="1519311" y="2954554"/>
                <a:pt x="1389642" y="3012440"/>
              </a:cubicBezTo>
              <a:cubicBezTo>
                <a:pt x="1259973" y="3070326"/>
                <a:pt x="794630" y="2954410"/>
                <a:pt x="502083" y="3012440"/>
              </a:cubicBezTo>
              <a:cubicBezTo>
                <a:pt x="222513" y="2993553"/>
                <a:pt x="19176" y="2826942"/>
                <a:pt x="0" y="2510357"/>
              </a:cubicBezTo>
              <a:cubicBezTo>
                <a:pt x="-8112" y="2345124"/>
                <a:pt x="57840" y="2196605"/>
                <a:pt x="0" y="1968123"/>
              </a:cubicBezTo>
              <a:cubicBezTo>
                <a:pt x="-57840" y="1739641"/>
                <a:pt x="26272" y="1620739"/>
                <a:pt x="0" y="1506220"/>
              </a:cubicBezTo>
              <a:cubicBezTo>
                <a:pt x="-26272" y="1391701"/>
                <a:pt x="21082" y="1220205"/>
                <a:pt x="0" y="963986"/>
              </a:cubicBezTo>
              <a:cubicBezTo>
                <a:pt x="-21082" y="707767"/>
                <a:pt x="40083" y="712934"/>
                <a:pt x="0" y="50208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60960</xdr:colOff>
      <xdr:row>86</xdr:row>
      <xdr:rowOff>45720</xdr:rowOff>
    </xdr:from>
    <xdr:to>
      <xdr:col>21</xdr:col>
      <xdr:colOff>266700</xdr:colOff>
      <xdr:row>98</xdr:row>
      <xdr:rowOff>76200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A15AE0C8-2F72-4F01-8147-ADA19C23D4D3}"/>
            </a:ext>
          </a:extLst>
        </xdr:cNvPr>
        <xdr:cNvSpPr/>
      </xdr:nvSpPr>
      <xdr:spPr>
        <a:xfrm>
          <a:off x="4074160" y="22156420"/>
          <a:ext cx="9159240" cy="2926080"/>
        </a:xfrm>
        <a:custGeom>
          <a:avLst/>
          <a:gdLst>
            <a:gd name="csX0" fmla="*/ 0 w 9159240"/>
            <a:gd name="csY0" fmla="*/ 487690 h 2926080"/>
            <a:gd name="csX1" fmla="*/ 487690 w 9159240"/>
            <a:gd name="csY1" fmla="*/ 0 h 2926080"/>
            <a:gd name="csX2" fmla="*/ 826736 w 9159240"/>
            <a:gd name="csY2" fmla="*/ 0 h 2926080"/>
            <a:gd name="csX3" fmla="*/ 1493136 w 9159240"/>
            <a:gd name="csY3" fmla="*/ 0 h 2926080"/>
            <a:gd name="csX4" fmla="*/ 2077697 w 9159240"/>
            <a:gd name="csY4" fmla="*/ 0 h 2926080"/>
            <a:gd name="csX5" fmla="*/ 2825936 w 9159240"/>
            <a:gd name="csY5" fmla="*/ 0 h 2926080"/>
            <a:gd name="csX6" fmla="*/ 3574174 w 9159240"/>
            <a:gd name="csY6" fmla="*/ 0 h 2926080"/>
            <a:gd name="csX7" fmla="*/ 4240574 w 9159240"/>
            <a:gd name="csY7" fmla="*/ 0 h 2926080"/>
            <a:gd name="csX8" fmla="*/ 4743297 w 9159240"/>
            <a:gd name="csY8" fmla="*/ 0 h 2926080"/>
            <a:gd name="csX9" fmla="*/ 5164181 w 9159240"/>
            <a:gd name="csY9" fmla="*/ 0 h 2926080"/>
            <a:gd name="csX10" fmla="*/ 5748743 w 9159240"/>
            <a:gd name="csY10" fmla="*/ 0 h 2926080"/>
            <a:gd name="csX11" fmla="*/ 6251466 w 9159240"/>
            <a:gd name="csY11" fmla="*/ 0 h 2926080"/>
            <a:gd name="csX12" fmla="*/ 6836027 w 9159240"/>
            <a:gd name="csY12" fmla="*/ 0 h 2926080"/>
            <a:gd name="csX13" fmla="*/ 7175073 w 9159240"/>
            <a:gd name="csY13" fmla="*/ 0 h 2926080"/>
            <a:gd name="csX14" fmla="*/ 7514118 w 9159240"/>
            <a:gd name="csY14" fmla="*/ 0 h 2926080"/>
            <a:gd name="csX15" fmla="*/ 8671550 w 9159240"/>
            <a:gd name="csY15" fmla="*/ 0 h 2926080"/>
            <a:gd name="csX16" fmla="*/ 9159240 w 9159240"/>
            <a:gd name="csY16" fmla="*/ 487690 h 2926080"/>
            <a:gd name="csX17" fmla="*/ 9159240 w 9159240"/>
            <a:gd name="csY17" fmla="*/ 955858 h 2926080"/>
            <a:gd name="csX18" fmla="*/ 9159240 w 9159240"/>
            <a:gd name="csY18" fmla="*/ 1385012 h 2926080"/>
            <a:gd name="csX19" fmla="*/ 9159240 w 9159240"/>
            <a:gd name="csY19" fmla="*/ 1892194 h 2926080"/>
            <a:gd name="csX20" fmla="*/ 9159240 w 9159240"/>
            <a:gd name="csY20" fmla="*/ 2438390 h 2926080"/>
            <a:gd name="csX21" fmla="*/ 8671550 w 9159240"/>
            <a:gd name="csY21" fmla="*/ 2926080 h 2926080"/>
            <a:gd name="csX22" fmla="*/ 8086989 w 9159240"/>
            <a:gd name="csY22" fmla="*/ 2926080 h 2926080"/>
            <a:gd name="csX23" fmla="*/ 7584266 w 9159240"/>
            <a:gd name="csY23" fmla="*/ 2926080 h 2926080"/>
            <a:gd name="csX24" fmla="*/ 6917866 w 9159240"/>
            <a:gd name="csY24" fmla="*/ 2926080 h 2926080"/>
            <a:gd name="csX25" fmla="*/ 6578820 w 9159240"/>
            <a:gd name="csY25" fmla="*/ 2926080 h 2926080"/>
            <a:gd name="csX26" fmla="*/ 6157936 w 9159240"/>
            <a:gd name="csY26" fmla="*/ 2926080 h 2926080"/>
            <a:gd name="csX27" fmla="*/ 5573374 w 9159240"/>
            <a:gd name="csY27" fmla="*/ 2926080 h 2926080"/>
            <a:gd name="csX28" fmla="*/ 5234329 w 9159240"/>
            <a:gd name="csY28" fmla="*/ 2926080 h 2926080"/>
            <a:gd name="csX29" fmla="*/ 4649767 w 9159240"/>
            <a:gd name="csY29" fmla="*/ 2926080 h 2926080"/>
            <a:gd name="csX30" fmla="*/ 4310722 w 9159240"/>
            <a:gd name="csY30" fmla="*/ 2926080 h 2926080"/>
            <a:gd name="csX31" fmla="*/ 3726160 w 9159240"/>
            <a:gd name="csY31" fmla="*/ 2926080 h 2926080"/>
            <a:gd name="csX32" fmla="*/ 3141599 w 9159240"/>
            <a:gd name="csY32" fmla="*/ 2926080 h 2926080"/>
            <a:gd name="csX33" fmla="*/ 2475199 w 9159240"/>
            <a:gd name="csY33" fmla="*/ 2926080 h 2926080"/>
            <a:gd name="csX34" fmla="*/ 1972476 w 9159240"/>
            <a:gd name="csY34" fmla="*/ 2926080 h 2926080"/>
            <a:gd name="csX35" fmla="*/ 1387915 w 9159240"/>
            <a:gd name="csY35" fmla="*/ 2926080 h 2926080"/>
            <a:gd name="csX36" fmla="*/ 487690 w 9159240"/>
            <a:gd name="csY36" fmla="*/ 2926080 h 2926080"/>
            <a:gd name="csX37" fmla="*/ 0 w 9159240"/>
            <a:gd name="csY37" fmla="*/ 2438390 h 2926080"/>
            <a:gd name="csX38" fmla="*/ 0 w 9159240"/>
            <a:gd name="csY38" fmla="*/ 1911701 h 2926080"/>
            <a:gd name="csX39" fmla="*/ 0 w 9159240"/>
            <a:gd name="csY39" fmla="*/ 1463040 h 2926080"/>
            <a:gd name="csX40" fmla="*/ 0 w 9159240"/>
            <a:gd name="csY40" fmla="*/ 936351 h 2926080"/>
            <a:gd name="csX41" fmla="*/ 0 w 9159240"/>
            <a:gd name="csY41" fmla="*/ 487690 h 29260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159240" h="2926080" extrusionOk="0">
              <a:moveTo>
                <a:pt x="0" y="487690"/>
              </a:moveTo>
              <a:cubicBezTo>
                <a:pt x="-30195" y="268200"/>
                <a:pt x="251658" y="8907"/>
                <a:pt x="487690" y="0"/>
              </a:cubicBezTo>
              <a:cubicBezTo>
                <a:pt x="610972" y="-14282"/>
                <a:pt x="755268" y="30883"/>
                <a:pt x="826736" y="0"/>
              </a:cubicBezTo>
              <a:cubicBezTo>
                <a:pt x="898204" y="-30883"/>
                <a:pt x="1196621" y="71769"/>
                <a:pt x="1493136" y="0"/>
              </a:cubicBezTo>
              <a:cubicBezTo>
                <a:pt x="1789651" y="-71769"/>
                <a:pt x="1868980" y="41581"/>
                <a:pt x="2077697" y="0"/>
              </a:cubicBezTo>
              <a:cubicBezTo>
                <a:pt x="2286414" y="-41581"/>
                <a:pt x="2498221" y="58958"/>
                <a:pt x="2825936" y="0"/>
              </a:cubicBezTo>
              <a:cubicBezTo>
                <a:pt x="3153651" y="-58958"/>
                <a:pt x="3420628" y="28122"/>
                <a:pt x="3574174" y="0"/>
              </a:cubicBezTo>
              <a:cubicBezTo>
                <a:pt x="3727720" y="-28122"/>
                <a:pt x="3999982" y="16401"/>
                <a:pt x="4240574" y="0"/>
              </a:cubicBezTo>
              <a:cubicBezTo>
                <a:pt x="4481166" y="-16401"/>
                <a:pt x="4523730" y="933"/>
                <a:pt x="4743297" y="0"/>
              </a:cubicBezTo>
              <a:cubicBezTo>
                <a:pt x="4962864" y="-933"/>
                <a:pt x="4958465" y="6919"/>
                <a:pt x="5164181" y="0"/>
              </a:cubicBezTo>
              <a:cubicBezTo>
                <a:pt x="5369897" y="-6919"/>
                <a:pt x="5526638" y="16833"/>
                <a:pt x="5748743" y="0"/>
              </a:cubicBezTo>
              <a:cubicBezTo>
                <a:pt x="5970848" y="-16833"/>
                <a:pt x="6095647" y="18264"/>
                <a:pt x="6251466" y="0"/>
              </a:cubicBezTo>
              <a:cubicBezTo>
                <a:pt x="6407285" y="-18264"/>
                <a:pt x="6715647" y="38452"/>
                <a:pt x="6836027" y="0"/>
              </a:cubicBezTo>
              <a:cubicBezTo>
                <a:pt x="6956407" y="-38452"/>
                <a:pt x="7031829" y="14967"/>
                <a:pt x="7175073" y="0"/>
              </a:cubicBezTo>
              <a:cubicBezTo>
                <a:pt x="7318317" y="-14967"/>
                <a:pt x="7399354" y="7153"/>
                <a:pt x="7514118" y="0"/>
              </a:cubicBezTo>
              <a:cubicBezTo>
                <a:pt x="7628882" y="-7153"/>
                <a:pt x="8093413" y="137000"/>
                <a:pt x="8671550" y="0"/>
              </a:cubicBezTo>
              <a:cubicBezTo>
                <a:pt x="8941995" y="-6844"/>
                <a:pt x="9165999" y="190665"/>
                <a:pt x="9159240" y="487690"/>
              </a:cubicBezTo>
              <a:cubicBezTo>
                <a:pt x="9164734" y="665652"/>
                <a:pt x="9138862" y="857719"/>
                <a:pt x="9159240" y="955858"/>
              </a:cubicBezTo>
              <a:cubicBezTo>
                <a:pt x="9179618" y="1053997"/>
                <a:pt x="9134624" y="1178521"/>
                <a:pt x="9159240" y="1385012"/>
              </a:cubicBezTo>
              <a:cubicBezTo>
                <a:pt x="9183856" y="1591503"/>
                <a:pt x="9109365" y="1688957"/>
                <a:pt x="9159240" y="1892194"/>
              </a:cubicBezTo>
              <a:cubicBezTo>
                <a:pt x="9209115" y="2095431"/>
                <a:pt x="9146978" y="2202365"/>
                <a:pt x="9159240" y="2438390"/>
              </a:cubicBezTo>
              <a:cubicBezTo>
                <a:pt x="9232750" y="2704034"/>
                <a:pt x="8977952" y="2973897"/>
                <a:pt x="8671550" y="2926080"/>
              </a:cubicBezTo>
              <a:cubicBezTo>
                <a:pt x="8435211" y="2965271"/>
                <a:pt x="8324616" y="2872383"/>
                <a:pt x="8086989" y="2926080"/>
              </a:cubicBezTo>
              <a:cubicBezTo>
                <a:pt x="7849362" y="2979777"/>
                <a:pt x="7833534" y="2890358"/>
                <a:pt x="7584266" y="2926080"/>
              </a:cubicBezTo>
              <a:cubicBezTo>
                <a:pt x="7334998" y="2961802"/>
                <a:pt x="7217050" y="2903785"/>
                <a:pt x="6917866" y="2926080"/>
              </a:cubicBezTo>
              <a:cubicBezTo>
                <a:pt x="6618682" y="2948375"/>
                <a:pt x="6686842" y="2925480"/>
                <a:pt x="6578820" y="2926080"/>
              </a:cubicBezTo>
              <a:cubicBezTo>
                <a:pt x="6470798" y="2926680"/>
                <a:pt x="6308735" y="2887438"/>
                <a:pt x="6157936" y="2926080"/>
              </a:cubicBezTo>
              <a:cubicBezTo>
                <a:pt x="6007137" y="2964722"/>
                <a:pt x="5849448" y="2915760"/>
                <a:pt x="5573374" y="2926080"/>
              </a:cubicBezTo>
              <a:cubicBezTo>
                <a:pt x="5297300" y="2936400"/>
                <a:pt x="5392015" y="2910182"/>
                <a:pt x="5234329" y="2926080"/>
              </a:cubicBezTo>
              <a:cubicBezTo>
                <a:pt x="5076644" y="2941978"/>
                <a:pt x="4779411" y="2908242"/>
                <a:pt x="4649767" y="2926080"/>
              </a:cubicBezTo>
              <a:cubicBezTo>
                <a:pt x="4520123" y="2943918"/>
                <a:pt x="4385673" y="2896357"/>
                <a:pt x="4310722" y="2926080"/>
              </a:cubicBezTo>
              <a:cubicBezTo>
                <a:pt x="4235772" y="2955803"/>
                <a:pt x="3991994" y="2904459"/>
                <a:pt x="3726160" y="2926080"/>
              </a:cubicBezTo>
              <a:cubicBezTo>
                <a:pt x="3460326" y="2947701"/>
                <a:pt x="3299395" y="2882170"/>
                <a:pt x="3141599" y="2926080"/>
              </a:cubicBezTo>
              <a:cubicBezTo>
                <a:pt x="2983803" y="2969990"/>
                <a:pt x="2651181" y="2863593"/>
                <a:pt x="2475199" y="2926080"/>
              </a:cubicBezTo>
              <a:cubicBezTo>
                <a:pt x="2299217" y="2988567"/>
                <a:pt x="2154710" y="2913754"/>
                <a:pt x="1972476" y="2926080"/>
              </a:cubicBezTo>
              <a:cubicBezTo>
                <a:pt x="1790242" y="2938406"/>
                <a:pt x="1582608" y="2887661"/>
                <a:pt x="1387915" y="2926080"/>
              </a:cubicBezTo>
              <a:cubicBezTo>
                <a:pt x="1193222" y="2964499"/>
                <a:pt x="904539" y="2853497"/>
                <a:pt x="487690" y="2926080"/>
              </a:cubicBezTo>
              <a:cubicBezTo>
                <a:pt x="215317" y="2900951"/>
                <a:pt x="6677" y="2721415"/>
                <a:pt x="0" y="2438390"/>
              </a:cubicBezTo>
              <a:cubicBezTo>
                <a:pt x="-22963" y="2304257"/>
                <a:pt x="43314" y="2154882"/>
                <a:pt x="0" y="1911701"/>
              </a:cubicBezTo>
              <a:cubicBezTo>
                <a:pt x="-43314" y="1668520"/>
                <a:pt x="23982" y="1581029"/>
                <a:pt x="0" y="1463040"/>
              </a:cubicBezTo>
              <a:cubicBezTo>
                <a:pt x="-23982" y="1345051"/>
                <a:pt x="27493" y="1152506"/>
                <a:pt x="0" y="936351"/>
              </a:cubicBezTo>
              <a:cubicBezTo>
                <a:pt x="-27493" y="720196"/>
                <a:pt x="25056" y="621594"/>
                <a:pt x="0" y="48769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91440</xdr:colOff>
      <xdr:row>99</xdr:row>
      <xdr:rowOff>91440</xdr:rowOff>
    </xdr:from>
    <xdr:to>
      <xdr:col>21</xdr:col>
      <xdr:colOff>393700</xdr:colOff>
      <xdr:row>127</xdr:row>
      <xdr:rowOff>45720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22DD4579-DEA4-4101-8C75-801B36F592D5}"/>
            </a:ext>
          </a:extLst>
        </xdr:cNvPr>
        <xdr:cNvSpPr/>
      </xdr:nvSpPr>
      <xdr:spPr>
        <a:xfrm>
          <a:off x="4104640" y="25339040"/>
          <a:ext cx="9255760" cy="6710680"/>
        </a:xfrm>
        <a:custGeom>
          <a:avLst/>
          <a:gdLst>
            <a:gd name="csX0" fmla="*/ 0 w 9255760"/>
            <a:gd name="csY0" fmla="*/ 0 h 6710680"/>
            <a:gd name="csX1" fmla="*/ 300812 w 9255760"/>
            <a:gd name="csY1" fmla="*/ 0 h 6710680"/>
            <a:gd name="csX2" fmla="*/ 601624 w 9255760"/>
            <a:gd name="csY2" fmla="*/ 0 h 6710680"/>
            <a:gd name="csX3" fmla="*/ 1180109 w 9255760"/>
            <a:gd name="csY3" fmla="*/ 0 h 6710680"/>
            <a:gd name="csX4" fmla="*/ 1943710 w 9255760"/>
            <a:gd name="csY4" fmla="*/ 0 h 6710680"/>
            <a:gd name="csX5" fmla="*/ 2429637 w 9255760"/>
            <a:gd name="csY5" fmla="*/ 0 h 6710680"/>
            <a:gd name="csX6" fmla="*/ 3008122 w 9255760"/>
            <a:gd name="csY6" fmla="*/ 0 h 6710680"/>
            <a:gd name="csX7" fmla="*/ 3494049 w 9255760"/>
            <a:gd name="csY7" fmla="*/ 0 h 6710680"/>
            <a:gd name="csX8" fmla="*/ 4165092 w 9255760"/>
            <a:gd name="csY8" fmla="*/ 0 h 6710680"/>
            <a:gd name="csX9" fmla="*/ 4558462 w 9255760"/>
            <a:gd name="csY9" fmla="*/ 0 h 6710680"/>
            <a:gd name="csX10" fmla="*/ 5229504 w 9255760"/>
            <a:gd name="csY10" fmla="*/ 0 h 6710680"/>
            <a:gd name="csX11" fmla="*/ 5715432 w 9255760"/>
            <a:gd name="csY11" fmla="*/ 0 h 6710680"/>
            <a:gd name="csX12" fmla="*/ 6108802 w 9255760"/>
            <a:gd name="csY12" fmla="*/ 0 h 6710680"/>
            <a:gd name="csX13" fmla="*/ 6594729 w 9255760"/>
            <a:gd name="csY13" fmla="*/ 0 h 6710680"/>
            <a:gd name="csX14" fmla="*/ 7080656 w 9255760"/>
            <a:gd name="csY14" fmla="*/ 0 h 6710680"/>
            <a:gd name="csX15" fmla="*/ 7474026 w 9255760"/>
            <a:gd name="csY15" fmla="*/ 0 h 6710680"/>
            <a:gd name="csX16" fmla="*/ 7774838 w 9255760"/>
            <a:gd name="csY16" fmla="*/ 0 h 6710680"/>
            <a:gd name="csX17" fmla="*/ 8168208 w 9255760"/>
            <a:gd name="csY17" fmla="*/ 0 h 6710680"/>
            <a:gd name="csX18" fmla="*/ 8561578 w 9255760"/>
            <a:gd name="csY18" fmla="*/ 0 h 6710680"/>
            <a:gd name="csX19" fmla="*/ 9255760 w 9255760"/>
            <a:gd name="csY19" fmla="*/ 0 h 6710680"/>
            <a:gd name="csX20" fmla="*/ 9255760 w 9255760"/>
            <a:gd name="csY20" fmla="*/ 425010 h 6710680"/>
            <a:gd name="csX21" fmla="*/ 9255760 w 9255760"/>
            <a:gd name="csY21" fmla="*/ 1118447 h 6710680"/>
            <a:gd name="csX22" fmla="*/ 9255760 w 9255760"/>
            <a:gd name="csY22" fmla="*/ 1677670 h 6710680"/>
            <a:gd name="csX23" fmla="*/ 9255760 w 9255760"/>
            <a:gd name="csY23" fmla="*/ 2304000 h 6710680"/>
            <a:gd name="csX24" fmla="*/ 9255760 w 9255760"/>
            <a:gd name="csY24" fmla="*/ 2930330 h 6710680"/>
            <a:gd name="csX25" fmla="*/ 9255760 w 9255760"/>
            <a:gd name="csY25" fmla="*/ 3422447 h 6710680"/>
            <a:gd name="csX26" fmla="*/ 9255760 w 9255760"/>
            <a:gd name="csY26" fmla="*/ 3981670 h 6710680"/>
            <a:gd name="csX27" fmla="*/ 9255760 w 9255760"/>
            <a:gd name="csY27" fmla="*/ 4473787 h 6710680"/>
            <a:gd name="csX28" fmla="*/ 9255760 w 9255760"/>
            <a:gd name="csY28" fmla="*/ 4965903 h 6710680"/>
            <a:gd name="csX29" fmla="*/ 9255760 w 9255760"/>
            <a:gd name="csY29" fmla="*/ 5659340 h 6710680"/>
            <a:gd name="csX30" fmla="*/ 9255760 w 9255760"/>
            <a:gd name="csY30" fmla="*/ 6017243 h 6710680"/>
            <a:gd name="csX31" fmla="*/ 9255760 w 9255760"/>
            <a:gd name="csY31" fmla="*/ 6710680 h 6710680"/>
            <a:gd name="csX32" fmla="*/ 8677275 w 9255760"/>
            <a:gd name="csY32" fmla="*/ 6710680 h 6710680"/>
            <a:gd name="csX33" fmla="*/ 8283905 w 9255760"/>
            <a:gd name="csY33" fmla="*/ 6710680 h 6710680"/>
            <a:gd name="csX34" fmla="*/ 7705420 w 9255760"/>
            <a:gd name="csY34" fmla="*/ 6710680 h 6710680"/>
            <a:gd name="csX35" fmla="*/ 7126935 w 9255760"/>
            <a:gd name="csY35" fmla="*/ 6710680 h 6710680"/>
            <a:gd name="csX36" fmla="*/ 6826123 w 9255760"/>
            <a:gd name="csY36" fmla="*/ 6710680 h 6710680"/>
            <a:gd name="csX37" fmla="*/ 6247638 w 9255760"/>
            <a:gd name="csY37" fmla="*/ 6710680 h 6710680"/>
            <a:gd name="csX38" fmla="*/ 5484038 w 9255760"/>
            <a:gd name="csY38" fmla="*/ 6710680 h 6710680"/>
            <a:gd name="csX39" fmla="*/ 4998110 w 9255760"/>
            <a:gd name="csY39" fmla="*/ 6710680 h 6710680"/>
            <a:gd name="csX40" fmla="*/ 4234510 w 9255760"/>
            <a:gd name="csY40" fmla="*/ 6710680 h 6710680"/>
            <a:gd name="csX41" fmla="*/ 3563468 w 9255760"/>
            <a:gd name="csY41" fmla="*/ 6710680 h 6710680"/>
            <a:gd name="csX42" fmla="*/ 2892425 w 9255760"/>
            <a:gd name="csY42" fmla="*/ 6710680 h 6710680"/>
            <a:gd name="csX43" fmla="*/ 2406498 w 9255760"/>
            <a:gd name="csY43" fmla="*/ 6710680 h 6710680"/>
            <a:gd name="csX44" fmla="*/ 2105685 w 9255760"/>
            <a:gd name="csY44" fmla="*/ 6710680 h 6710680"/>
            <a:gd name="csX45" fmla="*/ 1527200 w 9255760"/>
            <a:gd name="csY45" fmla="*/ 6710680 h 6710680"/>
            <a:gd name="csX46" fmla="*/ 948715 w 9255760"/>
            <a:gd name="csY46" fmla="*/ 6710680 h 6710680"/>
            <a:gd name="csX47" fmla="*/ 0 w 9255760"/>
            <a:gd name="csY47" fmla="*/ 6710680 h 6710680"/>
            <a:gd name="csX48" fmla="*/ 0 w 9255760"/>
            <a:gd name="csY48" fmla="*/ 6352777 h 6710680"/>
            <a:gd name="csX49" fmla="*/ 0 w 9255760"/>
            <a:gd name="csY49" fmla="*/ 5927767 h 6710680"/>
            <a:gd name="csX50" fmla="*/ 0 w 9255760"/>
            <a:gd name="csY50" fmla="*/ 5569864 h 6710680"/>
            <a:gd name="csX51" fmla="*/ 0 w 9255760"/>
            <a:gd name="csY51" fmla="*/ 5077748 h 6710680"/>
            <a:gd name="csX52" fmla="*/ 0 w 9255760"/>
            <a:gd name="csY52" fmla="*/ 4719845 h 6710680"/>
            <a:gd name="csX53" fmla="*/ 0 w 9255760"/>
            <a:gd name="csY53" fmla="*/ 4227728 h 6710680"/>
            <a:gd name="csX54" fmla="*/ 0 w 9255760"/>
            <a:gd name="csY54" fmla="*/ 3869825 h 6710680"/>
            <a:gd name="csX55" fmla="*/ 0 w 9255760"/>
            <a:gd name="csY55" fmla="*/ 3511923 h 6710680"/>
            <a:gd name="csX56" fmla="*/ 0 w 9255760"/>
            <a:gd name="csY56" fmla="*/ 2818486 h 6710680"/>
            <a:gd name="csX57" fmla="*/ 0 w 9255760"/>
            <a:gd name="csY57" fmla="*/ 2326369 h 6710680"/>
            <a:gd name="csX58" fmla="*/ 0 w 9255760"/>
            <a:gd name="csY58" fmla="*/ 1767146 h 6710680"/>
            <a:gd name="csX59" fmla="*/ 0 w 9255760"/>
            <a:gd name="csY59" fmla="*/ 1409243 h 6710680"/>
            <a:gd name="csX60" fmla="*/ 0 w 9255760"/>
            <a:gd name="csY60" fmla="*/ 850019 h 6710680"/>
            <a:gd name="csX61" fmla="*/ 0 w 9255760"/>
            <a:gd name="csY61" fmla="*/ 0 h 6710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  <a:cxn ang="0">
              <a:pos x="csX57" y="csY57"/>
            </a:cxn>
            <a:cxn ang="0">
              <a:pos x="csX58" y="csY58"/>
            </a:cxn>
            <a:cxn ang="0">
              <a:pos x="csX59" y="csY59"/>
            </a:cxn>
            <a:cxn ang="0">
              <a:pos x="csX60" y="csY60"/>
            </a:cxn>
            <a:cxn ang="0">
              <a:pos x="csX61" y="csY61"/>
            </a:cxn>
          </a:cxnLst>
          <a:rect l="l" t="t" r="r" b="b"/>
          <a:pathLst>
            <a:path w="9255760" h="6710680" extrusionOk="0">
              <a:moveTo>
                <a:pt x="0" y="0"/>
              </a:moveTo>
              <a:cubicBezTo>
                <a:pt x="94403" y="-5888"/>
                <a:pt x="217581" y="21316"/>
                <a:pt x="300812" y="0"/>
              </a:cubicBezTo>
              <a:cubicBezTo>
                <a:pt x="384043" y="-21316"/>
                <a:pt x="537737" y="34555"/>
                <a:pt x="601624" y="0"/>
              </a:cubicBezTo>
              <a:cubicBezTo>
                <a:pt x="665511" y="-34555"/>
                <a:pt x="960737" y="43812"/>
                <a:pt x="1180109" y="0"/>
              </a:cubicBezTo>
              <a:cubicBezTo>
                <a:pt x="1399481" y="-43812"/>
                <a:pt x="1665810" y="67561"/>
                <a:pt x="1943710" y="0"/>
              </a:cubicBezTo>
              <a:cubicBezTo>
                <a:pt x="2221610" y="-67561"/>
                <a:pt x="2236241" y="18009"/>
                <a:pt x="2429637" y="0"/>
              </a:cubicBezTo>
              <a:cubicBezTo>
                <a:pt x="2623033" y="-18009"/>
                <a:pt x="2804060" y="52459"/>
                <a:pt x="3008122" y="0"/>
              </a:cubicBezTo>
              <a:cubicBezTo>
                <a:pt x="3212185" y="-52459"/>
                <a:pt x="3287796" y="19948"/>
                <a:pt x="3494049" y="0"/>
              </a:cubicBezTo>
              <a:cubicBezTo>
                <a:pt x="3700302" y="-19948"/>
                <a:pt x="3839056" y="70764"/>
                <a:pt x="4165092" y="0"/>
              </a:cubicBezTo>
              <a:cubicBezTo>
                <a:pt x="4491128" y="-70764"/>
                <a:pt x="4397149" y="14386"/>
                <a:pt x="4558462" y="0"/>
              </a:cubicBezTo>
              <a:cubicBezTo>
                <a:pt x="4719775" y="-14386"/>
                <a:pt x="4951888" y="26885"/>
                <a:pt x="5229504" y="0"/>
              </a:cubicBezTo>
              <a:cubicBezTo>
                <a:pt x="5507120" y="-26885"/>
                <a:pt x="5531665" y="35458"/>
                <a:pt x="5715432" y="0"/>
              </a:cubicBezTo>
              <a:cubicBezTo>
                <a:pt x="5899199" y="-35458"/>
                <a:pt x="6029594" y="8279"/>
                <a:pt x="6108802" y="0"/>
              </a:cubicBezTo>
              <a:cubicBezTo>
                <a:pt x="6188010" y="-8279"/>
                <a:pt x="6464874" y="50332"/>
                <a:pt x="6594729" y="0"/>
              </a:cubicBezTo>
              <a:cubicBezTo>
                <a:pt x="6724584" y="-50332"/>
                <a:pt x="6843042" y="8566"/>
                <a:pt x="7080656" y="0"/>
              </a:cubicBezTo>
              <a:cubicBezTo>
                <a:pt x="7318270" y="-8566"/>
                <a:pt x="7308049" y="36757"/>
                <a:pt x="7474026" y="0"/>
              </a:cubicBezTo>
              <a:cubicBezTo>
                <a:pt x="7640003" y="-36757"/>
                <a:pt x="7697668" y="31497"/>
                <a:pt x="7774838" y="0"/>
              </a:cubicBezTo>
              <a:cubicBezTo>
                <a:pt x="7852008" y="-31497"/>
                <a:pt x="8034088" y="31414"/>
                <a:pt x="8168208" y="0"/>
              </a:cubicBezTo>
              <a:cubicBezTo>
                <a:pt x="8302328" y="-31414"/>
                <a:pt x="8396222" y="17331"/>
                <a:pt x="8561578" y="0"/>
              </a:cubicBezTo>
              <a:cubicBezTo>
                <a:pt x="8726934" y="-17331"/>
                <a:pt x="9060422" y="58754"/>
                <a:pt x="9255760" y="0"/>
              </a:cubicBezTo>
              <a:cubicBezTo>
                <a:pt x="9279195" y="95140"/>
                <a:pt x="9231811" y="280978"/>
                <a:pt x="9255760" y="425010"/>
              </a:cubicBezTo>
              <a:cubicBezTo>
                <a:pt x="9279709" y="569042"/>
                <a:pt x="9194124" y="858999"/>
                <a:pt x="9255760" y="1118447"/>
              </a:cubicBezTo>
              <a:cubicBezTo>
                <a:pt x="9317396" y="1377895"/>
                <a:pt x="9208425" y="1525162"/>
                <a:pt x="9255760" y="1677670"/>
              </a:cubicBezTo>
              <a:cubicBezTo>
                <a:pt x="9303095" y="1830178"/>
                <a:pt x="9237535" y="2059413"/>
                <a:pt x="9255760" y="2304000"/>
              </a:cubicBezTo>
              <a:cubicBezTo>
                <a:pt x="9273985" y="2548587"/>
                <a:pt x="9195263" y="2664648"/>
                <a:pt x="9255760" y="2930330"/>
              </a:cubicBezTo>
              <a:cubicBezTo>
                <a:pt x="9316257" y="3196012"/>
                <a:pt x="9200478" y="3205383"/>
                <a:pt x="9255760" y="3422447"/>
              </a:cubicBezTo>
              <a:cubicBezTo>
                <a:pt x="9311042" y="3639511"/>
                <a:pt x="9212999" y="3710913"/>
                <a:pt x="9255760" y="3981670"/>
              </a:cubicBezTo>
              <a:cubicBezTo>
                <a:pt x="9298521" y="4252427"/>
                <a:pt x="9205091" y="4347636"/>
                <a:pt x="9255760" y="4473787"/>
              </a:cubicBezTo>
              <a:cubicBezTo>
                <a:pt x="9306429" y="4599938"/>
                <a:pt x="9209215" y="4860206"/>
                <a:pt x="9255760" y="4965903"/>
              </a:cubicBezTo>
              <a:cubicBezTo>
                <a:pt x="9302305" y="5071600"/>
                <a:pt x="9211851" y="5504553"/>
                <a:pt x="9255760" y="5659340"/>
              </a:cubicBezTo>
              <a:cubicBezTo>
                <a:pt x="9299669" y="5814127"/>
                <a:pt x="9228054" y="5849719"/>
                <a:pt x="9255760" y="6017243"/>
              </a:cubicBezTo>
              <a:cubicBezTo>
                <a:pt x="9283466" y="6184767"/>
                <a:pt x="9182649" y="6368985"/>
                <a:pt x="9255760" y="6710680"/>
              </a:cubicBezTo>
              <a:cubicBezTo>
                <a:pt x="8994322" y="6757717"/>
                <a:pt x="8927440" y="6668691"/>
                <a:pt x="8677275" y="6710680"/>
              </a:cubicBezTo>
              <a:cubicBezTo>
                <a:pt x="8427110" y="6752669"/>
                <a:pt x="8429974" y="6703421"/>
                <a:pt x="8283905" y="6710680"/>
              </a:cubicBezTo>
              <a:cubicBezTo>
                <a:pt x="8137836" y="6717939"/>
                <a:pt x="7841130" y="6700542"/>
                <a:pt x="7705420" y="6710680"/>
              </a:cubicBezTo>
              <a:cubicBezTo>
                <a:pt x="7569710" y="6720818"/>
                <a:pt x="7296831" y="6696061"/>
                <a:pt x="7126935" y="6710680"/>
              </a:cubicBezTo>
              <a:cubicBezTo>
                <a:pt x="6957040" y="6725299"/>
                <a:pt x="6956032" y="6688882"/>
                <a:pt x="6826123" y="6710680"/>
              </a:cubicBezTo>
              <a:cubicBezTo>
                <a:pt x="6696214" y="6732478"/>
                <a:pt x="6481848" y="6669144"/>
                <a:pt x="6247638" y="6710680"/>
              </a:cubicBezTo>
              <a:cubicBezTo>
                <a:pt x="6013429" y="6752216"/>
                <a:pt x="5741561" y="6677484"/>
                <a:pt x="5484038" y="6710680"/>
              </a:cubicBezTo>
              <a:cubicBezTo>
                <a:pt x="5226515" y="6743876"/>
                <a:pt x="5189605" y="6695885"/>
                <a:pt x="4998110" y="6710680"/>
              </a:cubicBezTo>
              <a:cubicBezTo>
                <a:pt x="4806615" y="6725475"/>
                <a:pt x="4428206" y="6695769"/>
                <a:pt x="4234510" y="6710680"/>
              </a:cubicBezTo>
              <a:cubicBezTo>
                <a:pt x="4040814" y="6725591"/>
                <a:pt x="3727223" y="6676748"/>
                <a:pt x="3563468" y="6710680"/>
              </a:cubicBezTo>
              <a:cubicBezTo>
                <a:pt x="3399713" y="6744612"/>
                <a:pt x="3103318" y="6654933"/>
                <a:pt x="2892425" y="6710680"/>
              </a:cubicBezTo>
              <a:cubicBezTo>
                <a:pt x="2681532" y="6766427"/>
                <a:pt x="2509651" y="6697328"/>
                <a:pt x="2406498" y="6710680"/>
              </a:cubicBezTo>
              <a:cubicBezTo>
                <a:pt x="2303345" y="6724032"/>
                <a:pt x="2185336" y="6681419"/>
                <a:pt x="2105685" y="6710680"/>
              </a:cubicBezTo>
              <a:cubicBezTo>
                <a:pt x="2026034" y="6739941"/>
                <a:pt x="1776452" y="6698460"/>
                <a:pt x="1527200" y="6710680"/>
              </a:cubicBezTo>
              <a:cubicBezTo>
                <a:pt x="1277949" y="6722900"/>
                <a:pt x="1102102" y="6707576"/>
                <a:pt x="948715" y="6710680"/>
              </a:cubicBezTo>
              <a:cubicBezTo>
                <a:pt x="795328" y="6713784"/>
                <a:pt x="306790" y="6620179"/>
                <a:pt x="0" y="6710680"/>
              </a:cubicBezTo>
              <a:cubicBezTo>
                <a:pt x="-9595" y="6551833"/>
                <a:pt x="31334" y="6492416"/>
                <a:pt x="0" y="6352777"/>
              </a:cubicBezTo>
              <a:cubicBezTo>
                <a:pt x="-31334" y="6213138"/>
                <a:pt x="32116" y="6134822"/>
                <a:pt x="0" y="5927767"/>
              </a:cubicBezTo>
              <a:cubicBezTo>
                <a:pt x="-32116" y="5720712"/>
                <a:pt x="1163" y="5667134"/>
                <a:pt x="0" y="5569864"/>
              </a:cubicBezTo>
              <a:cubicBezTo>
                <a:pt x="-1163" y="5472594"/>
                <a:pt x="30850" y="5259838"/>
                <a:pt x="0" y="5077748"/>
              </a:cubicBezTo>
              <a:cubicBezTo>
                <a:pt x="-30850" y="4895658"/>
                <a:pt x="30396" y="4873651"/>
                <a:pt x="0" y="4719845"/>
              </a:cubicBezTo>
              <a:cubicBezTo>
                <a:pt x="-30396" y="4566039"/>
                <a:pt x="26672" y="4464032"/>
                <a:pt x="0" y="4227728"/>
              </a:cubicBezTo>
              <a:cubicBezTo>
                <a:pt x="-26672" y="3991424"/>
                <a:pt x="8328" y="3991179"/>
                <a:pt x="0" y="3869825"/>
              </a:cubicBezTo>
              <a:cubicBezTo>
                <a:pt x="-8328" y="3748471"/>
                <a:pt x="27981" y="3584424"/>
                <a:pt x="0" y="3511923"/>
              </a:cubicBezTo>
              <a:cubicBezTo>
                <a:pt x="-27981" y="3439422"/>
                <a:pt x="62010" y="3155614"/>
                <a:pt x="0" y="2818486"/>
              </a:cubicBezTo>
              <a:cubicBezTo>
                <a:pt x="-62010" y="2481358"/>
                <a:pt x="15675" y="2429204"/>
                <a:pt x="0" y="2326369"/>
              </a:cubicBezTo>
              <a:cubicBezTo>
                <a:pt x="-15675" y="2223534"/>
                <a:pt x="43385" y="1920417"/>
                <a:pt x="0" y="1767146"/>
              </a:cubicBezTo>
              <a:cubicBezTo>
                <a:pt x="-43385" y="1613875"/>
                <a:pt x="16950" y="1529782"/>
                <a:pt x="0" y="1409243"/>
              </a:cubicBezTo>
              <a:cubicBezTo>
                <a:pt x="-16950" y="1288704"/>
                <a:pt x="49960" y="1124214"/>
                <a:pt x="0" y="850019"/>
              </a:cubicBezTo>
              <a:cubicBezTo>
                <a:pt x="-49960" y="575824"/>
                <a:pt x="54907" y="197582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266700</xdr:colOff>
      <xdr:row>87</xdr:row>
      <xdr:rowOff>165100</xdr:rowOff>
    </xdr:from>
    <xdr:to>
      <xdr:col>38</xdr:col>
      <xdr:colOff>548640</xdr:colOff>
      <xdr:row>101</xdr:row>
      <xdr:rowOff>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5281E447-535D-474E-A62D-7550D177100C}"/>
            </a:ext>
          </a:extLst>
        </xdr:cNvPr>
        <xdr:cNvSpPr/>
      </xdr:nvSpPr>
      <xdr:spPr>
        <a:xfrm>
          <a:off x="13830300" y="22517100"/>
          <a:ext cx="8943340" cy="3213100"/>
        </a:xfrm>
        <a:custGeom>
          <a:avLst/>
          <a:gdLst>
            <a:gd name="csX0" fmla="*/ 0 w 8943340"/>
            <a:gd name="csY0" fmla="*/ 535527 h 3213100"/>
            <a:gd name="csX1" fmla="*/ 535527 w 8943340"/>
            <a:gd name="csY1" fmla="*/ 0 h 3213100"/>
            <a:gd name="csX2" fmla="*/ 861665 w 8943340"/>
            <a:gd name="csY2" fmla="*/ 0 h 3213100"/>
            <a:gd name="csX3" fmla="*/ 1502694 w 8943340"/>
            <a:gd name="csY3" fmla="*/ 0 h 3213100"/>
            <a:gd name="csX4" fmla="*/ 2065000 w 8943340"/>
            <a:gd name="csY4" fmla="*/ 0 h 3213100"/>
            <a:gd name="csX5" fmla="*/ 2784752 w 8943340"/>
            <a:gd name="csY5" fmla="*/ 0 h 3213100"/>
            <a:gd name="csX6" fmla="*/ 3504503 w 8943340"/>
            <a:gd name="csY6" fmla="*/ 0 h 3213100"/>
            <a:gd name="csX7" fmla="*/ 4145532 w 8943340"/>
            <a:gd name="csY7" fmla="*/ 0 h 3213100"/>
            <a:gd name="csX8" fmla="*/ 4629116 w 8943340"/>
            <a:gd name="csY8" fmla="*/ 0 h 3213100"/>
            <a:gd name="csX9" fmla="*/ 5033976 w 8943340"/>
            <a:gd name="csY9" fmla="*/ 0 h 3213100"/>
            <a:gd name="csX10" fmla="*/ 5596282 w 8943340"/>
            <a:gd name="csY10" fmla="*/ 0 h 3213100"/>
            <a:gd name="csX11" fmla="*/ 6079866 w 8943340"/>
            <a:gd name="csY11" fmla="*/ 0 h 3213100"/>
            <a:gd name="csX12" fmla="*/ 6642172 w 8943340"/>
            <a:gd name="csY12" fmla="*/ 0 h 3213100"/>
            <a:gd name="csX13" fmla="*/ 6968309 w 8943340"/>
            <a:gd name="csY13" fmla="*/ 0 h 3213100"/>
            <a:gd name="csX14" fmla="*/ 7294447 w 8943340"/>
            <a:gd name="csY14" fmla="*/ 0 h 3213100"/>
            <a:gd name="csX15" fmla="*/ 8407813 w 8943340"/>
            <a:gd name="csY15" fmla="*/ 0 h 3213100"/>
            <a:gd name="csX16" fmla="*/ 8943340 w 8943340"/>
            <a:gd name="csY16" fmla="*/ 535527 h 3213100"/>
            <a:gd name="csX17" fmla="*/ 8943340 w 8943340"/>
            <a:gd name="csY17" fmla="*/ 1049618 h 3213100"/>
            <a:gd name="csX18" fmla="*/ 8943340 w 8943340"/>
            <a:gd name="csY18" fmla="*/ 1520868 h 3213100"/>
            <a:gd name="csX19" fmla="*/ 8943340 w 8943340"/>
            <a:gd name="csY19" fmla="*/ 2077800 h 3213100"/>
            <a:gd name="csX20" fmla="*/ 8943340 w 8943340"/>
            <a:gd name="csY20" fmla="*/ 2677573 h 3213100"/>
            <a:gd name="csX21" fmla="*/ 8407813 w 8943340"/>
            <a:gd name="csY21" fmla="*/ 3213100 h 3213100"/>
            <a:gd name="csX22" fmla="*/ 7845507 w 8943340"/>
            <a:gd name="csY22" fmla="*/ 3213100 h 3213100"/>
            <a:gd name="csX23" fmla="*/ 7361924 w 8943340"/>
            <a:gd name="csY23" fmla="*/ 3213100 h 3213100"/>
            <a:gd name="csX24" fmla="*/ 6720895 w 8943340"/>
            <a:gd name="csY24" fmla="*/ 3213100 h 3213100"/>
            <a:gd name="csX25" fmla="*/ 6394757 w 8943340"/>
            <a:gd name="csY25" fmla="*/ 3213100 h 3213100"/>
            <a:gd name="csX26" fmla="*/ 5989897 w 8943340"/>
            <a:gd name="csY26" fmla="*/ 3213100 h 3213100"/>
            <a:gd name="csX27" fmla="*/ 5427590 w 8943340"/>
            <a:gd name="csY27" fmla="*/ 3213100 h 3213100"/>
            <a:gd name="csX28" fmla="*/ 5101453 w 8943340"/>
            <a:gd name="csY28" fmla="*/ 3213100 h 3213100"/>
            <a:gd name="csX29" fmla="*/ 4539147 w 8943340"/>
            <a:gd name="csY29" fmla="*/ 3213100 h 3213100"/>
            <a:gd name="csX30" fmla="*/ 4213009 w 8943340"/>
            <a:gd name="csY30" fmla="*/ 3213100 h 3213100"/>
            <a:gd name="csX31" fmla="*/ 3650703 w 8943340"/>
            <a:gd name="csY31" fmla="*/ 3213100 h 3213100"/>
            <a:gd name="csX32" fmla="*/ 3088397 w 8943340"/>
            <a:gd name="csY32" fmla="*/ 3213100 h 3213100"/>
            <a:gd name="csX33" fmla="*/ 2447368 w 8943340"/>
            <a:gd name="csY33" fmla="*/ 3213100 h 3213100"/>
            <a:gd name="csX34" fmla="*/ 1963785 w 8943340"/>
            <a:gd name="csY34" fmla="*/ 3213100 h 3213100"/>
            <a:gd name="csX35" fmla="*/ 1401478 w 8943340"/>
            <a:gd name="csY35" fmla="*/ 3213100 h 3213100"/>
            <a:gd name="csX36" fmla="*/ 535527 w 8943340"/>
            <a:gd name="csY36" fmla="*/ 3213100 h 3213100"/>
            <a:gd name="csX37" fmla="*/ 0 w 8943340"/>
            <a:gd name="csY37" fmla="*/ 2677573 h 3213100"/>
            <a:gd name="csX38" fmla="*/ 0 w 8943340"/>
            <a:gd name="csY38" fmla="*/ 2099221 h 3213100"/>
            <a:gd name="csX39" fmla="*/ 0 w 8943340"/>
            <a:gd name="csY39" fmla="*/ 1606550 h 3213100"/>
            <a:gd name="csX40" fmla="*/ 0 w 8943340"/>
            <a:gd name="csY40" fmla="*/ 1028198 h 3213100"/>
            <a:gd name="csX41" fmla="*/ 0 w 8943340"/>
            <a:gd name="csY41" fmla="*/ 535527 h 32131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943340" h="3213100" extrusionOk="0">
              <a:moveTo>
                <a:pt x="0" y="535527"/>
              </a:moveTo>
              <a:cubicBezTo>
                <a:pt x="-39220" y="304519"/>
                <a:pt x="247000" y="1935"/>
                <a:pt x="535527" y="0"/>
              </a:cubicBezTo>
              <a:cubicBezTo>
                <a:pt x="649112" y="-6521"/>
                <a:pt x="701271" y="12014"/>
                <a:pt x="861665" y="0"/>
              </a:cubicBezTo>
              <a:cubicBezTo>
                <a:pt x="1022059" y="-12014"/>
                <a:pt x="1210742" y="26633"/>
                <a:pt x="1502694" y="0"/>
              </a:cubicBezTo>
              <a:cubicBezTo>
                <a:pt x="1794646" y="-26633"/>
                <a:pt x="1871016" y="56856"/>
                <a:pt x="2065000" y="0"/>
              </a:cubicBezTo>
              <a:cubicBezTo>
                <a:pt x="2258984" y="-56856"/>
                <a:pt x="2624845" y="79820"/>
                <a:pt x="2784752" y="0"/>
              </a:cubicBezTo>
              <a:cubicBezTo>
                <a:pt x="2944659" y="-79820"/>
                <a:pt x="3232068" y="43119"/>
                <a:pt x="3504503" y="0"/>
              </a:cubicBezTo>
              <a:cubicBezTo>
                <a:pt x="3776938" y="-43119"/>
                <a:pt x="3975898" y="7412"/>
                <a:pt x="4145532" y="0"/>
              </a:cubicBezTo>
              <a:cubicBezTo>
                <a:pt x="4315166" y="-7412"/>
                <a:pt x="4516061" y="19338"/>
                <a:pt x="4629116" y="0"/>
              </a:cubicBezTo>
              <a:cubicBezTo>
                <a:pt x="4742171" y="-19338"/>
                <a:pt x="4939466" y="26367"/>
                <a:pt x="5033976" y="0"/>
              </a:cubicBezTo>
              <a:cubicBezTo>
                <a:pt x="5128486" y="-26367"/>
                <a:pt x="5432551" y="34903"/>
                <a:pt x="5596282" y="0"/>
              </a:cubicBezTo>
              <a:cubicBezTo>
                <a:pt x="5760013" y="-34903"/>
                <a:pt x="5872550" y="16412"/>
                <a:pt x="6079866" y="0"/>
              </a:cubicBezTo>
              <a:cubicBezTo>
                <a:pt x="6287182" y="-16412"/>
                <a:pt x="6486209" y="1015"/>
                <a:pt x="6642172" y="0"/>
              </a:cubicBezTo>
              <a:cubicBezTo>
                <a:pt x="6798135" y="-1015"/>
                <a:pt x="6843596" y="38858"/>
                <a:pt x="6968309" y="0"/>
              </a:cubicBezTo>
              <a:cubicBezTo>
                <a:pt x="7093022" y="-38858"/>
                <a:pt x="7142339" y="13258"/>
                <a:pt x="7294447" y="0"/>
              </a:cubicBezTo>
              <a:cubicBezTo>
                <a:pt x="7446555" y="-13258"/>
                <a:pt x="8076058" y="116646"/>
                <a:pt x="8407813" y="0"/>
              </a:cubicBezTo>
              <a:cubicBezTo>
                <a:pt x="8716667" y="-81362"/>
                <a:pt x="8955402" y="190365"/>
                <a:pt x="8943340" y="535527"/>
              </a:cubicBezTo>
              <a:cubicBezTo>
                <a:pt x="8962193" y="666584"/>
                <a:pt x="8932186" y="852215"/>
                <a:pt x="8943340" y="1049618"/>
              </a:cubicBezTo>
              <a:cubicBezTo>
                <a:pt x="8954494" y="1247021"/>
                <a:pt x="8925944" y="1313283"/>
                <a:pt x="8943340" y="1520868"/>
              </a:cubicBezTo>
              <a:cubicBezTo>
                <a:pt x="8960736" y="1728453"/>
                <a:pt x="8930360" y="1921000"/>
                <a:pt x="8943340" y="2077800"/>
              </a:cubicBezTo>
              <a:cubicBezTo>
                <a:pt x="8956320" y="2234600"/>
                <a:pt x="8902800" y="2487058"/>
                <a:pt x="8943340" y="2677573"/>
              </a:cubicBezTo>
              <a:cubicBezTo>
                <a:pt x="8970703" y="2971959"/>
                <a:pt x="8720872" y="3235418"/>
                <a:pt x="8407813" y="3213100"/>
              </a:cubicBezTo>
              <a:cubicBezTo>
                <a:pt x="8139798" y="3241543"/>
                <a:pt x="8057222" y="3186180"/>
                <a:pt x="7845507" y="3213100"/>
              </a:cubicBezTo>
              <a:cubicBezTo>
                <a:pt x="7633792" y="3240020"/>
                <a:pt x="7464219" y="3190493"/>
                <a:pt x="7361924" y="3213100"/>
              </a:cubicBezTo>
              <a:cubicBezTo>
                <a:pt x="7259629" y="3235707"/>
                <a:pt x="6899231" y="3148616"/>
                <a:pt x="6720895" y="3213100"/>
              </a:cubicBezTo>
              <a:cubicBezTo>
                <a:pt x="6542559" y="3277584"/>
                <a:pt x="6551348" y="3180591"/>
                <a:pt x="6394757" y="3213100"/>
              </a:cubicBezTo>
              <a:cubicBezTo>
                <a:pt x="6238166" y="3245609"/>
                <a:pt x="6130325" y="3188041"/>
                <a:pt x="5989897" y="3213100"/>
              </a:cubicBezTo>
              <a:cubicBezTo>
                <a:pt x="5849469" y="3238159"/>
                <a:pt x="5618817" y="3178491"/>
                <a:pt x="5427590" y="3213100"/>
              </a:cubicBezTo>
              <a:cubicBezTo>
                <a:pt x="5236363" y="3247709"/>
                <a:pt x="5202625" y="3201407"/>
                <a:pt x="5101453" y="3213100"/>
              </a:cubicBezTo>
              <a:cubicBezTo>
                <a:pt x="5000281" y="3224793"/>
                <a:pt x="4658464" y="3203965"/>
                <a:pt x="4539147" y="3213100"/>
              </a:cubicBezTo>
              <a:cubicBezTo>
                <a:pt x="4419830" y="3222235"/>
                <a:pt x="4340657" y="3190427"/>
                <a:pt x="4213009" y="3213100"/>
              </a:cubicBezTo>
              <a:cubicBezTo>
                <a:pt x="4085361" y="3235773"/>
                <a:pt x="3813542" y="3192643"/>
                <a:pt x="3650703" y="3213100"/>
              </a:cubicBezTo>
              <a:cubicBezTo>
                <a:pt x="3487864" y="3233557"/>
                <a:pt x="3360070" y="3148058"/>
                <a:pt x="3088397" y="3213100"/>
              </a:cubicBezTo>
              <a:cubicBezTo>
                <a:pt x="2816724" y="3278142"/>
                <a:pt x="2753368" y="3166323"/>
                <a:pt x="2447368" y="3213100"/>
              </a:cubicBezTo>
              <a:cubicBezTo>
                <a:pt x="2141368" y="3259877"/>
                <a:pt x="2095237" y="3188261"/>
                <a:pt x="1963785" y="3213100"/>
              </a:cubicBezTo>
              <a:cubicBezTo>
                <a:pt x="1832333" y="3237939"/>
                <a:pt x="1671535" y="3161427"/>
                <a:pt x="1401478" y="3213100"/>
              </a:cubicBezTo>
              <a:cubicBezTo>
                <a:pt x="1131421" y="3264773"/>
                <a:pt x="752459" y="3182482"/>
                <a:pt x="535527" y="3213100"/>
              </a:cubicBezTo>
              <a:cubicBezTo>
                <a:pt x="230893" y="3139508"/>
                <a:pt x="27286" y="3029245"/>
                <a:pt x="0" y="2677573"/>
              </a:cubicBezTo>
              <a:cubicBezTo>
                <a:pt x="-20961" y="2531653"/>
                <a:pt x="14945" y="2287238"/>
                <a:pt x="0" y="2099221"/>
              </a:cubicBezTo>
              <a:cubicBezTo>
                <a:pt x="-14945" y="1911204"/>
                <a:pt x="42510" y="1830665"/>
                <a:pt x="0" y="1606550"/>
              </a:cubicBezTo>
              <a:cubicBezTo>
                <a:pt x="-42510" y="1382435"/>
                <a:pt x="63496" y="1293242"/>
                <a:pt x="0" y="1028198"/>
              </a:cubicBezTo>
              <a:cubicBezTo>
                <a:pt x="-63496" y="763154"/>
                <a:pt x="37477" y="714448"/>
                <a:pt x="0" y="535527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393700</xdr:colOff>
      <xdr:row>116</xdr:row>
      <xdr:rowOff>76200</xdr:rowOff>
    </xdr:from>
    <xdr:to>
      <xdr:col>38</xdr:col>
      <xdr:colOff>444500</xdr:colOff>
      <xdr:row>129</xdr:row>
      <xdr:rowOff>127000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D4083456-023C-4979-AA61-8DCB7B64C398}"/>
            </a:ext>
          </a:extLst>
        </xdr:cNvPr>
        <xdr:cNvSpPr/>
      </xdr:nvSpPr>
      <xdr:spPr>
        <a:xfrm>
          <a:off x="13957300" y="29425900"/>
          <a:ext cx="8712200" cy="3187700"/>
        </a:xfrm>
        <a:custGeom>
          <a:avLst/>
          <a:gdLst>
            <a:gd name="csX0" fmla="*/ 0 w 8712200"/>
            <a:gd name="csY0" fmla="*/ 531294 h 3187700"/>
            <a:gd name="csX1" fmla="*/ 531294 w 8712200"/>
            <a:gd name="csY1" fmla="*/ 0 h 3187700"/>
            <a:gd name="csX2" fmla="*/ 1272718 w 8712200"/>
            <a:gd name="csY2" fmla="*/ 0 h 3187700"/>
            <a:gd name="csX3" fmla="*/ 1631661 w 8712200"/>
            <a:gd name="csY3" fmla="*/ 0 h 3187700"/>
            <a:gd name="csX4" fmla="*/ 1990605 w 8712200"/>
            <a:gd name="csY4" fmla="*/ 0 h 3187700"/>
            <a:gd name="csX5" fmla="*/ 2349548 w 8712200"/>
            <a:gd name="csY5" fmla="*/ 0 h 3187700"/>
            <a:gd name="csX6" fmla="*/ 3090972 w 8712200"/>
            <a:gd name="csY6" fmla="*/ 0 h 3187700"/>
            <a:gd name="csX7" fmla="*/ 3679404 w 8712200"/>
            <a:gd name="csY7" fmla="*/ 0 h 3187700"/>
            <a:gd name="csX8" fmla="*/ 4267835 w 8712200"/>
            <a:gd name="csY8" fmla="*/ 0 h 3187700"/>
            <a:gd name="csX9" fmla="*/ 4626779 w 8712200"/>
            <a:gd name="csY9" fmla="*/ 0 h 3187700"/>
            <a:gd name="csX10" fmla="*/ 5291706 w 8712200"/>
            <a:gd name="csY10" fmla="*/ 0 h 3187700"/>
            <a:gd name="csX11" fmla="*/ 5956634 w 8712200"/>
            <a:gd name="csY11" fmla="*/ 0 h 3187700"/>
            <a:gd name="csX12" fmla="*/ 6468570 w 8712200"/>
            <a:gd name="csY12" fmla="*/ 0 h 3187700"/>
            <a:gd name="csX13" fmla="*/ 6827513 w 8712200"/>
            <a:gd name="csY13" fmla="*/ 0 h 3187700"/>
            <a:gd name="csX14" fmla="*/ 7186456 w 8712200"/>
            <a:gd name="csY14" fmla="*/ 0 h 3187700"/>
            <a:gd name="csX15" fmla="*/ 7621896 w 8712200"/>
            <a:gd name="csY15" fmla="*/ 0 h 3187700"/>
            <a:gd name="csX16" fmla="*/ 8180906 w 8712200"/>
            <a:gd name="csY16" fmla="*/ 0 h 3187700"/>
            <a:gd name="csX17" fmla="*/ 8712200 w 8712200"/>
            <a:gd name="csY17" fmla="*/ 531294 h 3187700"/>
            <a:gd name="csX18" fmla="*/ 8712200 w 8712200"/>
            <a:gd name="csY18" fmla="*/ 1105074 h 3187700"/>
            <a:gd name="csX19" fmla="*/ 8712200 w 8712200"/>
            <a:gd name="csY19" fmla="*/ 1636352 h 3187700"/>
            <a:gd name="csX20" fmla="*/ 8712200 w 8712200"/>
            <a:gd name="csY20" fmla="*/ 2167630 h 3187700"/>
            <a:gd name="csX21" fmla="*/ 8712200 w 8712200"/>
            <a:gd name="csY21" fmla="*/ 2656406 h 3187700"/>
            <a:gd name="csX22" fmla="*/ 8180906 w 8712200"/>
            <a:gd name="csY22" fmla="*/ 3187700 h 3187700"/>
            <a:gd name="csX23" fmla="*/ 7668970 w 8712200"/>
            <a:gd name="csY23" fmla="*/ 3187700 h 3187700"/>
            <a:gd name="csX24" fmla="*/ 6927546 w 8712200"/>
            <a:gd name="csY24" fmla="*/ 3187700 h 3187700"/>
            <a:gd name="csX25" fmla="*/ 6262619 w 8712200"/>
            <a:gd name="csY25" fmla="*/ 3187700 h 3187700"/>
            <a:gd name="csX26" fmla="*/ 5521195 w 8712200"/>
            <a:gd name="csY26" fmla="*/ 3187700 h 3187700"/>
            <a:gd name="csX27" fmla="*/ 4856267 w 8712200"/>
            <a:gd name="csY27" fmla="*/ 3187700 h 3187700"/>
            <a:gd name="csX28" fmla="*/ 4114843 w 8712200"/>
            <a:gd name="csY28" fmla="*/ 3187700 h 3187700"/>
            <a:gd name="csX29" fmla="*/ 3602907 w 8712200"/>
            <a:gd name="csY29" fmla="*/ 3187700 h 3187700"/>
            <a:gd name="csX30" fmla="*/ 3167468 w 8712200"/>
            <a:gd name="csY30" fmla="*/ 3187700 h 3187700"/>
            <a:gd name="csX31" fmla="*/ 2655532 w 8712200"/>
            <a:gd name="csY31" fmla="*/ 3187700 h 3187700"/>
            <a:gd name="csX32" fmla="*/ 2296589 w 8712200"/>
            <a:gd name="csY32" fmla="*/ 3187700 h 3187700"/>
            <a:gd name="csX33" fmla="*/ 1784654 w 8712200"/>
            <a:gd name="csY33" fmla="*/ 3187700 h 3187700"/>
            <a:gd name="csX34" fmla="*/ 1425710 w 8712200"/>
            <a:gd name="csY34" fmla="*/ 3187700 h 3187700"/>
            <a:gd name="csX35" fmla="*/ 1066767 w 8712200"/>
            <a:gd name="csY35" fmla="*/ 3187700 h 3187700"/>
            <a:gd name="csX36" fmla="*/ 531294 w 8712200"/>
            <a:gd name="csY36" fmla="*/ 3187700 h 3187700"/>
            <a:gd name="csX37" fmla="*/ 0 w 8712200"/>
            <a:gd name="csY37" fmla="*/ 2656406 h 3187700"/>
            <a:gd name="csX38" fmla="*/ 0 w 8712200"/>
            <a:gd name="csY38" fmla="*/ 2188881 h 3187700"/>
            <a:gd name="csX39" fmla="*/ 0 w 8712200"/>
            <a:gd name="csY39" fmla="*/ 1615101 h 3187700"/>
            <a:gd name="csX40" fmla="*/ 0 w 8712200"/>
            <a:gd name="csY40" fmla="*/ 1083823 h 3187700"/>
            <a:gd name="csX41" fmla="*/ 0 w 8712200"/>
            <a:gd name="csY41" fmla="*/ 531294 h 31877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712200" h="3187700" extrusionOk="0">
              <a:moveTo>
                <a:pt x="0" y="531294"/>
              </a:moveTo>
              <a:cubicBezTo>
                <a:pt x="-62323" y="211954"/>
                <a:pt x="234055" y="-65587"/>
                <a:pt x="531294" y="0"/>
              </a:cubicBezTo>
              <a:cubicBezTo>
                <a:pt x="873298" y="-54503"/>
                <a:pt x="955280" y="49738"/>
                <a:pt x="1272718" y="0"/>
              </a:cubicBezTo>
              <a:cubicBezTo>
                <a:pt x="1590156" y="-49738"/>
                <a:pt x="1557700" y="41370"/>
                <a:pt x="1631661" y="0"/>
              </a:cubicBezTo>
              <a:cubicBezTo>
                <a:pt x="1705622" y="-41370"/>
                <a:pt x="1885482" y="42895"/>
                <a:pt x="1990605" y="0"/>
              </a:cubicBezTo>
              <a:cubicBezTo>
                <a:pt x="2095728" y="-42895"/>
                <a:pt x="2171399" y="29893"/>
                <a:pt x="2349548" y="0"/>
              </a:cubicBezTo>
              <a:cubicBezTo>
                <a:pt x="2527697" y="-29893"/>
                <a:pt x="2811865" y="64117"/>
                <a:pt x="3090972" y="0"/>
              </a:cubicBezTo>
              <a:cubicBezTo>
                <a:pt x="3370079" y="-64117"/>
                <a:pt x="3498004" y="22892"/>
                <a:pt x="3679404" y="0"/>
              </a:cubicBezTo>
              <a:cubicBezTo>
                <a:pt x="3860804" y="-22892"/>
                <a:pt x="4002402" y="32069"/>
                <a:pt x="4267835" y="0"/>
              </a:cubicBezTo>
              <a:cubicBezTo>
                <a:pt x="4533268" y="-32069"/>
                <a:pt x="4536415" y="25873"/>
                <a:pt x="4626779" y="0"/>
              </a:cubicBezTo>
              <a:cubicBezTo>
                <a:pt x="4717143" y="-25873"/>
                <a:pt x="4995277" y="51190"/>
                <a:pt x="5291706" y="0"/>
              </a:cubicBezTo>
              <a:cubicBezTo>
                <a:pt x="5588135" y="-51190"/>
                <a:pt x="5790828" y="33277"/>
                <a:pt x="5956634" y="0"/>
              </a:cubicBezTo>
              <a:cubicBezTo>
                <a:pt x="6122440" y="-33277"/>
                <a:pt x="6293347" y="40772"/>
                <a:pt x="6468570" y="0"/>
              </a:cubicBezTo>
              <a:cubicBezTo>
                <a:pt x="6643793" y="-40772"/>
                <a:pt x="6654337" y="14481"/>
                <a:pt x="6827513" y="0"/>
              </a:cubicBezTo>
              <a:cubicBezTo>
                <a:pt x="7000689" y="-14481"/>
                <a:pt x="7045539" y="21383"/>
                <a:pt x="7186456" y="0"/>
              </a:cubicBezTo>
              <a:cubicBezTo>
                <a:pt x="7327373" y="-21383"/>
                <a:pt x="7447455" y="27393"/>
                <a:pt x="7621896" y="0"/>
              </a:cubicBezTo>
              <a:cubicBezTo>
                <a:pt x="7796337" y="-27393"/>
                <a:pt x="7903115" y="28867"/>
                <a:pt x="8180906" y="0"/>
              </a:cubicBezTo>
              <a:cubicBezTo>
                <a:pt x="8456996" y="69850"/>
                <a:pt x="8740319" y="306035"/>
                <a:pt x="8712200" y="531294"/>
              </a:cubicBezTo>
              <a:cubicBezTo>
                <a:pt x="8780129" y="816448"/>
                <a:pt x="8655721" y="964293"/>
                <a:pt x="8712200" y="1105074"/>
              </a:cubicBezTo>
              <a:cubicBezTo>
                <a:pt x="8768679" y="1245855"/>
                <a:pt x="8694533" y="1474998"/>
                <a:pt x="8712200" y="1636352"/>
              </a:cubicBezTo>
              <a:cubicBezTo>
                <a:pt x="8729867" y="1797706"/>
                <a:pt x="8707199" y="1968617"/>
                <a:pt x="8712200" y="2167630"/>
              </a:cubicBezTo>
              <a:cubicBezTo>
                <a:pt x="8717201" y="2366643"/>
                <a:pt x="8689617" y="2547248"/>
                <a:pt x="8712200" y="2656406"/>
              </a:cubicBezTo>
              <a:cubicBezTo>
                <a:pt x="8742456" y="2910885"/>
                <a:pt x="8487878" y="3231612"/>
                <a:pt x="8180906" y="3187700"/>
              </a:cubicBezTo>
              <a:cubicBezTo>
                <a:pt x="7967301" y="3213443"/>
                <a:pt x="7915085" y="3130166"/>
                <a:pt x="7668970" y="3187700"/>
              </a:cubicBezTo>
              <a:cubicBezTo>
                <a:pt x="7422855" y="3245234"/>
                <a:pt x="7115440" y="3168580"/>
                <a:pt x="6927546" y="3187700"/>
              </a:cubicBezTo>
              <a:cubicBezTo>
                <a:pt x="6739652" y="3206820"/>
                <a:pt x="6414627" y="3185504"/>
                <a:pt x="6262619" y="3187700"/>
              </a:cubicBezTo>
              <a:cubicBezTo>
                <a:pt x="6110611" y="3189896"/>
                <a:pt x="5740687" y="3113099"/>
                <a:pt x="5521195" y="3187700"/>
              </a:cubicBezTo>
              <a:cubicBezTo>
                <a:pt x="5301703" y="3262301"/>
                <a:pt x="5134767" y="3148191"/>
                <a:pt x="4856267" y="3187700"/>
              </a:cubicBezTo>
              <a:cubicBezTo>
                <a:pt x="4577767" y="3227209"/>
                <a:pt x="4433841" y="3104342"/>
                <a:pt x="4114843" y="3187700"/>
              </a:cubicBezTo>
              <a:cubicBezTo>
                <a:pt x="3795845" y="3271058"/>
                <a:pt x="3822509" y="3136676"/>
                <a:pt x="3602907" y="3187700"/>
              </a:cubicBezTo>
              <a:cubicBezTo>
                <a:pt x="3383305" y="3238724"/>
                <a:pt x="3374608" y="3161161"/>
                <a:pt x="3167468" y="3187700"/>
              </a:cubicBezTo>
              <a:cubicBezTo>
                <a:pt x="2960328" y="3214239"/>
                <a:pt x="2891165" y="3169134"/>
                <a:pt x="2655532" y="3187700"/>
              </a:cubicBezTo>
              <a:cubicBezTo>
                <a:pt x="2419899" y="3206266"/>
                <a:pt x="2435967" y="3159408"/>
                <a:pt x="2296589" y="3187700"/>
              </a:cubicBezTo>
              <a:cubicBezTo>
                <a:pt x="2157211" y="3215992"/>
                <a:pt x="1960499" y="3155143"/>
                <a:pt x="1784654" y="3187700"/>
              </a:cubicBezTo>
              <a:cubicBezTo>
                <a:pt x="1608810" y="3220257"/>
                <a:pt x="1551256" y="3161029"/>
                <a:pt x="1425710" y="3187700"/>
              </a:cubicBezTo>
              <a:cubicBezTo>
                <a:pt x="1300164" y="3214371"/>
                <a:pt x="1190860" y="3171068"/>
                <a:pt x="1066767" y="3187700"/>
              </a:cubicBezTo>
              <a:cubicBezTo>
                <a:pt x="942674" y="3204332"/>
                <a:pt x="670366" y="3139446"/>
                <a:pt x="531294" y="3187700"/>
              </a:cubicBezTo>
              <a:cubicBezTo>
                <a:pt x="216841" y="3204112"/>
                <a:pt x="37009" y="2954389"/>
                <a:pt x="0" y="2656406"/>
              </a:cubicBezTo>
              <a:cubicBezTo>
                <a:pt x="-21725" y="2537216"/>
                <a:pt x="7077" y="2303837"/>
                <a:pt x="0" y="2188881"/>
              </a:cubicBezTo>
              <a:cubicBezTo>
                <a:pt x="-7077" y="2073925"/>
                <a:pt x="20933" y="1740027"/>
                <a:pt x="0" y="1615101"/>
              </a:cubicBezTo>
              <a:cubicBezTo>
                <a:pt x="-20933" y="1490175"/>
                <a:pt x="27932" y="1257765"/>
                <a:pt x="0" y="1083823"/>
              </a:cubicBezTo>
              <a:cubicBezTo>
                <a:pt x="-27932" y="909881"/>
                <a:pt x="64378" y="764211"/>
                <a:pt x="0" y="531294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45720</xdr:colOff>
      <xdr:row>35</xdr:row>
      <xdr:rowOff>60960</xdr:rowOff>
    </xdr:from>
    <xdr:to>
      <xdr:col>38</xdr:col>
      <xdr:colOff>558800</xdr:colOff>
      <xdr:row>67</xdr:row>
      <xdr:rowOff>104140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F918A1B2-5AD7-4A47-917A-9495F7A3B60E}"/>
            </a:ext>
          </a:extLst>
        </xdr:cNvPr>
        <xdr:cNvSpPr/>
      </xdr:nvSpPr>
      <xdr:spPr>
        <a:xfrm>
          <a:off x="16459200" y="9570720"/>
          <a:ext cx="9291320" cy="7846060"/>
        </a:xfrm>
        <a:custGeom>
          <a:avLst/>
          <a:gdLst>
            <a:gd name="csX0" fmla="*/ 0 w 9291320"/>
            <a:gd name="csY0" fmla="*/ 1307703 h 7846060"/>
            <a:gd name="csX1" fmla="*/ 1307703 w 9291320"/>
            <a:gd name="csY1" fmla="*/ 0 h 7846060"/>
            <a:gd name="csX2" fmla="*/ 1997547 w 9291320"/>
            <a:gd name="csY2" fmla="*/ 0 h 7846060"/>
            <a:gd name="csX3" fmla="*/ 2353596 w 9291320"/>
            <a:gd name="csY3" fmla="*/ 0 h 7846060"/>
            <a:gd name="csX4" fmla="*/ 2709645 w 9291320"/>
            <a:gd name="csY4" fmla="*/ 0 h 7846060"/>
            <a:gd name="csX5" fmla="*/ 3065694 w 9291320"/>
            <a:gd name="csY5" fmla="*/ 0 h 7846060"/>
            <a:gd name="csX6" fmla="*/ 3755538 w 9291320"/>
            <a:gd name="csY6" fmla="*/ 0 h 7846060"/>
            <a:gd name="csX7" fmla="*/ 4311864 w 9291320"/>
            <a:gd name="csY7" fmla="*/ 0 h 7846060"/>
            <a:gd name="csX8" fmla="*/ 4868190 w 9291320"/>
            <a:gd name="csY8" fmla="*/ 0 h 7846060"/>
            <a:gd name="csX9" fmla="*/ 5224239 w 9291320"/>
            <a:gd name="csY9" fmla="*/ 0 h 7846060"/>
            <a:gd name="csX10" fmla="*/ 5847325 w 9291320"/>
            <a:gd name="csY10" fmla="*/ 0 h 7846060"/>
            <a:gd name="csX11" fmla="*/ 6470410 w 9291320"/>
            <a:gd name="csY11" fmla="*/ 0 h 7846060"/>
            <a:gd name="csX12" fmla="*/ 6959977 w 9291320"/>
            <a:gd name="csY12" fmla="*/ 0 h 7846060"/>
            <a:gd name="csX13" fmla="*/ 7316026 w 9291320"/>
            <a:gd name="csY13" fmla="*/ 0 h 7846060"/>
            <a:gd name="csX14" fmla="*/ 7983617 w 9291320"/>
            <a:gd name="csY14" fmla="*/ 0 h 7846060"/>
            <a:gd name="csX15" fmla="*/ 9291320 w 9291320"/>
            <a:gd name="csY15" fmla="*/ 1307703 h 7846060"/>
            <a:gd name="csX16" fmla="*/ 9291320 w 9291320"/>
            <a:gd name="csY16" fmla="*/ 1941193 h 7846060"/>
            <a:gd name="csX17" fmla="*/ 9291320 w 9291320"/>
            <a:gd name="csY17" fmla="*/ 2470071 h 7846060"/>
            <a:gd name="csX18" fmla="*/ 9291320 w 9291320"/>
            <a:gd name="csY18" fmla="*/ 2998948 h 7846060"/>
            <a:gd name="csX19" fmla="*/ 9291320 w 9291320"/>
            <a:gd name="csY19" fmla="*/ 3580132 h 7846060"/>
            <a:gd name="csX20" fmla="*/ 9291320 w 9291320"/>
            <a:gd name="csY20" fmla="*/ 4161315 h 7846060"/>
            <a:gd name="csX21" fmla="*/ 9291320 w 9291320"/>
            <a:gd name="csY21" fmla="*/ 4847112 h 7846060"/>
            <a:gd name="csX22" fmla="*/ 9291320 w 9291320"/>
            <a:gd name="csY22" fmla="*/ 5532909 h 7846060"/>
            <a:gd name="csX23" fmla="*/ 9291320 w 9291320"/>
            <a:gd name="csY23" fmla="*/ 6538357 h 7846060"/>
            <a:gd name="csX24" fmla="*/ 7983617 w 9291320"/>
            <a:gd name="csY24" fmla="*/ 7846060 h 7846060"/>
            <a:gd name="csX25" fmla="*/ 7560809 w 9291320"/>
            <a:gd name="csY25" fmla="*/ 7846060 h 7846060"/>
            <a:gd name="csX26" fmla="*/ 6870965 w 9291320"/>
            <a:gd name="csY26" fmla="*/ 7846060 h 7846060"/>
            <a:gd name="csX27" fmla="*/ 6247879 w 9291320"/>
            <a:gd name="csY27" fmla="*/ 7846060 h 7846060"/>
            <a:gd name="csX28" fmla="*/ 5558035 w 9291320"/>
            <a:gd name="csY28" fmla="*/ 7846060 h 7846060"/>
            <a:gd name="csX29" fmla="*/ 5068468 w 9291320"/>
            <a:gd name="csY29" fmla="*/ 7846060 h 7846060"/>
            <a:gd name="csX30" fmla="*/ 4645660 w 9291320"/>
            <a:gd name="csY30" fmla="*/ 7846060 h 7846060"/>
            <a:gd name="csX31" fmla="*/ 4156093 w 9291320"/>
            <a:gd name="csY31" fmla="*/ 7846060 h 7846060"/>
            <a:gd name="csX32" fmla="*/ 3800044 w 9291320"/>
            <a:gd name="csY32" fmla="*/ 7846060 h 7846060"/>
            <a:gd name="csX33" fmla="*/ 3310477 w 9291320"/>
            <a:gd name="csY33" fmla="*/ 7846060 h 7846060"/>
            <a:gd name="csX34" fmla="*/ 2954428 w 9291320"/>
            <a:gd name="csY34" fmla="*/ 7846060 h 7846060"/>
            <a:gd name="csX35" fmla="*/ 2598380 w 9291320"/>
            <a:gd name="csY35" fmla="*/ 7846060 h 7846060"/>
            <a:gd name="csX36" fmla="*/ 1975294 w 9291320"/>
            <a:gd name="csY36" fmla="*/ 7846060 h 7846060"/>
            <a:gd name="csX37" fmla="*/ 1307703 w 9291320"/>
            <a:gd name="csY37" fmla="*/ 7846060 h 7846060"/>
            <a:gd name="csX38" fmla="*/ 0 w 9291320"/>
            <a:gd name="csY38" fmla="*/ 6538357 h 7846060"/>
            <a:gd name="csX39" fmla="*/ 0 w 9291320"/>
            <a:gd name="csY39" fmla="*/ 5904867 h 7846060"/>
            <a:gd name="csX40" fmla="*/ 0 w 9291320"/>
            <a:gd name="csY40" fmla="*/ 5323683 h 7846060"/>
            <a:gd name="csX41" fmla="*/ 0 w 9291320"/>
            <a:gd name="csY41" fmla="*/ 4847112 h 7846060"/>
            <a:gd name="csX42" fmla="*/ 0 w 9291320"/>
            <a:gd name="csY42" fmla="*/ 4213622 h 7846060"/>
            <a:gd name="csX43" fmla="*/ 0 w 9291320"/>
            <a:gd name="csY43" fmla="*/ 3789358 h 7846060"/>
            <a:gd name="csX44" fmla="*/ 0 w 9291320"/>
            <a:gd name="csY44" fmla="*/ 3260480 h 7846060"/>
            <a:gd name="csX45" fmla="*/ 0 w 9291320"/>
            <a:gd name="csY45" fmla="*/ 2626990 h 7846060"/>
            <a:gd name="csX46" fmla="*/ 0 w 9291320"/>
            <a:gd name="csY46" fmla="*/ 2045806 h 7846060"/>
            <a:gd name="csX47" fmla="*/ 0 w 9291320"/>
            <a:gd name="csY47" fmla="*/ 1307703 h 78460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</a:cxnLst>
          <a:rect l="l" t="t" r="r" b="b"/>
          <a:pathLst>
            <a:path w="9291320" h="7846060" extrusionOk="0">
              <a:moveTo>
                <a:pt x="0" y="1307703"/>
              </a:moveTo>
              <a:cubicBezTo>
                <a:pt x="-82280" y="551267"/>
                <a:pt x="580630" y="-83407"/>
                <a:pt x="1307703" y="0"/>
              </a:cubicBezTo>
              <a:cubicBezTo>
                <a:pt x="1579690" y="-34682"/>
                <a:pt x="1786054" y="77638"/>
                <a:pt x="1997547" y="0"/>
              </a:cubicBezTo>
              <a:cubicBezTo>
                <a:pt x="2209040" y="-77638"/>
                <a:pt x="2260661" y="25231"/>
                <a:pt x="2353596" y="0"/>
              </a:cubicBezTo>
              <a:cubicBezTo>
                <a:pt x="2446531" y="-25231"/>
                <a:pt x="2628046" y="18796"/>
                <a:pt x="2709645" y="0"/>
              </a:cubicBezTo>
              <a:cubicBezTo>
                <a:pt x="2791244" y="-18796"/>
                <a:pt x="2918079" y="26698"/>
                <a:pt x="3065694" y="0"/>
              </a:cubicBezTo>
              <a:cubicBezTo>
                <a:pt x="3213309" y="-26698"/>
                <a:pt x="3425719" y="23097"/>
                <a:pt x="3755538" y="0"/>
              </a:cubicBezTo>
              <a:cubicBezTo>
                <a:pt x="4085357" y="-23097"/>
                <a:pt x="4159622" y="41412"/>
                <a:pt x="4311864" y="0"/>
              </a:cubicBezTo>
              <a:cubicBezTo>
                <a:pt x="4464106" y="-41412"/>
                <a:pt x="4594668" y="56329"/>
                <a:pt x="4868190" y="0"/>
              </a:cubicBezTo>
              <a:cubicBezTo>
                <a:pt x="5141712" y="-56329"/>
                <a:pt x="5068713" y="7863"/>
                <a:pt x="5224239" y="0"/>
              </a:cubicBezTo>
              <a:cubicBezTo>
                <a:pt x="5379765" y="-7863"/>
                <a:pt x="5589494" y="57474"/>
                <a:pt x="5847325" y="0"/>
              </a:cubicBezTo>
              <a:cubicBezTo>
                <a:pt x="6105156" y="-57474"/>
                <a:pt x="6205771" y="17728"/>
                <a:pt x="6470410" y="0"/>
              </a:cubicBezTo>
              <a:cubicBezTo>
                <a:pt x="6735049" y="-17728"/>
                <a:pt x="6748999" y="43964"/>
                <a:pt x="6959977" y="0"/>
              </a:cubicBezTo>
              <a:cubicBezTo>
                <a:pt x="7170955" y="-43964"/>
                <a:pt x="7244171" y="7"/>
                <a:pt x="7316026" y="0"/>
              </a:cubicBezTo>
              <a:cubicBezTo>
                <a:pt x="7387881" y="-7"/>
                <a:pt x="7788475" y="68668"/>
                <a:pt x="7983617" y="0"/>
              </a:cubicBezTo>
              <a:cubicBezTo>
                <a:pt x="8593891" y="-98900"/>
                <a:pt x="9274706" y="653312"/>
                <a:pt x="9291320" y="1307703"/>
              </a:cubicBezTo>
              <a:cubicBezTo>
                <a:pt x="9323685" y="1532706"/>
                <a:pt x="9237628" y="1699908"/>
                <a:pt x="9291320" y="1941193"/>
              </a:cubicBezTo>
              <a:cubicBezTo>
                <a:pt x="9345012" y="2182478"/>
                <a:pt x="9270895" y="2241569"/>
                <a:pt x="9291320" y="2470071"/>
              </a:cubicBezTo>
              <a:cubicBezTo>
                <a:pt x="9311745" y="2698573"/>
                <a:pt x="9268095" y="2766851"/>
                <a:pt x="9291320" y="2998948"/>
              </a:cubicBezTo>
              <a:cubicBezTo>
                <a:pt x="9314545" y="3231045"/>
                <a:pt x="9276191" y="3291800"/>
                <a:pt x="9291320" y="3580132"/>
              </a:cubicBezTo>
              <a:cubicBezTo>
                <a:pt x="9306449" y="3868464"/>
                <a:pt x="9275873" y="3973649"/>
                <a:pt x="9291320" y="4161315"/>
              </a:cubicBezTo>
              <a:cubicBezTo>
                <a:pt x="9306767" y="4348981"/>
                <a:pt x="9272799" y="4564800"/>
                <a:pt x="9291320" y="4847112"/>
              </a:cubicBezTo>
              <a:cubicBezTo>
                <a:pt x="9309841" y="5129424"/>
                <a:pt x="9238155" y="5299860"/>
                <a:pt x="9291320" y="5532909"/>
              </a:cubicBezTo>
              <a:cubicBezTo>
                <a:pt x="9344485" y="5765958"/>
                <a:pt x="9198575" y="6038883"/>
                <a:pt x="9291320" y="6538357"/>
              </a:cubicBezTo>
              <a:cubicBezTo>
                <a:pt x="9241467" y="7098920"/>
                <a:pt x="8756958" y="7874607"/>
                <a:pt x="7983617" y="7846060"/>
              </a:cubicBezTo>
              <a:cubicBezTo>
                <a:pt x="7803239" y="7879437"/>
                <a:pt x="7694588" y="7845456"/>
                <a:pt x="7560809" y="7846060"/>
              </a:cubicBezTo>
              <a:cubicBezTo>
                <a:pt x="7427030" y="7846664"/>
                <a:pt x="7153291" y="7795393"/>
                <a:pt x="6870965" y="7846060"/>
              </a:cubicBezTo>
              <a:cubicBezTo>
                <a:pt x="6588639" y="7896727"/>
                <a:pt x="6491135" y="7825304"/>
                <a:pt x="6247879" y="7846060"/>
              </a:cubicBezTo>
              <a:cubicBezTo>
                <a:pt x="6004623" y="7866816"/>
                <a:pt x="5834570" y="7817637"/>
                <a:pt x="5558035" y="7846060"/>
              </a:cubicBezTo>
              <a:cubicBezTo>
                <a:pt x="5281500" y="7874483"/>
                <a:pt x="5210794" y="7816738"/>
                <a:pt x="5068468" y="7846060"/>
              </a:cubicBezTo>
              <a:cubicBezTo>
                <a:pt x="4926142" y="7875382"/>
                <a:pt x="4748148" y="7799689"/>
                <a:pt x="4645660" y="7846060"/>
              </a:cubicBezTo>
              <a:cubicBezTo>
                <a:pt x="4543172" y="7892431"/>
                <a:pt x="4295139" y="7825304"/>
                <a:pt x="4156093" y="7846060"/>
              </a:cubicBezTo>
              <a:cubicBezTo>
                <a:pt x="4017047" y="7866816"/>
                <a:pt x="3949851" y="7844879"/>
                <a:pt x="3800044" y="7846060"/>
              </a:cubicBezTo>
              <a:cubicBezTo>
                <a:pt x="3650237" y="7847241"/>
                <a:pt x="3453250" y="7815515"/>
                <a:pt x="3310477" y="7846060"/>
              </a:cubicBezTo>
              <a:cubicBezTo>
                <a:pt x="3167704" y="7876605"/>
                <a:pt x="3029005" y="7831075"/>
                <a:pt x="2954428" y="7846060"/>
              </a:cubicBezTo>
              <a:cubicBezTo>
                <a:pt x="2879851" y="7861045"/>
                <a:pt x="2690203" y="7806896"/>
                <a:pt x="2598380" y="7846060"/>
              </a:cubicBezTo>
              <a:cubicBezTo>
                <a:pt x="2506557" y="7885224"/>
                <a:pt x="2170683" y="7803697"/>
                <a:pt x="1975294" y="7846060"/>
              </a:cubicBezTo>
              <a:cubicBezTo>
                <a:pt x="1779905" y="7888423"/>
                <a:pt x="1454749" y="7825110"/>
                <a:pt x="1307703" y="7846060"/>
              </a:cubicBezTo>
              <a:cubicBezTo>
                <a:pt x="592652" y="7825540"/>
                <a:pt x="40803" y="7246352"/>
                <a:pt x="0" y="6538357"/>
              </a:cubicBezTo>
              <a:cubicBezTo>
                <a:pt x="-70123" y="6277091"/>
                <a:pt x="58005" y="6119039"/>
                <a:pt x="0" y="5904867"/>
              </a:cubicBezTo>
              <a:cubicBezTo>
                <a:pt x="-58005" y="5690695"/>
                <a:pt x="41159" y="5516573"/>
                <a:pt x="0" y="5323683"/>
              </a:cubicBezTo>
              <a:cubicBezTo>
                <a:pt x="-41159" y="5130793"/>
                <a:pt x="33418" y="5054190"/>
                <a:pt x="0" y="4847112"/>
              </a:cubicBezTo>
              <a:cubicBezTo>
                <a:pt x="-33418" y="4640034"/>
                <a:pt x="39880" y="4426902"/>
                <a:pt x="0" y="4213622"/>
              </a:cubicBezTo>
              <a:cubicBezTo>
                <a:pt x="-39880" y="4000342"/>
                <a:pt x="28668" y="3936006"/>
                <a:pt x="0" y="3789358"/>
              </a:cubicBezTo>
              <a:cubicBezTo>
                <a:pt x="-28668" y="3642710"/>
                <a:pt x="4672" y="3412182"/>
                <a:pt x="0" y="3260480"/>
              </a:cubicBezTo>
              <a:cubicBezTo>
                <a:pt x="-4672" y="3108778"/>
                <a:pt x="55853" y="2881933"/>
                <a:pt x="0" y="2626990"/>
              </a:cubicBezTo>
              <a:cubicBezTo>
                <a:pt x="-55853" y="2372047"/>
                <a:pt x="5264" y="2232570"/>
                <a:pt x="0" y="2045806"/>
              </a:cubicBezTo>
              <a:cubicBezTo>
                <a:pt x="-5264" y="1859042"/>
                <a:pt x="32632" y="1571630"/>
                <a:pt x="0" y="1307703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67206</xdr:colOff>
      <xdr:row>68</xdr:row>
      <xdr:rowOff>218547</xdr:rowOff>
    </xdr:from>
    <xdr:to>
      <xdr:col>38</xdr:col>
      <xdr:colOff>102769</xdr:colOff>
      <xdr:row>86</xdr:row>
      <xdr:rowOff>101707</xdr:rowOff>
    </xdr:to>
    <xdr:sp macro="" textlink="">
      <xdr:nvSpPr>
        <xdr:cNvPr id="11" name="Rechthoek 10">
          <a:extLst>
            <a:ext uri="{FF2B5EF4-FFF2-40B4-BE49-F238E27FC236}">
              <a16:creationId xmlns:a16="http://schemas.microsoft.com/office/drawing/2014/main" id="{1729DE41-60C2-4949-B642-6FAC413575EF}"/>
            </a:ext>
          </a:extLst>
        </xdr:cNvPr>
        <xdr:cNvSpPr/>
      </xdr:nvSpPr>
      <xdr:spPr>
        <a:xfrm rot="336433">
          <a:off x="13630806" y="17363547"/>
          <a:ext cx="8696963" cy="4848860"/>
        </a:xfrm>
        <a:custGeom>
          <a:avLst/>
          <a:gdLst>
            <a:gd name="csX0" fmla="*/ 0 w 8696963"/>
            <a:gd name="csY0" fmla="*/ 0 h 4848860"/>
            <a:gd name="csX1" fmla="*/ 8696963 w 8696963"/>
            <a:gd name="csY1" fmla="*/ 0 h 4848860"/>
            <a:gd name="csX2" fmla="*/ 8696963 w 8696963"/>
            <a:gd name="csY2" fmla="*/ 4848860 h 4848860"/>
            <a:gd name="csX3" fmla="*/ 0 w 8696963"/>
            <a:gd name="csY3" fmla="*/ 4848860 h 4848860"/>
            <a:gd name="csX4" fmla="*/ 0 w 8696963"/>
            <a:gd name="csY4" fmla="*/ 0 h 48488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8696963" h="4848860" extrusionOk="0">
              <a:moveTo>
                <a:pt x="0" y="0"/>
              </a:moveTo>
              <a:cubicBezTo>
                <a:pt x="1967638" y="-74274"/>
                <a:pt x="4404126" y="-120669"/>
                <a:pt x="8696963" y="0"/>
              </a:cubicBezTo>
              <a:cubicBezTo>
                <a:pt x="8850062" y="528442"/>
                <a:pt x="8544969" y="3960425"/>
                <a:pt x="8696963" y="4848860"/>
              </a:cubicBezTo>
              <a:cubicBezTo>
                <a:pt x="5590934" y="4971998"/>
                <a:pt x="1969109" y="4909845"/>
                <a:pt x="0" y="4848860"/>
              </a:cubicBezTo>
              <a:cubicBezTo>
                <a:pt x="-129013" y="3437763"/>
                <a:pt x="-29966" y="1230305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375920</xdr:colOff>
      <xdr:row>37</xdr:row>
      <xdr:rowOff>22860</xdr:rowOff>
    </xdr:from>
    <xdr:ext cx="3304623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BFEAB539-29C5-46F0-B05C-0FA8613CC478}"/>
            </a:ext>
          </a:extLst>
        </xdr:cNvPr>
        <xdr:cNvSpPr txBox="1"/>
      </xdr:nvSpPr>
      <xdr:spPr>
        <a:xfrm>
          <a:off x="16789400" y="1002030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337819</xdr:colOff>
      <xdr:row>73</xdr:row>
      <xdr:rowOff>27938</xdr:rowOff>
    </xdr:from>
    <xdr:ext cx="2049728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83E4A31D-33B8-4847-B52E-D26BDF87A858}"/>
            </a:ext>
          </a:extLst>
        </xdr:cNvPr>
        <xdr:cNvSpPr txBox="1"/>
      </xdr:nvSpPr>
      <xdr:spPr>
        <a:xfrm>
          <a:off x="4353559" y="1873503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22</xdr:col>
      <xdr:colOff>562433</xdr:colOff>
      <xdr:row>68</xdr:row>
      <xdr:rowOff>218437</xdr:rowOff>
    </xdr:from>
    <xdr:ext cx="388651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3712BC4E-C91B-4A9B-AD15-B43EEC81EC70}"/>
            </a:ext>
          </a:extLst>
        </xdr:cNvPr>
        <xdr:cNvSpPr txBox="1"/>
      </xdr:nvSpPr>
      <xdr:spPr>
        <a:xfrm rot="339370">
          <a:off x="14126033" y="17363437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342900</xdr:colOff>
      <xdr:row>87</xdr:row>
      <xdr:rowOff>0</xdr:rowOff>
    </xdr:from>
    <xdr:ext cx="4394793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26E52D9B-2847-4550-9719-5F6908FCA7A3}"/>
            </a:ext>
          </a:extLst>
        </xdr:cNvPr>
        <xdr:cNvSpPr txBox="1"/>
      </xdr:nvSpPr>
      <xdr:spPr>
        <a:xfrm>
          <a:off x="4358640" y="2219706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317500</xdr:colOff>
      <xdr:row>100</xdr:row>
      <xdr:rowOff>0</xdr:rowOff>
    </xdr:from>
    <xdr:ext cx="4137864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B1DFA90A-558B-41A8-A268-6682C68D1B6F}"/>
            </a:ext>
          </a:extLst>
        </xdr:cNvPr>
        <xdr:cNvSpPr txBox="1"/>
      </xdr:nvSpPr>
      <xdr:spPr>
        <a:xfrm>
          <a:off x="4333240" y="2526792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25</xdr:col>
      <xdr:colOff>59003</xdr:colOff>
      <xdr:row>103</xdr:row>
      <xdr:rowOff>114301</xdr:rowOff>
    </xdr:from>
    <xdr:ext cx="5055936" cy="1344599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9438EBE0-61A4-48F7-A47D-0AA016A92E01}"/>
            </a:ext>
          </a:extLst>
        </xdr:cNvPr>
        <xdr:cNvSpPr txBox="1"/>
      </xdr:nvSpPr>
      <xdr:spPr>
        <a:xfrm rot="21279912">
          <a:off x="14219503" y="26327101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25</xdr:col>
      <xdr:colOff>50800</xdr:colOff>
      <xdr:row>117</xdr:row>
      <xdr:rowOff>0</xdr:rowOff>
    </xdr:from>
    <xdr:ext cx="6630661" cy="2596865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B53959BA-10E4-42C4-8602-D0F1E0863A8B}"/>
            </a:ext>
          </a:extLst>
        </xdr:cNvPr>
        <xdr:cNvSpPr txBox="1"/>
      </xdr:nvSpPr>
      <xdr:spPr>
        <a:xfrm>
          <a:off x="14211300" y="2959100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22</xdr:col>
      <xdr:colOff>248424</xdr:colOff>
      <xdr:row>102</xdr:row>
      <xdr:rowOff>78278</xdr:rowOff>
    </xdr:from>
    <xdr:to>
      <xdr:col>39</xdr:col>
      <xdr:colOff>294192</xdr:colOff>
      <xdr:row>113</xdr:row>
      <xdr:rowOff>183704</xdr:rowOff>
    </xdr:to>
    <xdr:sp macro="" textlink="">
      <xdr:nvSpPr>
        <xdr:cNvPr id="19" name="Rechthoek 18">
          <a:extLst>
            <a:ext uri="{FF2B5EF4-FFF2-40B4-BE49-F238E27FC236}">
              <a16:creationId xmlns:a16="http://schemas.microsoft.com/office/drawing/2014/main" id="{1EC9B3E7-6389-4918-B112-C0FD3496E154}"/>
            </a:ext>
          </a:extLst>
        </xdr:cNvPr>
        <xdr:cNvSpPr/>
      </xdr:nvSpPr>
      <xdr:spPr>
        <a:xfrm rot="21299729">
          <a:off x="13812024" y="26049778"/>
          <a:ext cx="9342168" cy="2759726"/>
        </a:xfrm>
        <a:custGeom>
          <a:avLst/>
          <a:gdLst>
            <a:gd name="csX0" fmla="*/ 0 w 9342168"/>
            <a:gd name="csY0" fmla="*/ 0 h 2759726"/>
            <a:gd name="csX1" fmla="*/ 303620 w 9342168"/>
            <a:gd name="csY1" fmla="*/ 0 h 2759726"/>
            <a:gd name="csX2" fmla="*/ 607241 w 9342168"/>
            <a:gd name="csY2" fmla="*/ 0 h 2759726"/>
            <a:gd name="csX3" fmla="*/ 1004283 w 9342168"/>
            <a:gd name="csY3" fmla="*/ 0 h 2759726"/>
            <a:gd name="csX4" fmla="*/ 1307904 w 9342168"/>
            <a:gd name="csY4" fmla="*/ 0 h 2759726"/>
            <a:gd name="csX5" fmla="*/ 1891789 w 9342168"/>
            <a:gd name="csY5" fmla="*/ 0 h 2759726"/>
            <a:gd name="csX6" fmla="*/ 2195409 w 9342168"/>
            <a:gd name="csY6" fmla="*/ 0 h 2759726"/>
            <a:gd name="csX7" fmla="*/ 2592452 w 9342168"/>
            <a:gd name="csY7" fmla="*/ 0 h 2759726"/>
            <a:gd name="csX8" fmla="*/ 3176337 w 9342168"/>
            <a:gd name="csY8" fmla="*/ 0 h 2759726"/>
            <a:gd name="csX9" fmla="*/ 3573379 w 9342168"/>
            <a:gd name="csY9" fmla="*/ 0 h 2759726"/>
            <a:gd name="csX10" fmla="*/ 3877000 w 9342168"/>
            <a:gd name="csY10" fmla="*/ 0 h 2759726"/>
            <a:gd name="csX11" fmla="*/ 4554307 w 9342168"/>
            <a:gd name="csY11" fmla="*/ 0 h 2759726"/>
            <a:gd name="csX12" fmla="*/ 5231614 w 9342168"/>
            <a:gd name="csY12" fmla="*/ 0 h 2759726"/>
            <a:gd name="csX13" fmla="*/ 5722078 w 9342168"/>
            <a:gd name="csY13" fmla="*/ 0 h 2759726"/>
            <a:gd name="csX14" fmla="*/ 6492807 w 9342168"/>
            <a:gd name="csY14" fmla="*/ 0 h 2759726"/>
            <a:gd name="csX15" fmla="*/ 7076692 w 9342168"/>
            <a:gd name="csY15" fmla="*/ 0 h 2759726"/>
            <a:gd name="csX16" fmla="*/ 7473734 w 9342168"/>
            <a:gd name="csY16" fmla="*/ 0 h 2759726"/>
            <a:gd name="csX17" fmla="*/ 8057620 w 9342168"/>
            <a:gd name="csY17" fmla="*/ 0 h 2759726"/>
            <a:gd name="csX18" fmla="*/ 8828349 w 9342168"/>
            <a:gd name="csY18" fmla="*/ 0 h 2759726"/>
            <a:gd name="csX19" fmla="*/ 9342168 w 9342168"/>
            <a:gd name="csY19" fmla="*/ 0 h 2759726"/>
            <a:gd name="csX20" fmla="*/ 9342168 w 9342168"/>
            <a:gd name="csY20" fmla="*/ 496751 h 2759726"/>
            <a:gd name="csX21" fmla="*/ 9342168 w 9342168"/>
            <a:gd name="csY21" fmla="*/ 993501 h 2759726"/>
            <a:gd name="csX22" fmla="*/ 9342168 w 9342168"/>
            <a:gd name="csY22" fmla="*/ 1462655 h 2759726"/>
            <a:gd name="csX23" fmla="*/ 9342168 w 9342168"/>
            <a:gd name="csY23" fmla="*/ 2069795 h 2759726"/>
            <a:gd name="csX24" fmla="*/ 9342168 w 9342168"/>
            <a:gd name="csY24" fmla="*/ 2759726 h 2759726"/>
            <a:gd name="csX25" fmla="*/ 8664861 w 9342168"/>
            <a:gd name="csY25" fmla="*/ 2759726 h 2759726"/>
            <a:gd name="csX26" fmla="*/ 8080975 w 9342168"/>
            <a:gd name="csY26" fmla="*/ 2759726 h 2759726"/>
            <a:gd name="csX27" fmla="*/ 7777355 w 9342168"/>
            <a:gd name="csY27" fmla="*/ 2759726 h 2759726"/>
            <a:gd name="csX28" fmla="*/ 7286891 w 9342168"/>
            <a:gd name="csY28" fmla="*/ 2759726 h 2759726"/>
            <a:gd name="csX29" fmla="*/ 6796427 w 9342168"/>
            <a:gd name="csY29" fmla="*/ 2759726 h 2759726"/>
            <a:gd name="csX30" fmla="*/ 6492807 w 9342168"/>
            <a:gd name="csY30" fmla="*/ 2759726 h 2759726"/>
            <a:gd name="csX31" fmla="*/ 6095765 w 9342168"/>
            <a:gd name="csY31" fmla="*/ 2759726 h 2759726"/>
            <a:gd name="csX32" fmla="*/ 5698722 w 9342168"/>
            <a:gd name="csY32" fmla="*/ 2759726 h 2759726"/>
            <a:gd name="csX33" fmla="*/ 5301680 w 9342168"/>
            <a:gd name="csY33" fmla="*/ 2759726 h 2759726"/>
            <a:gd name="csX34" fmla="*/ 4530951 w 9342168"/>
            <a:gd name="csY34" fmla="*/ 2759726 h 2759726"/>
            <a:gd name="csX35" fmla="*/ 4227331 w 9342168"/>
            <a:gd name="csY35" fmla="*/ 2759726 h 2759726"/>
            <a:gd name="csX36" fmla="*/ 3456602 w 9342168"/>
            <a:gd name="csY36" fmla="*/ 2759726 h 2759726"/>
            <a:gd name="csX37" fmla="*/ 2685873 w 9342168"/>
            <a:gd name="csY37" fmla="*/ 2759726 h 2759726"/>
            <a:gd name="csX38" fmla="*/ 1915144 w 9342168"/>
            <a:gd name="csY38" fmla="*/ 2759726 h 2759726"/>
            <a:gd name="csX39" fmla="*/ 1611524 w 9342168"/>
            <a:gd name="csY39" fmla="*/ 2759726 h 2759726"/>
            <a:gd name="csX40" fmla="*/ 840795 w 9342168"/>
            <a:gd name="csY40" fmla="*/ 2759726 h 2759726"/>
            <a:gd name="csX41" fmla="*/ 0 w 9342168"/>
            <a:gd name="csY41" fmla="*/ 2759726 h 2759726"/>
            <a:gd name="csX42" fmla="*/ 0 w 9342168"/>
            <a:gd name="csY42" fmla="*/ 2235378 h 2759726"/>
            <a:gd name="csX43" fmla="*/ 0 w 9342168"/>
            <a:gd name="csY43" fmla="*/ 1738627 h 2759726"/>
            <a:gd name="csX44" fmla="*/ 0 w 9342168"/>
            <a:gd name="csY44" fmla="*/ 1159085 h 2759726"/>
            <a:gd name="csX45" fmla="*/ 0 w 9342168"/>
            <a:gd name="csY45" fmla="*/ 551945 h 2759726"/>
            <a:gd name="csX46" fmla="*/ 0 w 9342168"/>
            <a:gd name="csY46" fmla="*/ 0 h 275972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342168" h="2759726" extrusionOk="0">
              <a:moveTo>
                <a:pt x="0" y="0"/>
              </a:moveTo>
              <a:cubicBezTo>
                <a:pt x="126900" y="-7676"/>
                <a:pt x="231384" y="9920"/>
                <a:pt x="303620" y="0"/>
              </a:cubicBezTo>
              <a:cubicBezTo>
                <a:pt x="375856" y="-9920"/>
                <a:pt x="541388" y="1941"/>
                <a:pt x="607241" y="0"/>
              </a:cubicBezTo>
              <a:cubicBezTo>
                <a:pt x="673094" y="-1941"/>
                <a:pt x="832397" y="13637"/>
                <a:pt x="1004283" y="0"/>
              </a:cubicBezTo>
              <a:cubicBezTo>
                <a:pt x="1176169" y="-13637"/>
                <a:pt x="1224150" y="14555"/>
                <a:pt x="1307904" y="0"/>
              </a:cubicBezTo>
              <a:cubicBezTo>
                <a:pt x="1391658" y="-14555"/>
                <a:pt x="1674429" y="36716"/>
                <a:pt x="1891789" y="0"/>
              </a:cubicBezTo>
              <a:cubicBezTo>
                <a:pt x="2109150" y="-36716"/>
                <a:pt x="2081618" y="30740"/>
                <a:pt x="2195409" y="0"/>
              </a:cubicBezTo>
              <a:cubicBezTo>
                <a:pt x="2309200" y="-30740"/>
                <a:pt x="2433023" y="14730"/>
                <a:pt x="2592452" y="0"/>
              </a:cubicBezTo>
              <a:cubicBezTo>
                <a:pt x="2751881" y="-14730"/>
                <a:pt x="3002669" y="58680"/>
                <a:pt x="3176337" y="0"/>
              </a:cubicBezTo>
              <a:cubicBezTo>
                <a:pt x="3350005" y="-58680"/>
                <a:pt x="3448972" y="6677"/>
                <a:pt x="3573379" y="0"/>
              </a:cubicBezTo>
              <a:cubicBezTo>
                <a:pt x="3697786" y="-6677"/>
                <a:pt x="3755769" y="18776"/>
                <a:pt x="3877000" y="0"/>
              </a:cubicBezTo>
              <a:cubicBezTo>
                <a:pt x="3998231" y="-18776"/>
                <a:pt x="4286428" y="16175"/>
                <a:pt x="4554307" y="0"/>
              </a:cubicBezTo>
              <a:cubicBezTo>
                <a:pt x="4822186" y="-16175"/>
                <a:pt x="5050664" y="59981"/>
                <a:pt x="5231614" y="0"/>
              </a:cubicBezTo>
              <a:cubicBezTo>
                <a:pt x="5412564" y="-59981"/>
                <a:pt x="5546499" y="8197"/>
                <a:pt x="5722078" y="0"/>
              </a:cubicBezTo>
              <a:cubicBezTo>
                <a:pt x="5897657" y="-8197"/>
                <a:pt x="6180479" y="72591"/>
                <a:pt x="6492807" y="0"/>
              </a:cubicBezTo>
              <a:cubicBezTo>
                <a:pt x="6805135" y="-72591"/>
                <a:pt x="6843780" y="31812"/>
                <a:pt x="7076692" y="0"/>
              </a:cubicBezTo>
              <a:cubicBezTo>
                <a:pt x="7309605" y="-31812"/>
                <a:pt x="7382191" y="44672"/>
                <a:pt x="7473734" y="0"/>
              </a:cubicBezTo>
              <a:cubicBezTo>
                <a:pt x="7565277" y="-44672"/>
                <a:pt x="7833639" y="61364"/>
                <a:pt x="8057620" y="0"/>
              </a:cubicBezTo>
              <a:cubicBezTo>
                <a:pt x="8281601" y="-61364"/>
                <a:pt x="8486160" y="32819"/>
                <a:pt x="8828349" y="0"/>
              </a:cubicBezTo>
              <a:cubicBezTo>
                <a:pt x="9170538" y="-32819"/>
                <a:pt x="9117560" y="46672"/>
                <a:pt x="9342168" y="0"/>
              </a:cubicBezTo>
              <a:cubicBezTo>
                <a:pt x="9385455" y="212775"/>
                <a:pt x="9332081" y="311275"/>
                <a:pt x="9342168" y="496751"/>
              </a:cubicBezTo>
              <a:cubicBezTo>
                <a:pt x="9352255" y="682227"/>
                <a:pt x="9289289" y="764191"/>
                <a:pt x="9342168" y="993501"/>
              </a:cubicBezTo>
              <a:cubicBezTo>
                <a:pt x="9395047" y="1222811"/>
                <a:pt x="9286112" y="1365731"/>
                <a:pt x="9342168" y="1462655"/>
              </a:cubicBezTo>
              <a:cubicBezTo>
                <a:pt x="9398224" y="1559579"/>
                <a:pt x="9292568" y="1848629"/>
                <a:pt x="9342168" y="2069795"/>
              </a:cubicBezTo>
              <a:cubicBezTo>
                <a:pt x="9391768" y="2290961"/>
                <a:pt x="9317004" y="2499862"/>
                <a:pt x="9342168" y="2759726"/>
              </a:cubicBezTo>
              <a:cubicBezTo>
                <a:pt x="9183058" y="2795974"/>
                <a:pt x="8918724" y="2726620"/>
                <a:pt x="8664861" y="2759726"/>
              </a:cubicBezTo>
              <a:cubicBezTo>
                <a:pt x="8410998" y="2792832"/>
                <a:pt x="8303571" y="2699667"/>
                <a:pt x="8080975" y="2759726"/>
              </a:cubicBezTo>
              <a:cubicBezTo>
                <a:pt x="7858379" y="2819785"/>
                <a:pt x="7920022" y="2753180"/>
                <a:pt x="7777355" y="2759726"/>
              </a:cubicBezTo>
              <a:cubicBezTo>
                <a:pt x="7634688" y="2766272"/>
                <a:pt x="7473977" y="2752645"/>
                <a:pt x="7286891" y="2759726"/>
              </a:cubicBezTo>
              <a:cubicBezTo>
                <a:pt x="7099805" y="2766807"/>
                <a:pt x="6910064" y="2724709"/>
                <a:pt x="6796427" y="2759726"/>
              </a:cubicBezTo>
              <a:cubicBezTo>
                <a:pt x="6682790" y="2794743"/>
                <a:pt x="6607492" y="2745976"/>
                <a:pt x="6492807" y="2759726"/>
              </a:cubicBezTo>
              <a:cubicBezTo>
                <a:pt x="6378122" y="2773476"/>
                <a:pt x="6196255" y="2721741"/>
                <a:pt x="6095765" y="2759726"/>
              </a:cubicBezTo>
              <a:cubicBezTo>
                <a:pt x="5995275" y="2797711"/>
                <a:pt x="5884363" y="2729054"/>
                <a:pt x="5698722" y="2759726"/>
              </a:cubicBezTo>
              <a:cubicBezTo>
                <a:pt x="5513081" y="2790398"/>
                <a:pt x="5402940" y="2735725"/>
                <a:pt x="5301680" y="2759726"/>
              </a:cubicBezTo>
              <a:cubicBezTo>
                <a:pt x="5200420" y="2783727"/>
                <a:pt x="4736821" y="2713818"/>
                <a:pt x="4530951" y="2759726"/>
              </a:cubicBezTo>
              <a:cubicBezTo>
                <a:pt x="4325081" y="2805634"/>
                <a:pt x="4339789" y="2739487"/>
                <a:pt x="4227331" y="2759726"/>
              </a:cubicBezTo>
              <a:cubicBezTo>
                <a:pt x="4114873" y="2779965"/>
                <a:pt x="3632420" y="2667477"/>
                <a:pt x="3456602" y="2759726"/>
              </a:cubicBezTo>
              <a:cubicBezTo>
                <a:pt x="3280784" y="2851975"/>
                <a:pt x="2930755" y="2726449"/>
                <a:pt x="2685873" y="2759726"/>
              </a:cubicBezTo>
              <a:cubicBezTo>
                <a:pt x="2440991" y="2793003"/>
                <a:pt x="2196022" y="2674786"/>
                <a:pt x="1915144" y="2759726"/>
              </a:cubicBezTo>
              <a:cubicBezTo>
                <a:pt x="1634266" y="2844666"/>
                <a:pt x="1737594" y="2723430"/>
                <a:pt x="1611524" y="2759726"/>
              </a:cubicBezTo>
              <a:cubicBezTo>
                <a:pt x="1485454" y="2796022"/>
                <a:pt x="1052710" y="2712206"/>
                <a:pt x="840795" y="2759726"/>
              </a:cubicBezTo>
              <a:cubicBezTo>
                <a:pt x="628880" y="2807246"/>
                <a:pt x="336644" y="2751492"/>
                <a:pt x="0" y="2759726"/>
              </a:cubicBezTo>
              <a:cubicBezTo>
                <a:pt x="-10738" y="2577898"/>
                <a:pt x="19606" y="2344962"/>
                <a:pt x="0" y="2235378"/>
              </a:cubicBezTo>
              <a:cubicBezTo>
                <a:pt x="-19606" y="2125794"/>
                <a:pt x="52660" y="1874371"/>
                <a:pt x="0" y="1738627"/>
              </a:cubicBezTo>
              <a:cubicBezTo>
                <a:pt x="-52660" y="1602883"/>
                <a:pt x="19228" y="1385239"/>
                <a:pt x="0" y="1159085"/>
              </a:cubicBezTo>
              <a:cubicBezTo>
                <a:pt x="-19228" y="932931"/>
                <a:pt x="46510" y="766558"/>
                <a:pt x="0" y="551945"/>
              </a:cubicBezTo>
              <a:cubicBezTo>
                <a:pt x="-46510" y="337332"/>
                <a:pt x="19215" y="1370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25</xdr:col>
      <xdr:colOff>76200</xdr:colOff>
      <xdr:row>88</xdr:row>
      <xdr:rowOff>165100</xdr:rowOff>
    </xdr:from>
    <xdr:ext cx="3588931" cy="1344599"/>
    <xdr:sp macro="" textlink="">
      <xdr:nvSpPr>
        <xdr:cNvPr id="20" name="Tekstvak 19">
          <a:extLst>
            <a:ext uri="{FF2B5EF4-FFF2-40B4-BE49-F238E27FC236}">
              <a16:creationId xmlns:a16="http://schemas.microsoft.com/office/drawing/2014/main" id="{68F083F3-24E2-46AA-BD66-E17FA6722866}"/>
            </a:ext>
          </a:extLst>
        </xdr:cNvPr>
        <xdr:cNvSpPr txBox="1"/>
      </xdr:nvSpPr>
      <xdr:spPr>
        <a:xfrm>
          <a:off x="14236700" y="2275840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10160</xdr:colOff>
      <xdr:row>3</xdr:row>
      <xdr:rowOff>327660</xdr:rowOff>
    </xdr:from>
    <xdr:to>
      <xdr:col>39</xdr:col>
      <xdr:colOff>579120</xdr:colOff>
      <xdr:row>24</xdr:row>
      <xdr:rowOff>238760</xdr:rowOff>
    </xdr:to>
    <xdr:graphicFrame macro="">
      <xdr:nvGraphicFramePr>
        <xdr:cNvPr id="23" name="Grafiek 22">
          <a:extLst>
            <a:ext uri="{FF2B5EF4-FFF2-40B4-BE49-F238E27FC236}">
              <a16:creationId xmlns:a16="http://schemas.microsoft.com/office/drawing/2014/main" id="{5B5CCD8A-62BF-9132-0AB4-2A5BF09DFA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</xdr:colOff>
      <xdr:row>0</xdr:row>
      <xdr:rowOff>228600</xdr:rowOff>
    </xdr:from>
    <xdr:to>
      <xdr:col>2</xdr:col>
      <xdr:colOff>790450</xdr:colOff>
      <xdr:row>2</xdr:row>
      <xdr:rowOff>505720</xdr:rowOff>
    </xdr:to>
    <xdr:sp macro="" textlink="">
      <xdr:nvSpPr>
        <xdr:cNvPr id="38" name="Rechthoek: afgeronde hoeken 3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BB28E5F-ACE8-41E1-BB54-3072ED24121B}"/>
            </a:ext>
          </a:extLst>
        </xdr:cNvPr>
        <xdr:cNvSpPr/>
      </xdr:nvSpPr>
      <xdr:spPr>
        <a:xfrm>
          <a:off x="652780" y="228600"/>
          <a:ext cx="1204470" cy="11610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39" name="Rechthoek: afgeronde hoeken 3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C191F97-A8A0-4E36-92C4-3374C3DC4665}"/>
            </a:ext>
          </a:extLst>
        </xdr:cNvPr>
        <xdr:cNvSpPr/>
      </xdr:nvSpPr>
      <xdr:spPr>
        <a:xfrm>
          <a:off x="2001509" y="228600"/>
          <a:ext cx="1207050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M3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40" name="Rechthoek: afgeronde hoeken 3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D02D545-D679-4717-9C2E-B58AB631BFD2}"/>
            </a:ext>
          </a:extLst>
        </xdr:cNvPr>
        <xdr:cNvSpPr/>
      </xdr:nvSpPr>
      <xdr:spPr>
        <a:xfrm>
          <a:off x="3333536" y="228600"/>
          <a:ext cx="1217367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E3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41" name="Rechthoek: afgeronde hoeken 4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6756BFB-4EC4-45D9-AD34-31A593362C64}"/>
            </a:ext>
          </a:extLst>
        </xdr:cNvPr>
        <xdr:cNvSpPr/>
      </xdr:nvSpPr>
      <xdr:spPr>
        <a:xfrm>
          <a:off x="624840" y="1114468"/>
          <a:ext cx="394716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23</xdr:col>
      <xdr:colOff>91440</xdr:colOff>
      <xdr:row>28</xdr:row>
      <xdr:rowOff>60960</xdr:rowOff>
    </xdr:from>
    <xdr:to>
      <xdr:col>38</xdr:col>
      <xdr:colOff>408940</xdr:colOff>
      <xdr:row>34</xdr:row>
      <xdr:rowOff>15240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0F77B2DF-0253-4249-B80A-9D5697D93364}"/>
            </a:ext>
          </a:extLst>
        </xdr:cNvPr>
        <xdr:cNvSpPr/>
      </xdr:nvSpPr>
      <xdr:spPr>
        <a:xfrm>
          <a:off x="16504920" y="7909560"/>
          <a:ext cx="9095740" cy="1371600"/>
        </a:xfrm>
        <a:custGeom>
          <a:avLst/>
          <a:gdLst>
            <a:gd name="csX0" fmla="*/ 0 w 9095740"/>
            <a:gd name="csY0" fmla="*/ 0 h 1371600"/>
            <a:gd name="csX1" fmla="*/ 295612 w 9095740"/>
            <a:gd name="csY1" fmla="*/ 0 h 1371600"/>
            <a:gd name="csX2" fmla="*/ 591223 w 9095740"/>
            <a:gd name="csY2" fmla="*/ 0 h 1371600"/>
            <a:gd name="csX3" fmla="*/ 1159707 w 9095740"/>
            <a:gd name="csY3" fmla="*/ 0 h 1371600"/>
            <a:gd name="csX4" fmla="*/ 1910105 w 9095740"/>
            <a:gd name="csY4" fmla="*/ 0 h 1371600"/>
            <a:gd name="csX5" fmla="*/ 2387632 w 9095740"/>
            <a:gd name="csY5" fmla="*/ 0 h 1371600"/>
            <a:gd name="csX6" fmla="*/ 2956116 w 9095740"/>
            <a:gd name="csY6" fmla="*/ 0 h 1371600"/>
            <a:gd name="csX7" fmla="*/ 3433642 w 9095740"/>
            <a:gd name="csY7" fmla="*/ 0 h 1371600"/>
            <a:gd name="csX8" fmla="*/ 4093083 w 9095740"/>
            <a:gd name="csY8" fmla="*/ 0 h 1371600"/>
            <a:gd name="csX9" fmla="*/ 4479652 w 9095740"/>
            <a:gd name="csY9" fmla="*/ 0 h 1371600"/>
            <a:gd name="csX10" fmla="*/ 5139093 w 9095740"/>
            <a:gd name="csY10" fmla="*/ 0 h 1371600"/>
            <a:gd name="csX11" fmla="*/ 5616619 w 9095740"/>
            <a:gd name="csY11" fmla="*/ 0 h 1371600"/>
            <a:gd name="csX12" fmla="*/ 6003188 w 9095740"/>
            <a:gd name="csY12" fmla="*/ 0 h 1371600"/>
            <a:gd name="csX13" fmla="*/ 6480715 w 9095740"/>
            <a:gd name="csY13" fmla="*/ 0 h 1371600"/>
            <a:gd name="csX14" fmla="*/ 6958241 w 9095740"/>
            <a:gd name="csY14" fmla="*/ 0 h 1371600"/>
            <a:gd name="csX15" fmla="*/ 7344810 w 9095740"/>
            <a:gd name="csY15" fmla="*/ 0 h 1371600"/>
            <a:gd name="csX16" fmla="*/ 7640422 w 9095740"/>
            <a:gd name="csY16" fmla="*/ 0 h 1371600"/>
            <a:gd name="csX17" fmla="*/ 8026991 w 9095740"/>
            <a:gd name="csY17" fmla="*/ 0 h 1371600"/>
            <a:gd name="csX18" fmla="*/ 8413559 w 9095740"/>
            <a:gd name="csY18" fmla="*/ 0 h 1371600"/>
            <a:gd name="csX19" fmla="*/ 9095740 w 9095740"/>
            <a:gd name="csY19" fmla="*/ 0 h 1371600"/>
            <a:gd name="csX20" fmla="*/ 9095740 w 9095740"/>
            <a:gd name="csY20" fmla="*/ 429768 h 1371600"/>
            <a:gd name="csX21" fmla="*/ 9095740 w 9095740"/>
            <a:gd name="csY21" fmla="*/ 914400 h 1371600"/>
            <a:gd name="csX22" fmla="*/ 9095740 w 9095740"/>
            <a:gd name="csY22" fmla="*/ 1371600 h 1371600"/>
            <a:gd name="csX23" fmla="*/ 8436299 w 9095740"/>
            <a:gd name="csY23" fmla="*/ 1371600 h 1371600"/>
            <a:gd name="csX24" fmla="*/ 7867815 w 9095740"/>
            <a:gd name="csY24" fmla="*/ 1371600 h 1371600"/>
            <a:gd name="csX25" fmla="*/ 7299331 w 9095740"/>
            <a:gd name="csY25" fmla="*/ 1371600 h 1371600"/>
            <a:gd name="csX26" fmla="*/ 6548933 w 9095740"/>
            <a:gd name="csY26" fmla="*/ 1371600 h 1371600"/>
            <a:gd name="csX27" fmla="*/ 6162364 w 9095740"/>
            <a:gd name="csY27" fmla="*/ 1371600 h 1371600"/>
            <a:gd name="csX28" fmla="*/ 5593880 w 9095740"/>
            <a:gd name="csY28" fmla="*/ 1371600 h 1371600"/>
            <a:gd name="csX29" fmla="*/ 4843482 w 9095740"/>
            <a:gd name="csY29" fmla="*/ 1371600 h 1371600"/>
            <a:gd name="csX30" fmla="*/ 4547870 w 9095740"/>
            <a:gd name="csY30" fmla="*/ 1371600 h 1371600"/>
            <a:gd name="csX31" fmla="*/ 4161301 w 9095740"/>
            <a:gd name="csY31" fmla="*/ 1371600 h 1371600"/>
            <a:gd name="csX32" fmla="*/ 3774732 w 9095740"/>
            <a:gd name="csY32" fmla="*/ 1371600 h 1371600"/>
            <a:gd name="csX33" fmla="*/ 3388163 w 9095740"/>
            <a:gd name="csY33" fmla="*/ 1371600 h 1371600"/>
            <a:gd name="csX34" fmla="*/ 2819679 w 9095740"/>
            <a:gd name="csY34" fmla="*/ 1371600 h 1371600"/>
            <a:gd name="csX35" fmla="*/ 2251196 w 9095740"/>
            <a:gd name="csY35" fmla="*/ 1371600 h 1371600"/>
            <a:gd name="csX36" fmla="*/ 1955584 w 9095740"/>
            <a:gd name="csY36" fmla="*/ 1371600 h 1371600"/>
            <a:gd name="csX37" fmla="*/ 1387100 w 9095740"/>
            <a:gd name="csY37" fmla="*/ 1371600 h 1371600"/>
            <a:gd name="csX38" fmla="*/ 636702 w 9095740"/>
            <a:gd name="csY38" fmla="*/ 1371600 h 1371600"/>
            <a:gd name="csX39" fmla="*/ 0 w 9095740"/>
            <a:gd name="csY39" fmla="*/ 1371600 h 1371600"/>
            <a:gd name="csX40" fmla="*/ 0 w 9095740"/>
            <a:gd name="csY40" fmla="*/ 886968 h 1371600"/>
            <a:gd name="csX41" fmla="*/ 0 w 9095740"/>
            <a:gd name="csY41" fmla="*/ 470916 h 1371600"/>
            <a:gd name="csX42" fmla="*/ 0 w 9095740"/>
            <a:gd name="csY42" fmla="*/ 0 h 13716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</a:cxnLst>
          <a:rect l="l" t="t" r="r" b="b"/>
          <a:pathLst>
            <a:path w="9095740" h="1371600" extrusionOk="0">
              <a:moveTo>
                <a:pt x="0" y="0"/>
              </a:moveTo>
              <a:cubicBezTo>
                <a:pt x="111223" y="-2275"/>
                <a:pt x="177639" y="6866"/>
                <a:pt x="295612" y="0"/>
              </a:cubicBezTo>
              <a:cubicBezTo>
                <a:pt x="413585" y="-6866"/>
                <a:pt x="496210" y="24655"/>
                <a:pt x="591223" y="0"/>
              </a:cubicBezTo>
              <a:cubicBezTo>
                <a:pt x="686236" y="-24655"/>
                <a:pt x="997901" y="3180"/>
                <a:pt x="1159707" y="0"/>
              </a:cubicBezTo>
              <a:cubicBezTo>
                <a:pt x="1321513" y="-3180"/>
                <a:pt x="1546777" y="67674"/>
                <a:pt x="1910105" y="0"/>
              </a:cubicBezTo>
              <a:cubicBezTo>
                <a:pt x="2273433" y="-67674"/>
                <a:pt x="2271044" y="47341"/>
                <a:pt x="2387632" y="0"/>
              </a:cubicBezTo>
              <a:cubicBezTo>
                <a:pt x="2504220" y="-47341"/>
                <a:pt x="2818137" y="54185"/>
                <a:pt x="2956116" y="0"/>
              </a:cubicBezTo>
              <a:cubicBezTo>
                <a:pt x="3094095" y="-54185"/>
                <a:pt x="3316241" y="33260"/>
                <a:pt x="3433642" y="0"/>
              </a:cubicBezTo>
              <a:cubicBezTo>
                <a:pt x="3551043" y="-33260"/>
                <a:pt x="3947308" y="43808"/>
                <a:pt x="4093083" y="0"/>
              </a:cubicBezTo>
              <a:cubicBezTo>
                <a:pt x="4238858" y="-43808"/>
                <a:pt x="4345696" y="25564"/>
                <a:pt x="4479652" y="0"/>
              </a:cubicBezTo>
              <a:cubicBezTo>
                <a:pt x="4613608" y="-25564"/>
                <a:pt x="4849115" y="28619"/>
                <a:pt x="5139093" y="0"/>
              </a:cubicBezTo>
              <a:cubicBezTo>
                <a:pt x="5429071" y="-28619"/>
                <a:pt x="5430222" y="50953"/>
                <a:pt x="5616619" y="0"/>
              </a:cubicBezTo>
              <a:cubicBezTo>
                <a:pt x="5803016" y="-50953"/>
                <a:pt x="5890238" y="17817"/>
                <a:pt x="6003188" y="0"/>
              </a:cubicBezTo>
              <a:cubicBezTo>
                <a:pt x="6116138" y="-17817"/>
                <a:pt x="6333112" y="7451"/>
                <a:pt x="6480715" y="0"/>
              </a:cubicBezTo>
              <a:cubicBezTo>
                <a:pt x="6628318" y="-7451"/>
                <a:pt x="6797710" y="25898"/>
                <a:pt x="6958241" y="0"/>
              </a:cubicBezTo>
              <a:cubicBezTo>
                <a:pt x="7118772" y="-25898"/>
                <a:pt x="7267083" y="41715"/>
                <a:pt x="7344810" y="0"/>
              </a:cubicBezTo>
              <a:cubicBezTo>
                <a:pt x="7422537" y="-41715"/>
                <a:pt x="7526560" y="10853"/>
                <a:pt x="7640422" y="0"/>
              </a:cubicBezTo>
              <a:cubicBezTo>
                <a:pt x="7754284" y="-10853"/>
                <a:pt x="7881456" y="10044"/>
                <a:pt x="8026991" y="0"/>
              </a:cubicBezTo>
              <a:cubicBezTo>
                <a:pt x="8172526" y="-10044"/>
                <a:pt x="8260215" y="12595"/>
                <a:pt x="8413559" y="0"/>
              </a:cubicBezTo>
              <a:cubicBezTo>
                <a:pt x="8566903" y="-12595"/>
                <a:pt x="8783407" y="17211"/>
                <a:pt x="9095740" y="0"/>
              </a:cubicBezTo>
              <a:cubicBezTo>
                <a:pt x="9098635" y="152496"/>
                <a:pt x="9061208" y="315683"/>
                <a:pt x="9095740" y="429768"/>
              </a:cubicBezTo>
              <a:cubicBezTo>
                <a:pt x="9130272" y="543853"/>
                <a:pt x="9093368" y="749018"/>
                <a:pt x="9095740" y="914400"/>
              </a:cubicBezTo>
              <a:cubicBezTo>
                <a:pt x="9098112" y="1079782"/>
                <a:pt x="9090078" y="1146727"/>
                <a:pt x="9095740" y="1371600"/>
              </a:cubicBezTo>
              <a:cubicBezTo>
                <a:pt x="8884202" y="1423259"/>
                <a:pt x="8643618" y="1353333"/>
                <a:pt x="8436299" y="1371600"/>
              </a:cubicBezTo>
              <a:cubicBezTo>
                <a:pt x="8228980" y="1389867"/>
                <a:pt x="7995545" y="1365104"/>
                <a:pt x="7867815" y="1371600"/>
              </a:cubicBezTo>
              <a:cubicBezTo>
                <a:pt x="7740085" y="1378096"/>
                <a:pt x="7535542" y="1324996"/>
                <a:pt x="7299331" y="1371600"/>
              </a:cubicBezTo>
              <a:cubicBezTo>
                <a:pt x="7063120" y="1418204"/>
                <a:pt x="6780402" y="1316510"/>
                <a:pt x="6548933" y="1371600"/>
              </a:cubicBezTo>
              <a:cubicBezTo>
                <a:pt x="6317464" y="1426690"/>
                <a:pt x="6321163" y="1344716"/>
                <a:pt x="6162364" y="1371600"/>
              </a:cubicBezTo>
              <a:cubicBezTo>
                <a:pt x="6003565" y="1398484"/>
                <a:pt x="5807242" y="1329831"/>
                <a:pt x="5593880" y="1371600"/>
              </a:cubicBezTo>
              <a:cubicBezTo>
                <a:pt x="5380518" y="1413369"/>
                <a:pt x="5062791" y="1337567"/>
                <a:pt x="4843482" y="1371600"/>
              </a:cubicBezTo>
              <a:cubicBezTo>
                <a:pt x="4624173" y="1405633"/>
                <a:pt x="4639364" y="1355041"/>
                <a:pt x="4547870" y="1371600"/>
              </a:cubicBezTo>
              <a:cubicBezTo>
                <a:pt x="4456376" y="1388159"/>
                <a:pt x="4346343" y="1329959"/>
                <a:pt x="4161301" y="1371600"/>
              </a:cubicBezTo>
              <a:cubicBezTo>
                <a:pt x="3976259" y="1413241"/>
                <a:pt x="3930555" y="1326235"/>
                <a:pt x="3774732" y="1371600"/>
              </a:cubicBezTo>
              <a:cubicBezTo>
                <a:pt x="3618909" y="1416965"/>
                <a:pt x="3532754" y="1357857"/>
                <a:pt x="3388163" y="1371600"/>
              </a:cubicBezTo>
              <a:cubicBezTo>
                <a:pt x="3243572" y="1385343"/>
                <a:pt x="2981508" y="1331304"/>
                <a:pt x="2819679" y="1371600"/>
              </a:cubicBezTo>
              <a:cubicBezTo>
                <a:pt x="2657850" y="1411896"/>
                <a:pt x="2506011" y="1341128"/>
                <a:pt x="2251196" y="1371600"/>
              </a:cubicBezTo>
              <a:cubicBezTo>
                <a:pt x="1996381" y="1402072"/>
                <a:pt x="2099819" y="1364239"/>
                <a:pt x="1955584" y="1371600"/>
              </a:cubicBezTo>
              <a:cubicBezTo>
                <a:pt x="1811349" y="1378961"/>
                <a:pt x="1514890" y="1334495"/>
                <a:pt x="1387100" y="1371600"/>
              </a:cubicBezTo>
              <a:cubicBezTo>
                <a:pt x="1259310" y="1408705"/>
                <a:pt x="887774" y="1315739"/>
                <a:pt x="636702" y="1371600"/>
              </a:cubicBezTo>
              <a:cubicBezTo>
                <a:pt x="385630" y="1427461"/>
                <a:pt x="161017" y="1344433"/>
                <a:pt x="0" y="1371600"/>
              </a:cubicBezTo>
              <a:cubicBezTo>
                <a:pt x="-11052" y="1169899"/>
                <a:pt x="8629" y="1089494"/>
                <a:pt x="0" y="886968"/>
              </a:cubicBezTo>
              <a:cubicBezTo>
                <a:pt x="-8629" y="684442"/>
                <a:pt x="43868" y="593418"/>
                <a:pt x="0" y="470916"/>
              </a:cubicBezTo>
              <a:cubicBezTo>
                <a:pt x="-43868" y="348414"/>
                <a:pt x="25008" y="185598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208280</xdr:colOff>
      <xdr:row>28</xdr:row>
      <xdr:rowOff>53340</xdr:rowOff>
    </xdr:from>
    <xdr:ext cx="6746142" cy="1970732"/>
    <xdr:sp macro="" textlink="">
      <xdr:nvSpPr>
        <xdr:cNvPr id="21" name="Tekstvak 20">
          <a:extLst>
            <a:ext uri="{FF2B5EF4-FFF2-40B4-BE49-F238E27FC236}">
              <a16:creationId xmlns:a16="http://schemas.microsoft.com/office/drawing/2014/main" id="{B042E27C-92C3-4D99-A4A5-6A8C5A7C7E8B}"/>
            </a:ext>
          </a:extLst>
        </xdr:cNvPr>
        <xdr:cNvSpPr txBox="1"/>
      </xdr:nvSpPr>
      <xdr:spPr>
        <a:xfrm>
          <a:off x="16621760" y="7901940"/>
          <a:ext cx="6746142" cy="19707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274320</xdr:colOff>
      <xdr:row>29</xdr:row>
      <xdr:rowOff>30480</xdr:rowOff>
    </xdr:from>
    <xdr:to>
      <xdr:col>38</xdr:col>
      <xdr:colOff>243840</xdr:colOff>
      <xdr:row>33</xdr:row>
      <xdr:rowOff>45720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2174160A-9177-956B-2665-332CB2EB5284}"/>
            </a:ext>
          </a:extLst>
        </xdr:cNvPr>
        <xdr:cNvSpPr/>
      </xdr:nvSpPr>
      <xdr:spPr>
        <a:xfrm>
          <a:off x="23545800" y="8077200"/>
          <a:ext cx="1889760" cy="99060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36</xdr:col>
      <xdr:colOff>304800</xdr:colOff>
      <xdr:row>20</xdr:row>
      <xdr:rowOff>121920</xdr:rowOff>
    </xdr:from>
    <xdr:to>
      <xdr:col>39</xdr:col>
      <xdr:colOff>365760</xdr:colOff>
      <xdr:row>24</xdr:row>
      <xdr:rowOff>76200</xdr:rowOff>
    </xdr:to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61078CFF-52A5-417B-9977-1B3F8D6CE0AC}"/>
            </a:ext>
          </a:extLst>
        </xdr:cNvPr>
        <xdr:cNvSpPr txBox="1"/>
      </xdr:nvSpPr>
      <xdr:spPr>
        <a:xfrm>
          <a:off x="24825960" y="6461760"/>
          <a:ext cx="1981200" cy="8839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600"/>
            <a:t>score is één niveau onder de</a:t>
          </a:r>
          <a:r>
            <a:rPr lang="nl-NL" sz="1600" baseline="0"/>
            <a:t> gemiddelde score = aandacht</a:t>
          </a:r>
          <a:endParaRPr lang="nl-NL" sz="1600"/>
        </a:p>
      </xdr:txBody>
    </xdr:sp>
    <xdr:clientData/>
  </xdr:twoCellAnchor>
  <xdr:twoCellAnchor>
    <xdr:from>
      <xdr:col>33</xdr:col>
      <xdr:colOff>167640</xdr:colOff>
      <xdr:row>20</xdr:row>
      <xdr:rowOff>121920</xdr:rowOff>
    </xdr:from>
    <xdr:to>
      <xdr:col>39</xdr:col>
      <xdr:colOff>335280</xdr:colOff>
      <xdr:row>24</xdr:row>
      <xdr:rowOff>91440</xdr:rowOff>
    </xdr:to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71A4C62E-5753-4491-88D1-4F2888C03792}"/>
            </a:ext>
          </a:extLst>
        </xdr:cNvPr>
        <xdr:cNvSpPr/>
      </xdr:nvSpPr>
      <xdr:spPr>
        <a:xfrm>
          <a:off x="22768560" y="6461760"/>
          <a:ext cx="4008120" cy="899160"/>
        </a:xfrm>
        <a:prstGeom prst="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17A8CE0-48A6-4E1A-9769-485BAA605110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FA82E77E-6C98-46B0-AD71-3CF8117D8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80287CFB-D0F2-43FB-A4A6-DA0C6478D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41F8A1-6D13-453C-B192-E33AF07E992A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E6AAEB7-0BC2-4032-816C-1025F92C1BCF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gr.4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75F5D00-91C1-4192-830C-054B32FF284E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1890C06-064A-4A60-ABF9-034F2BA52596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9E93456C-F10B-407B-9BD2-D16798196353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M4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4F6886A-1546-499C-BA33-D6DFA0EBD7DB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BB5280E0-5D46-42D7-AC47-FF3D79A4E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97E6725-7DB3-412F-8173-B714B8115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26894</xdr:colOff>
      <xdr:row>13</xdr:row>
      <xdr:rowOff>8964</xdr:rowOff>
    </xdr:from>
    <xdr:to>
      <xdr:col>4</xdr:col>
      <xdr:colOff>8964</xdr:colOff>
      <xdr:row>53</xdr:row>
      <xdr:rowOff>17926</xdr:rowOff>
    </xdr:to>
    <xdr:sp macro="" textlink="">
      <xdr:nvSpPr>
        <xdr:cNvPr id="5" name="Rechthoe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B23AA3-AAB2-4EB2-ADEF-234F95AD1E87}"/>
            </a:ext>
          </a:extLst>
        </xdr:cNvPr>
        <xdr:cNvSpPr/>
      </xdr:nvSpPr>
      <xdr:spPr>
        <a:xfrm>
          <a:off x="286870" y="2653552"/>
          <a:ext cx="2877670" cy="6786280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6753FEC-2F52-48DA-9529-81B51BFE8B0B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B78A63-75B1-4401-A3B2-8573396172D9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gr.4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E2795D0-9D98-4CC3-A903-D8071CA29C13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2919D89-3B31-4DD2-884F-7CBB38F088B7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3F3C660B-19C6-4037-9677-5C7B34781D9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E4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3FAC65C3-F45B-4B4E-804E-96A6AEF5A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4CE61525-A48E-4749-9015-580C04AF0254}"/>
            </a:ext>
          </a:extLst>
        </xdr:cNvPr>
        <xdr:cNvSpPr>
          <a:spLocks noChangeArrowheads="1"/>
        </xdr:cNvSpPr>
      </xdr:nvSpPr>
      <xdr:spPr bwMode="auto">
        <a:xfrm>
          <a:off x="3505884" y="401256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DBEC6FEF-FB9C-4572-95A6-91C52AA870B0}"/>
            </a:ext>
          </a:extLst>
        </xdr:cNvPr>
        <xdr:cNvSpPr txBox="1">
          <a:spLocks noChangeArrowheads="1"/>
        </xdr:cNvSpPr>
      </xdr:nvSpPr>
      <xdr:spPr bwMode="auto">
        <a:xfrm>
          <a:off x="3519805" y="434530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3F3A2FD6-A17E-471C-B3FE-7F94F076AA3B}"/>
            </a:ext>
          </a:extLst>
        </xdr:cNvPr>
        <xdr:cNvSpPr>
          <a:spLocks noChangeArrowheads="1"/>
        </xdr:cNvSpPr>
      </xdr:nvSpPr>
      <xdr:spPr bwMode="auto">
        <a:xfrm>
          <a:off x="3520538" y="507301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C44EE93F-1D27-436C-84AE-B7B7CB1E90A9}"/>
            </a:ext>
          </a:extLst>
        </xdr:cNvPr>
        <xdr:cNvSpPr txBox="1">
          <a:spLocks noChangeArrowheads="1"/>
        </xdr:cNvSpPr>
      </xdr:nvSpPr>
      <xdr:spPr bwMode="auto">
        <a:xfrm>
          <a:off x="3535680" y="545211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A15C238A-9178-4D2A-9E79-01FEA78F549A}"/>
            </a:ext>
          </a:extLst>
        </xdr:cNvPr>
        <xdr:cNvSpPr>
          <a:spLocks noChangeArrowheads="1"/>
        </xdr:cNvSpPr>
      </xdr:nvSpPr>
      <xdr:spPr bwMode="auto">
        <a:xfrm>
          <a:off x="3518584" y="622554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A3AE4003-2FEC-43C6-9AAB-DA620C26060F}"/>
            </a:ext>
          </a:extLst>
        </xdr:cNvPr>
        <xdr:cNvSpPr txBox="1">
          <a:spLocks noChangeArrowheads="1"/>
        </xdr:cNvSpPr>
      </xdr:nvSpPr>
      <xdr:spPr bwMode="auto">
        <a:xfrm>
          <a:off x="3535680" y="659828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5CBCFC12-57D5-4C59-8F75-02B21F6653AE}"/>
            </a:ext>
          </a:extLst>
        </xdr:cNvPr>
        <xdr:cNvSpPr>
          <a:spLocks noChangeArrowheads="1"/>
        </xdr:cNvSpPr>
      </xdr:nvSpPr>
      <xdr:spPr bwMode="auto">
        <a:xfrm>
          <a:off x="3503930" y="735139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B81182A0-EAB4-4E5F-A4BC-EDC1B25D537C}"/>
            </a:ext>
          </a:extLst>
        </xdr:cNvPr>
        <xdr:cNvSpPr txBox="1">
          <a:spLocks noChangeArrowheads="1"/>
        </xdr:cNvSpPr>
      </xdr:nvSpPr>
      <xdr:spPr bwMode="auto">
        <a:xfrm>
          <a:off x="3535680" y="774954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93DC4E17-D328-4627-B15C-E64B311A6AE1}"/>
            </a:ext>
          </a:extLst>
        </xdr:cNvPr>
        <xdr:cNvSpPr>
          <a:spLocks noChangeArrowheads="1"/>
        </xdr:cNvSpPr>
      </xdr:nvSpPr>
      <xdr:spPr bwMode="auto">
        <a:xfrm>
          <a:off x="3510280" y="851662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F6FBB946-3E68-42DD-8330-A8B6AB7AF771}"/>
            </a:ext>
          </a:extLst>
        </xdr:cNvPr>
        <xdr:cNvSpPr txBox="1">
          <a:spLocks noChangeArrowheads="1"/>
        </xdr:cNvSpPr>
      </xdr:nvSpPr>
      <xdr:spPr bwMode="auto">
        <a:xfrm>
          <a:off x="3535680" y="882586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4B7A3912-4BFA-453A-999D-570C581DDCC2}"/>
            </a:ext>
          </a:extLst>
        </xdr:cNvPr>
        <xdr:cNvSpPr>
          <a:spLocks noChangeArrowheads="1"/>
        </xdr:cNvSpPr>
      </xdr:nvSpPr>
      <xdr:spPr bwMode="auto">
        <a:xfrm>
          <a:off x="3505884" y="292798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AD5F4C42-A43E-4DEE-A733-42D3D399918B}"/>
            </a:ext>
          </a:extLst>
        </xdr:cNvPr>
        <xdr:cNvSpPr txBox="1">
          <a:spLocks noChangeArrowheads="1"/>
        </xdr:cNvSpPr>
      </xdr:nvSpPr>
      <xdr:spPr bwMode="auto">
        <a:xfrm>
          <a:off x="3529330" y="325945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3485C950-028C-4D17-B8B4-F1D1E4AEF325}"/>
            </a:ext>
          </a:extLst>
        </xdr:cNvPr>
        <xdr:cNvSpPr/>
      </xdr:nvSpPr>
      <xdr:spPr bwMode="auto">
        <a:xfrm>
          <a:off x="5744308" y="284167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48BDCACF-0CC2-45EC-B02C-60CD8D9CA99B}"/>
            </a:ext>
          </a:extLst>
        </xdr:cNvPr>
        <xdr:cNvSpPr/>
      </xdr:nvSpPr>
      <xdr:spPr bwMode="auto">
        <a:xfrm>
          <a:off x="5742354" y="525721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1D7A6CBB-3038-4253-9C57-D503F93EBAF9}"/>
            </a:ext>
          </a:extLst>
        </xdr:cNvPr>
        <xdr:cNvSpPr/>
      </xdr:nvSpPr>
      <xdr:spPr bwMode="auto">
        <a:xfrm>
          <a:off x="5727700" y="819658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13676</xdr:colOff>
      <xdr:row>5</xdr:row>
      <xdr:rowOff>23447</xdr:rowOff>
    </xdr:from>
    <xdr:to>
      <xdr:col>33</xdr:col>
      <xdr:colOff>12700</xdr:colOff>
      <xdr:row>42</xdr:row>
      <xdr:rowOff>4104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D80A494A-A439-44EF-BC24-ABC53AB62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98557</xdr:rowOff>
    </xdr:from>
    <xdr:to>
      <xdr:col>1</xdr:col>
      <xdr:colOff>879117</xdr:colOff>
      <xdr:row>2</xdr:row>
      <xdr:rowOff>500068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7D4011-F3C8-45D7-9942-39955713DCD8}"/>
            </a:ext>
          </a:extLst>
        </xdr:cNvPr>
        <xdr:cNvSpPr/>
      </xdr:nvSpPr>
      <xdr:spPr>
        <a:xfrm>
          <a:off x="434340" y="1363477"/>
          <a:ext cx="879117" cy="637731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93789</xdr:rowOff>
    </xdr:from>
    <xdr:to>
      <xdr:col>1</xdr:col>
      <xdr:colOff>1863969</xdr:colOff>
      <xdr:row>2</xdr:row>
      <xdr:rowOff>495300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45E4A8-E61D-440C-BA19-DDE19CFC6B1E}"/>
            </a:ext>
          </a:extLst>
        </xdr:cNvPr>
        <xdr:cNvSpPr/>
      </xdr:nvSpPr>
      <xdr:spPr>
        <a:xfrm>
          <a:off x="1417309" y="1358709"/>
          <a:ext cx="88100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M4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93789</xdr:rowOff>
    </xdr:from>
    <xdr:to>
      <xdr:col>2</xdr:col>
      <xdr:colOff>36147</xdr:colOff>
      <xdr:row>2</xdr:row>
      <xdr:rowOff>495300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40D762C-1FDE-4258-85C5-8086D2793A5F}"/>
            </a:ext>
          </a:extLst>
        </xdr:cNvPr>
        <xdr:cNvSpPr/>
      </xdr:nvSpPr>
      <xdr:spPr>
        <a:xfrm>
          <a:off x="2414057" y="1358709"/>
          <a:ext cx="89107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E4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AABACEA-F982-4749-A552-410025FA5F6D}"/>
            </a:ext>
          </a:extLst>
        </xdr:cNvPr>
        <xdr:cNvSpPr/>
      </xdr:nvSpPr>
      <xdr:spPr>
        <a:xfrm>
          <a:off x="419100" y="2112498"/>
          <a:ext cx="2886027" cy="62713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579119</xdr:colOff>
      <xdr:row>27</xdr:row>
      <xdr:rowOff>58418</xdr:rowOff>
    </xdr:from>
    <xdr:to>
      <xdr:col>22</xdr:col>
      <xdr:colOff>419100</xdr:colOff>
      <xdr:row>71</xdr:row>
      <xdr:rowOff>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E9B9B06D-A936-4BFF-B792-D3363CF40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6939" y="7487918"/>
          <a:ext cx="10073641" cy="10822942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26</xdr:row>
      <xdr:rowOff>50800</xdr:rowOff>
    </xdr:from>
    <xdr:to>
      <xdr:col>39</xdr:col>
      <xdr:colOff>406400</xdr:colOff>
      <xdr:row>128</xdr:row>
      <xdr:rowOff>101600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FFEFF4BF-1CB5-415B-9800-8C97FADBB219}"/>
            </a:ext>
          </a:extLst>
        </xdr:cNvPr>
        <xdr:cNvSpPr/>
      </xdr:nvSpPr>
      <xdr:spPr>
        <a:xfrm>
          <a:off x="5697220" y="7244080"/>
          <a:ext cx="20266660" cy="254025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45720</xdr:colOff>
      <xdr:row>72</xdr:row>
      <xdr:rowOff>137160</xdr:rowOff>
    </xdr:from>
    <xdr:to>
      <xdr:col>21</xdr:col>
      <xdr:colOff>165100</xdr:colOff>
      <xdr:row>83</xdr:row>
      <xdr:rowOff>228600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EEA591F6-9A9B-4EDA-B86C-CDA96B9E909C}"/>
            </a:ext>
          </a:extLst>
        </xdr:cNvPr>
        <xdr:cNvSpPr/>
      </xdr:nvSpPr>
      <xdr:spPr>
        <a:xfrm>
          <a:off x="6065520" y="18775680"/>
          <a:ext cx="9149080" cy="3025140"/>
        </a:xfrm>
        <a:custGeom>
          <a:avLst/>
          <a:gdLst>
            <a:gd name="csX0" fmla="*/ 0 w 9149080"/>
            <a:gd name="csY0" fmla="*/ 504200 h 3025140"/>
            <a:gd name="csX1" fmla="*/ 504200 w 9149080"/>
            <a:gd name="csY1" fmla="*/ 0 h 3025140"/>
            <a:gd name="csX2" fmla="*/ 841457 w 9149080"/>
            <a:gd name="csY2" fmla="*/ 0 h 3025140"/>
            <a:gd name="csX3" fmla="*/ 1504341 w 9149080"/>
            <a:gd name="csY3" fmla="*/ 0 h 3025140"/>
            <a:gd name="csX4" fmla="*/ 2085818 w 9149080"/>
            <a:gd name="csY4" fmla="*/ 0 h 3025140"/>
            <a:gd name="csX5" fmla="*/ 2830109 w 9149080"/>
            <a:gd name="csY5" fmla="*/ 0 h 3025140"/>
            <a:gd name="csX6" fmla="*/ 3574399 w 9149080"/>
            <a:gd name="csY6" fmla="*/ 0 h 3025140"/>
            <a:gd name="csX7" fmla="*/ 4237283 w 9149080"/>
            <a:gd name="csY7" fmla="*/ 0 h 3025140"/>
            <a:gd name="csX8" fmla="*/ 4737354 w 9149080"/>
            <a:gd name="csY8" fmla="*/ 0 h 3025140"/>
            <a:gd name="csX9" fmla="*/ 5156017 w 9149080"/>
            <a:gd name="csY9" fmla="*/ 0 h 3025140"/>
            <a:gd name="csX10" fmla="*/ 5737494 w 9149080"/>
            <a:gd name="csY10" fmla="*/ 0 h 3025140"/>
            <a:gd name="csX11" fmla="*/ 6237565 w 9149080"/>
            <a:gd name="csY11" fmla="*/ 0 h 3025140"/>
            <a:gd name="csX12" fmla="*/ 6819042 w 9149080"/>
            <a:gd name="csY12" fmla="*/ 0 h 3025140"/>
            <a:gd name="csX13" fmla="*/ 7156299 w 9149080"/>
            <a:gd name="csY13" fmla="*/ 0 h 3025140"/>
            <a:gd name="csX14" fmla="*/ 7493555 w 9149080"/>
            <a:gd name="csY14" fmla="*/ 0 h 3025140"/>
            <a:gd name="csX15" fmla="*/ 8644880 w 9149080"/>
            <a:gd name="csY15" fmla="*/ 0 h 3025140"/>
            <a:gd name="csX16" fmla="*/ 9149080 w 9149080"/>
            <a:gd name="csY16" fmla="*/ 504200 h 3025140"/>
            <a:gd name="csX17" fmla="*/ 9149080 w 9149080"/>
            <a:gd name="csY17" fmla="*/ 988218 h 3025140"/>
            <a:gd name="csX18" fmla="*/ 9149080 w 9149080"/>
            <a:gd name="csY18" fmla="*/ 1431900 h 3025140"/>
            <a:gd name="csX19" fmla="*/ 9149080 w 9149080"/>
            <a:gd name="csY19" fmla="*/ 1956253 h 3025140"/>
            <a:gd name="csX20" fmla="*/ 9149080 w 9149080"/>
            <a:gd name="csY20" fmla="*/ 2520940 h 3025140"/>
            <a:gd name="csX21" fmla="*/ 8644880 w 9149080"/>
            <a:gd name="csY21" fmla="*/ 3025140 h 3025140"/>
            <a:gd name="csX22" fmla="*/ 8063403 w 9149080"/>
            <a:gd name="csY22" fmla="*/ 3025140 h 3025140"/>
            <a:gd name="csX23" fmla="*/ 7563333 w 9149080"/>
            <a:gd name="csY23" fmla="*/ 3025140 h 3025140"/>
            <a:gd name="csX24" fmla="*/ 6900449 w 9149080"/>
            <a:gd name="csY24" fmla="*/ 3025140 h 3025140"/>
            <a:gd name="csX25" fmla="*/ 6563192 w 9149080"/>
            <a:gd name="csY25" fmla="*/ 3025140 h 3025140"/>
            <a:gd name="csX26" fmla="*/ 6144528 w 9149080"/>
            <a:gd name="csY26" fmla="*/ 3025140 h 3025140"/>
            <a:gd name="csX27" fmla="*/ 5563051 w 9149080"/>
            <a:gd name="csY27" fmla="*/ 3025140 h 3025140"/>
            <a:gd name="csX28" fmla="*/ 5225794 w 9149080"/>
            <a:gd name="csY28" fmla="*/ 3025140 h 3025140"/>
            <a:gd name="csX29" fmla="*/ 4644317 w 9149080"/>
            <a:gd name="csY29" fmla="*/ 3025140 h 3025140"/>
            <a:gd name="csX30" fmla="*/ 4307061 w 9149080"/>
            <a:gd name="csY30" fmla="*/ 3025140 h 3025140"/>
            <a:gd name="csX31" fmla="*/ 3725583 w 9149080"/>
            <a:gd name="csY31" fmla="*/ 3025140 h 3025140"/>
            <a:gd name="csX32" fmla="*/ 3144106 w 9149080"/>
            <a:gd name="csY32" fmla="*/ 3025140 h 3025140"/>
            <a:gd name="csX33" fmla="*/ 2481222 w 9149080"/>
            <a:gd name="csY33" fmla="*/ 3025140 h 3025140"/>
            <a:gd name="csX34" fmla="*/ 1981152 w 9149080"/>
            <a:gd name="csY34" fmla="*/ 3025140 h 3025140"/>
            <a:gd name="csX35" fmla="*/ 1399675 w 9149080"/>
            <a:gd name="csY35" fmla="*/ 3025140 h 3025140"/>
            <a:gd name="csX36" fmla="*/ 504200 w 9149080"/>
            <a:gd name="csY36" fmla="*/ 3025140 h 3025140"/>
            <a:gd name="csX37" fmla="*/ 0 w 9149080"/>
            <a:gd name="csY37" fmla="*/ 2520940 h 3025140"/>
            <a:gd name="csX38" fmla="*/ 0 w 9149080"/>
            <a:gd name="csY38" fmla="*/ 1976420 h 3025140"/>
            <a:gd name="csX39" fmla="*/ 0 w 9149080"/>
            <a:gd name="csY39" fmla="*/ 1512570 h 3025140"/>
            <a:gd name="csX40" fmla="*/ 0 w 9149080"/>
            <a:gd name="csY40" fmla="*/ 968050 h 3025140"/>
            <a:gd name="csX41" fmla="*/ 0 w 9149080"/>
            <a:gd name="csY41" fmla="*/ 504200 h 30251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149080" h="3025140" extrusionOk="0">
              <a:moveTo>
                <a:pt x="0" y="504200"/>
              </a:moveTo>
              <a:cubicBezTo>
                <a:pt x="-20383" y="259392"/>
                <a:pt x="237747" y="3211"/>
                <a:pt x="504200" y="0"/>
              </a:cubicBezTo>
              <a:cubicBezTo>
                <a:pt x="652515" y="-34316"/>
                <a:pt x="730913" y="29379"/>
                <a:pt x="841457" y="0"/>
              </a:cubicBezTo>
              <a:cubicBezTo>
                <a:pt x="952001" y="-29379"/>
                <a:pt x="1249211" y="35875"/>
                <a:pt x="1504341" y="0"/>
              </a:cubicBezTo>
              <a:cubicBezTo>
                <a:pt x="1759471" y="-35875"/>
                <a:pt x="1885261" y="51182"/>
                <a:pt x="2085818" y="0"/>
              </a:cubicBezTo>
              <a:cubicBezTo>
                <a:pt x="2286375" y="-51182"/>
                <a:pt x="2481893" y="71052"/>
                <a:pt x="2830109" y="0"/>
              </a:cubicBezTo>
              <a:cubicBezTo>
                <a:pt x="3178325" y="-71052"/>
                <a:pt x="3365241" y="45843"/>
                <a:pt x="3574399" y="0"/>
              </a:cubicBezTo>
              <a:cubicBezTo>
                <a:pt x="3783557" y="-45843"/>
                <a:pt x="4073210" y="75958"/>
                <a:pt x="4237283" y="0"/>
              </a:cubicBezTo>
              <a:cubicBezTo>
                <a:pt x="4401356" y="-75958"/>
                <a:pt x="4532075" y="54482"/>
                <a:pt x="4737354" y="0"/>
              </a:cubicBezTo>
              <a:cubicBezTo>
                <a:pt x="4942633" y="-54482"/>
                <a:pt x="4977960" y="30442"/>
                <a:pt x="5156017" y="0"/>
              </a:cubicBezTo>
              <a:cubicBezTo>
                <a:pt x="5334074" y="-30442"/>
                <a:pt x="5609714" y="25091"/>
                <a:pt x="5737494" y="0"/>
              </a:cubicBezTo>
              <a:cubicBezTo>
                <a:pt x="5865274" y="-25091"/>
                <a:pt x="6045880" y="37059"/>
                <a:pt x="6237565" y="0"/>
              </a:cubicBezTo>
              <a:cubicBezTo>
                <a:pt x="6429250" y="-37059"/>
                <a:pt x="6549247" y="941"/>
                <a:pt x="6819042" y="0"/>
              </a:cubicBezTo>
              <a:cubicBezTo>
                <a:pt x="7088837" y="-941"/>
                <a:pt x="7073341" y="9487"/>
                <a:pt x="7156299" y="0"/>
              </a:cubicBezTo>
              <a:cubicBezTo>
                <a:pt x="7239257" y="-9487"/>
                <a:pt x="7415974" y="5247"/>
                <a:pt x="7493555" y="0"/>
              </a:cubicBezTo>
              <a:cubicBezTo>
                <a:pt x="7571136" y="-5247"/>
                <a:pt x="8225261" y="127051"/>
                <a:pt x="8644880" y="0"/>
              </a:cubicBezTo>
              <a:cubicBezTo>
                <a:pt x="8926240" y="-18009"/>
                <a:pt x="9158561" y="186909"/>
                <a:pt x="9149080" y="504200"/>
              </a:cubicBezTo>
              <a:cubicBezTo>
                <a:pt x="9194259" y="641680"/>
                <a:pt x="9138760" y="821704"/>
                <a:pt x="9149080" y="988218"/>
              </a:cubicBezTo>
              <a:cubicBezTo>
                <a:pt x="9159400" y="1154732"/>
                <a:pt x="9132445" y="1219902"/>
                <a:pt x="9149080" y="1431900"/>
              </a:cubicBezTo>
              <a:cubicBezTo>
                <a:pt x="9165715" y="1643898"/>
                <a:pt x="9092009" y="1759436"/>
                <a:pt x="9149080" y="1956253"/>
              </a:cubicBezTo>
              <a:cubicBezTo>
                <a:pt x="9206151" y="2153070"/>
                <a:pt x="9127758" y="2370896"/>
                <a:pt x="9149080" y="2520940"/>
              </a:cubicBezTo>
              <a:cubicBezTo>
                <a:pt x="9207768" y="2796448"/>
                <a:pt x="8952550" y="3062828"/>
                <a:pt x="8644880" y="3025140"/>
              </a:cubicBezTo>
              <a:cubicBezTo>
                <a:pt x="8526422" y="3055792"/>
                <a:pt x="8288960" y="2967203"/>
                <a:pt x="8063403" y="3025140"/>
              </a:cubicBezTo>
              <a:cubicBezTo>
                <a:pt x="7837846" y="3083077"/>
                <a:pt x="7775015" y="2981010"/>
                <a:pt x="7563333" y="3025140"/>
              </a:cubicBezTo>
              <a:cubicBezTo>
                <a:pt x="7351651" y="3069270"/>
                <a:pt x="7098869" y="2974966"/>
                <a:pt x="6900449" y="3025140"/>
              </a:cubicBezTo>
              <a:cubicBezTo>
                <a:pt x="6702029" y="3075314"/>
                <a:pt x="6700302" y="3007963"/>
                <a:pt x="6563192" y="3025140"/>
              </a:cubicBezTo>
              <a:cubicBezTo>
                <a:pt x="6426082" y="3042317"/>
                <a:pt x="6252599" y="2995192"/>
                <a:pt x="6144528" y="3025140"/>
              </a:cubicBezTo>
              <a:cubicBezTo>
                <a:pt x="6036457" y="3055088"/>
                <a:pt x="5815805" y="2967080"/>
                <a:pt x="5563051" y="3025140"/>
              </a:cubicBezTo>
              <a:cubicBezTo>
                <a:pt x="5310297" y="3083200"/>
                <a:pt x="5359075" y="3002698"/>
                <a:pt x="5225794" y="3025140"/>
              </a:cubicBezTo>
              <a:cubicBezTo>
                <a:pt x="5092513" y="3047582"/>
                <a:pt x="4852097" y="3021574"/>
                <a:pt x="4644317" y="3025140"/>
              </a:cubicBezTo>
              <a:cubicBezTo>
                <a:pt x="4436537" y="3028706"/>
                <a:pt x="4466770" y="2991317"/>
                <a:pt x="4307061" y="3025140"/>
              </a:cubicBezTo>
              <a:cubicBezTo>
                <a:pt x="4147352" y="3058963"/>
                <a:pt x="3900320" y="3011769"/>
                <a:pt x="3725583" y="3025140"/>
              </a:cubicBezTo>
              <a:cubicBezTo>
                <a:pt x="3550846" y="3038511"/>
                <a:pt x="3434434" y="3014658"/>
                <a:pt x="3144106" y="3025140"/>
              </a:cubicBezTo>
              <a:cubicBezTo>
                <a:pt x="2853778" y="3035622"/>
                <a:pt x="2704624" y="2995191"/>
                <a:pt x="2481222" y="3025140"/>
              </a:cubicBezTo>
              <a:cubicBezTo>
                <a:pt x="2257820" y="3055089"/>
                <a:pt x="2085324" y="2999820"/>
                <a:pt x="1981152" y="3025140"/>
              </a:cubicBezTo>
              <a:cubicBezTo>
                <a:pt x="1876980" y="3050460"/>
                <a:pt x="1689810" y="2968979"/>
                <a:pt x="1399675" y="3025140"/>
              </a:cubicBezTo>
              <a:cubicBezTo>
                <a:pt x="1109540" y="3081301"/>
                <a:pt x="951636" y="2936303"/>
                <a:pt x="504200" y="3025140"/>
              </a:cubicBezTo>
              <a:cubicBezTo>
                <a:pt x="220436" y="2981152"/>
                <a:pt x="3526" y="2806627"/>
                <a:pt x="0" y="2520940"/>
              </a:cubicBezTo>
              <a:cubicBezTo>
                <a:pt x="-45920" y="2330714"/>
                <a:pt x="3930" y="2173169"/>
                <a:pt x="0" y="1976420"/>
              </a:cubicBezTo>
              <a:cubicBezTo>
                <a:pt x="-3930" y="1779671"/>
                <a:pt x="19983" y="1676167"/>
                <a:pt x="0" y="1512570"/>
              </a:cubicBezTo>
              <a:cubicBezTo>
                <a:pt x="-19983" y="1348973"/>
                <a:pt x="50559" y="1095673"/>
                <a:pt x="0" y="968050"/>
              </a:cubicBezTo>
              <a:cubicBezTo>
                <a:pt x="-50559" y="840427"/>
                <a:pt x="53112" y="659225"/>
                <a:pt x="0" y="50420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60960</xdr:colOff>
      <xdr:row>86</xdr:row>
      <xdr:rowOff>45720</xdr:rowOff>
    </xdr:from>
    <xdr:to>
      <xdr:col>21</xdr:col>
      <xdr:colOff>266700</xdr:colOff>
      <xdr:row>98</xdr:row>
      <xdr:rowOff>76200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8ECA45C4-AC8A-4156-A4E0-A6CBBB901A42}"/>
            </a:ext>
          </a:extLst>
        </xdr:cNvPr>
        <xdr:cNvSpPr/>
      </xdr:nvSpPr>
      <xdr:spPr>
        <a:xfrm>
          <a:off x="6080760" y="22349460"/>
          <a:ext cx="9235440" cy="2956560"/>
        </a:xfrm>
        <a:custGeom>
          <a:avLst/>
          <a:gdLst>
            <a:gd name="csX0" fmla="*/ 0 w 9235440"/>
            <a:gd name="csY0" fmla="*/ 492770 h 2956560"/>
            <a:gd name="csX1" fmla="*/ 492770 w 9235440"/>
            <a:gd name="csY1" fmla="*/ 0 h 2956560"/>
            <a:gd name="csX2" fmla="*/ 834552 w 9235440"/>
            <a:gd name="csY2" fmla="*/ 0 h 2956560"/>
            <a:gd name="csX3" fmla="*/ 1506329 w 9235440"/>
            <a:gd name="csY3" fmla="*/ 0 h 2956560"/>
            <a:gd name="csX4" fmla="*/ 2095608 w 9235440"/>
            <a:gd name="csY4" fmla="*/ 0 h 2956560"/>
            <a:gd name="csX5" fmla="*/ 2849884 w 9235440"/>
            <a:gd name="csY5" fmla="*/ 0 h 2956560"/>
            <a:gd name="csX6" fmla="*/ 3604161 w 9235440"/>
            <a:gd name="csY6" fmla="*/ 0 h 2956560"/>
            <a:gd name="csX7" fmla="*/ 4275938 w 9235440"/>
            <a:gd name="csY7" fmla="*/ 0 h 2956560"/>
            <a:gd name="csX8" fmla="*/ 4782718 w 9235440"/>
            <a:gd name="csY8" fmla="*/ 0 h 2956560"/>
            <a:gd name="csX9" fmla="*/ 5206999 w 9235440"/>
            <a:gd name="csY9" fmla="*/ 0 h 2956560"/>
            <a:gd name="csX10" fmla="*/ 5796277 w 9235440"/>
            <a:gd name="csY10" fmla="*/ 0 h 2956560"/>
            <a:gd name="csX11" fmla="*/ 6303057 w 9235440"/>
            <a:gd name="csY11" fmla="*/ 0 h 2956560"/>
            <a:gd name="csX12" fmla="*/ 6892335 w 9235440"/>
            <a:gd name="csY12" fmla="*/ 0 h 2956560"/>
            <a:gd name="csX13" fmla="*/ 7234117 w 9235440"/>
            <a:gd name="csY13" fmla="*/ 0 h 2956560"/>
            <a:gd name="csX14" fmla="*/ 7575898 w 9235440"/>
            <a:gd name="csY14" fmla="*/ 0 h 2956560"/>
            <a:gd name="csX15" fmla="*/ 8742670 w 9235440"/>
            <a:gd name="csY15" fmla="*/ 0 h 2956560"/>
            <a:gd name="csX16" fmla="*/ 9235440 w 9235440"/>
            <a:gd name="csY16" fmla="*/ 492770 h 2956560"/>
            <a:gd name="csX17" fmla="*/ 9235440 w 9235440"/>
            <a:gd name="csY17" fmla="*/ 965815 h 2956560"/>
            <a:gd name="csX18" fmla="*/ 9235440 w 9235440"/>
            <a:gd name="csY18" fmla="*/ 1399439 h 2956560"/>
            <a:gd name="csX19" fmla="*/ 9235440 w 9235440"/>
            <a:gd name="csY19" fmla="*/ 1911904 h 2956560"/>
            <a:gd name="csX20" fmla="*/ 9235440 w 9235440"/>
            <a:gd name="csY20" fmla="*/ 2463790 h 2956560"/>
            <a:gd name="csX21" fmla="*/ 8742670 w 9235440"/>
            <a:gd name="csY21" fmla="*/ 2956560 h 2956560"/>
            <a:gd name="csX22" fmla="*/ 8153391 w 9235440"/>
            <a:gd name="csY22" fmla="*/ 2956560 h 2956560"/>
            <a:gd name="csX23" fmla="*/ 7646612 w 9235440"/>
            <a:gd name="csY23" fmla="*/ 2956560 h 2956560"/>
            <a:gd name="csX24" fmla="*/ 6974834 w 9235440"/>
            <a:gd name="csY24" fmla="*/ 2956560 h 2956560"/>
            <a:gd name="csX25" fmla="*/ 6633053 w 9235440"/>
            <a:gd name="csY25" fmla="*/ 2956560 h 2956560"/>
            <a:gd name="csX26" fmla="*/ 6208772 w 9235440"/>
            <a:gd name="csY26" fmla="*/ 2956560 h 2956560"/>
            <a:gd name="csX27" fmla="*/ 5619494 w 9235440"/>
            <a:gd name="csY27" fmla="*/ 2956560 h 2956560"/>
            <a:gd name="csX28" fmla="*/ 5277712 w 9235440"/>
            <a:gd name="csY28" fmla="*/ 2956560 h 2956560"/>
            <a:gd name="csX29" fmla="*/ 4688433 w 9235440"/>
            <a:gd name="csY29" fmla="*/ 2956560 h 2956560"/>
            <a:gd name="csX30" fmla="*/ 4346652 w 9235440"/>
            <a:gd name="csY30" fmla="*/ 2956560 h 2956560"/>
            <a:gd name="csX31" fmla="*/ 3757373 w 9235440"/>
            <a:gd name="csY31" fmla="*/ 2956560 h 2956560"/>
            <a:gd name="csX32" fmla="*/ 3168095 w 9235440"/>
            <a:gd name="csY32" fmla="*/ 2956560 h 2956560"/>
            <a:gd name="csX33" fmla="*/ 2496317 w 9235440"/>
            <a:gd name="csY33" fmla="*/ 2956560 h 2956560"/>
            <a:gd name="csX34" fmla="*/ 1989538 w 9235440"/>
            <a:gd name="csY34" fmla="*/ 2956560 h 2956560"/>
            <a:gd name="csX35" fmla="*/ 1400259 w 9235440"/>
            <a:gd name="csY35" fmla="*/ 2956560 h 2956560"/>
            <a:gd name="csX36" fmla="*/ 492770 w 9235440"/>
            <a:gd name="csY36" fmla="*/ 2956560 h 2956560"/>
            <a:gd name="csX37" fmla="*/ 0 w 9235440"/>
            <a:gd name="csY37" fmla="*/ 2463790 h 2956560"/>
            <a:gd name="csX38" fmla="*/ 0 w 9235440"/>
            <a:gd name="csY38" fmla="*/ 1931615 h 2956560"/>
            <a:gd name="csX39" fmla="*/ 0 w 9235440"/>
            <a:gd name="csY39" fmla="*/ 1478280 h 2956560"/>
            <a:gd name="csX40" fmla="*/ 0 w 9235440"/>
            <a:gd name="csY40" fmla="*/ 946105 h 2956560"/>
            <a:gd name="csX41" fmla="*/ 0 w 9235440"/>
            <a:gd name="csY41" fmla="*/ 492770 h 29565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235440" h="2956560" extrusionOk="0">
              <a:moveTo>
                <a:pt x="0" y="492770"/>
              </a:moveTo>
              <a:cubicBezTo>
                <a:pt x="-33975" y="276717"/>
                <a:pt x="290257" y="18619"/>
                <a:pt x="492770" y="0"/>
              </a:cubicBezTo>
              <a:cubicBezTo>
                <a:pt x="570262" y="-18041"/>
                <a:pt x="750077" y="39850"/>
                <a:pt x="834552" y="0"/>
              </a:cubicBezTo>
              <a:cubicBezTo>
                <a:pt x="919027" y="-39850"/>
                <a:pt x="1198047" y="22704"/>
                <a:pt x="1506329" y="0"/>
              </a:cubicBezTo>
              <a:cubicBezTo>
                <a:pt x="1814611" y="-22704"/>
                <a:pt x="1949611" y="62963"/>
                <a:pt x="2095608" y="0"/>
              </a:cubicBezTo>
              <a:cubicBezTo>
                <a:pt x="2241605" y="-62963"/>
                <a:pt x="2473084" y="24377"/>
                <a:pt x="2849884" y="0"/>
              </a:cubicBezTo>
              <a:cubicBezTo>
                <a:pt x="3226684" y="-24377"/>
                <a:pt x="3411925" y="6360"/>
                <a:pt x="3604161" y="0"/>
              </a:cubicBezTo>
              <a:cubicBezTo>
                <a:pt x="3796397" y="-6360"/>
                <a:pt x="4029122" y="69585"/>
                <a:pt x="4275938" y="0"/>
              </a:cubicBezTo>
              <a:cubicBezTo>
                <a:pt x="4522754" y="-69585"/>
                <a:pt x="4651071" y="49259"/>
                <a:pt x="4782718" y="0"/>
              </a:cubicBezTo>
              <a:cubicBezTo>
                <a:pt x="4914365" y="-49259"/>
                <a:pt x="5034520" y="43188"/>
                <a:pt x="5206999" y="0"/>
              </a:cubicBezTo>
              <a:cubicBezTo>
                <a:pt x="5379478" y="-43188"/>
                <a:pt x="5612992" y="41869"/>
                <a:pt x="5796277" y="0"/>
              </a:cubicBezTo>
              <a:cubicBezTo>
                <a:pt x="5979562" y="-41869"/>
                <a:pt x="6136650" y="23979"/>
                <a:pt x="6303057" y="0"/>
              </a:cubicBezTo>
              <a:cubicBezTo>
                <a:pt x="6469464" y="-23979"/>
                <a:pt x="6678017" y="34279"/>
                <a:pt x="6892335" y="0"/>
              </a:cubicBezTo>
              <a:cubicBezTo>
                <a:pt x="7106653" y="-34279"/>
                <a:pt x="7065630" y="25485"/>
                <a:pt x="7234117" y="0"/>
              </a:cubicBezTo>
              <a:cubicBezTo>
                <a:pt x="7402604" y="-25485"/>
                <a:pt x="7488060" y="8543"/>
                <a:pt x="7575898" y="0"/>
              </a:cubicBezTo>
              <a:cubicBezTo>
                <a:pt x="7663736" y="-8543"/>
                <a:pt x="8481320" y="78369"/>
                <a:pt x="8742670" y="0"/>
              </a:cubicBezTo>
              <a:cubicBezTo>
                <a:pt x="9018577" y="-23357"/>
                <a:pt x="9240608" y="199457"/>
                <a:pt x="9235440" y="492770"/>
              </a:cubicBezTo>
              <a:cubicBezTo>
                <a:pt x="9239275" y="635099"/>
                <a:pt x="9213317" y="782722"/>
                <a:pt x="9235440" y="965815"/>
              </a:cubicBezTo>
              <a:cubicBezTo>
                <a:pt x="9257563" y="1148909"/>
                <a:pt x="9205763" y="1306790"/>
                <a:pt x="9235440" y="1399439"/>
              </a:cubicBezTo>
              <a:cubicBezTo>
                <a:pt x="9265117" y="1492088"/>
                <a:pt x="9191819" y="1722442"/>
                <a:pt x="9235440" y="1911904"/>
              </a:cubicBezTo>
              <a:cubicBezTo>
                <a:pt x="9279061" y="2101367"/>
                <a:pt x="9229909" y="2245572"/>
                <a:pt x="9235440" y="2463790"/>
              </a:cubicBezTo>
              <a:cubicBezTo>
                <a:pt x="9300626" y="2732658"/>
                <a:pt x="9022797" y="2966855"/>
                <a:pt x="8742670" y="2956560"/>
              </a:cubicBezTo>
              <a:cubicBezTo>
                <a:pt x="8495294" y="3022358"/>
                <a:pt x="8362704" y="2935332"/>
                <a:pt x="8153391" y="2956560"/>
              </a:cubicBezTo>
              <a:cubicBezTo>
                <a:pt x="7944078" y="2977788"/>
                <a:pt x="7889088" y="2910774"/>
                <a:pt x="7646612" y="2956560"/>
              </a:cubicBezTo>
              <a:cubicBezTo>
                <a:pt x="7404136" y="3002346"/>
                <a:pt x="7234129" y="2883508"/>
                <a:pt x="6974834" y="2956560"/>
              </a:cubicBezTo>
              <a:cubicBezTo>
                <a:pt x="6715539" y="3029612"/>
                <a:pt x="6754941" y="2925786"/>
                <a:pt x="6633053" y="2956560"/>
              </a:cubicBezTo>
              <a:cubicBezTo>
                <a:pt x="6511165" y="2987334"/>
                <a:pt x="6362355" y="2934750"/>
                <a:pt x="6208772" y="2956560"/>
              </a:cubicBezTo>
              <a:cubicBezTo>
                <a:pt x="6055189" y="2978370"/>
                <a:pt x="5744962" y="2931673"/>
                <a:pt x="5619494" y="2956560"/>
              </a:cubicBezTo>
              <a:cubicBezTo>
                <a:pt x="5494026" y="2981447"/>
                <a:pt x="5398962" y="2955900"/>
                <a:pt x="5277712" y="2956560"/>
              </a:cubicBezTo>
              <a:cubicBezTo>
                <a:pt x="5156462" y="2957220"/>
                <a:pt x="4946644" y="2949102"/>
                <a:pt x="4688433" y="2956560"/>
              </a:cubicBezTo>
              <a:cubicBezTo>
                <a:pt x="4430222" y="2964018"/>
                <a:pt x="4448749" y="2916755"/>
                <a:pt x="4346652" y="2956560"/>
              </a:cubicBezTo>
              <a:cubicBezTo>
                <a:pt x="4244555" y="2996365"/>
                <a:pt x="3953020" y="2898093"/>
                <a:pt x="3757373" y="2956560"/>
              </a:cubicBezTo>
              <a:cubicBezTo>
                <a:pt x="3561726" y="3015027"/>
                <a:pt x="3363807" y="2922414"/>
                <a:pt x="3168095" y="2956560"/>
              </a:cubicBezTo>
              <a:cubicBezTo>
                <a:pt x="2972383" y="2990706"/>
                <a:pt x="2742645" y="2894083"/>
                <a:pt x="2496317" y="2956560"/>
              </a:cubicBezTo>
              <a:cubicBezTo>
                <a:pt x="2249989" y="3019037"/>
                <a:pt x="2222723" y="2911121"/>
                <a:pt x="1989538" y="2956560"/>
              </a:cubicBezTo>
              <a:cubicBezTo>
                <a:pt x="1756353" y="3001999"/>
                <a:pt x="1620291" y="2949596"/>
                <a:pt x="1400259" y="2956560"/>
              </a:cubicBezTo>
              <a:cubicBezTo>
                <a:pt x="1180227" y="2963524"/>
                <a:pt x="910848" y="2915812"/>
                <a:pt x="492770" y="2956560"/>
              </a:cubicBezTo>
              <a:cubicBezTo>
                <a:pt x="216295" y="2920668"/>
                <a:pt x="13873" y="2764364"/>
                <a:pt x="0" y="2463790"/>
              </a:cubicBezTo>
              <a:cubicBezTo>
                <a:pt x="-5274" y="2317889"/>
                <a:pt x="10073" y="2191937"/>
                <a:pt x="0" y="1931615"/>
              </a:cubicBezTo>
              <a:cubicBezTo>
                <a:pt x="-10073" y="1671294"/>
                <a:pt x="23524" y="1676267"/>
                <a:pt x="0" y="1478280"/>
              </a:cubicBezTo>
              <a:cubicBezTo>
                <a:pt x="-23524" y="1280293"/>
                <a:pt x="54909" y="1119869"/>
                <a:pt x="0" y="946105"/>
              </a:cubicBezTo>
              <a:cubicBezTo>
                <a:pt x="-54909" y="772341"/>
                <a:pt x="16959" y="649513"/>
                <a:pt x="0" y="49277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91440</xdr:colOff>
      <xdr:row>99</xdr:row>
      <xdr:rowOff>91440</xdr:rowOff>
    </xdr:from>
    <xdr:to>
      <xdr:col>21</xdr:col>
      <xdr:colOff>393700</xdr:colOff>
      <xdr:row>127</xdr:row>
      <xdr:rowOff>45720</xdr:rowOff>
    </xdr:to>
    <xdr:sp macro="" textlink="">
      <xdr:nvSpPr>
        <xdr:cNvPr id="6" name="Rechthoek 5">
          <a:extLst>
            <a:ext uri="{FF2B5EF4-FFF2-40B4-BE49-F238E27FC236}">
              <a16:creationId xmlns:a16="http://schemas.microsoft.com/office/drawing/2014/main" id="{D912CDF2-BAB8-44BB-91B7-4ED438A5F2AC}"/>
            </a:ext>
          </a:extLst>
        </xdr:cNvPr>
        <xdr:cNvSpPr/>
      </xdr:nvSpPr>
      <xdr:spPr>
        <a:xfrm>
          <a:off x="6111240" y="25565100"/>
          <a:ext cx="9331960" cy="6781800"/>
        </a:xfrm>
        <a:custGeom>
          <a:avLst/>
          <a:gdLst>
            <a:gd name="csX0" fmla="*/ 0 w 9331960"/>
            <a:gd name="csY0" fmla="*/ 0 h 6781800"/>
            <a:gd name="csX1" fmla="*/ 303289 w 9331960"/>
            <a:gd name="csY1" fmla="*/ 0 h 6781800"/>
            <a:gd name="csX2" fmla="*/ 606577 w 9331960"/>
            <a:gd name="csY2" fmla="*/ 0 h 6781800"/>
            <a:gd name="csX3" fmla="*/ 1189825 w 9331960"/>
            <a:gd name="csY3" fmla="*/ 0 h 6781800"/>
            <a:gd name="csX4" fmla="*/ 1959712 w 9331960"/>
            <a:gd name="csY4" fmla="*/ 0 h 6781800"/>
            <a:gd name="csX5" fmla="*/ 2449640 w 9331960"/>
            <a:gd name="csY5" fmla="*/ 0 h 6781800"/>
            <a:gd name="csX6" fmla="*/ 3032887 w 9331960"/>
            <a:gd name="csY6" fmla="*/ 0 h 6781800"/>
            <a:gd name="csX7" fmla="*/ 3522815 w 9331960"/>
            <a:gd name="csY7" fmla="*/ 0 h 6781800"/>
            <a:gd name="csX8" fmla="*/ 4199382 w 9331960"/>
            <a:gd name="csY8" fmla="*/ 0 h 6781800"/>
            <a:gd name="csX9" fmla="*/ 4595990 w 9331960"/>
            <a:gd name="csY9" fmla="*/ 0 h 6781800"/>
            <a:gd name="csX10" fmla="*/ 5272557 w 9331960"/>
            <a:gd name="csY10" fmla="*/ 0 h 6781800"/>
            <a:gd name="csX11" fmla="*/ 5762485 w 9331960"/>
            <a:gd name="csY11" fmla="*/ 0 h 6781800"/>
            <a:gd name="csX12" fmla="*/ 6159094 w 9331960"/>
            <a:gd name="csY12" fmla="*/ 0 h 6781800"/>
            <a:gd name="csX13" fmla="*/ 6649021 w 9331960"/>
            <a:gd name="csY13" fmla="*/ 0 h 6781800"/>
            <a:gd name="csX14" fmla="*/ 7138949 w 9331960"/>
            <a:gd name="csY14" fmla="*/ 0 h 6781800"/>
            <a:gd name="csX15" fmla="*/ 7535558 w 9331960"/>
            <a:gd name="csY15" fmla="*/ 0 h 6781800"/>
            <a:gd name="csX16" fmla="*/ 7838846 w 9331960"/>
            <a:gd name="csY16" fmla="*/ 0 h 6781800"/>
            <a:gd name="csX17" fmla="*/ 8235455 w 9331960"/>
            <a:gd name="csY17" fmla="*/ 0 h 6781800"/>
            <a:gd name="csX18" fmla="*/ 8632063 w 9331960"/>
            <a:gd name="csY18" fmla="*/ 0 h 6781800"/>
            <a:gd name="csX19" fmla="*/ 9331960 w 9331960"/>
            <a:gd name="csY19" fmla="*/ 0 h 6781800"/>
            <a:gd name="csX20" fmla="*/ 9331960 w 9331960"/>
            <a:gd name="csY20" fmla="*/ 429514 h 6781800"/>
            <a:gd name="csX21" fmla="*/ 9331960 w 9331960"/>
            <a:gd name="csY21" fmla="*/ 1130300 h 6781800"/>
            <a:gd name="csX22" fmla="*/ 9331960 w 9331960"/>
            <a:gd name="csY22" fmla="*/ 1695450 h 6781800"/>
            <a:gd name="csX23" fmla="*/ 9331960 w 9331960"/>
            <a:gd name="csY23" fmla="*/ 2328418 h 6781800"/>
            <a:gd name="csX24" fmla="*/ 9331960 w 9331960"/>
            <a:gd name="csY24" fmla="*/ 2961386 h 6781800"/>
            <a:gd name="csX25" fmla="*/ 9331960 w 9331960"/>
            <a:gd name="csY25" fmla="*/ 3458718 h 6781800"/>
            <a:gd name="csX26" fmla="*/ 9331960 w 9331960"/>
            <a:gd name="csY26" fmla="*/ 4023868 h 6781800"/>
            <a:gd name="csX27" fmla="*/ 9331960 w 9331960"/>
            <a:gd name="csY27" fmla="*/ 4521200 h 6781800"/>
            <a:gd name="csX28" fmla="*/ 9331960 w 9331960"/>
            <a:gd name="csY28" fmla="*/ 5018532 h 6781800"/>
            <a:gd name="csX29" fmla="*/ 9331960 w 9331960"/>
            <a:gd name="csY29" fmla="*/ 5719318 h 6781800"/>
            <a:gd name="csX30" fmla="*/ 9331960 w 9331960"/>
            <a:gd name="csY30" fmla="*/ 6081014 h 6781800"/>
            <a:gd name="csX31" fmla="*/ 9331960 w 9331960"/>
            <a:gd name="csY31" fmla="*/ 6781800 h 6781800"/>
            <a:gd name="csX32" fmla="*/ 8748713 w 9331960"/>
            <a:gd name="csY32" fmla="*/ 6781800 h 6781800"/>
            <a:gd name="csX33" fmla="*/ 8352104 w 9331960"/>
            <a:gd name="csY33" fmla="*/ 6781800 h 6781800"/>
            <a:gd name="csX34" fmla="*/ 7768857 w 9331960"/>
            <a:gd name="csY34" fmla="*/ 6781800 h 6781800"/>
            <a:gd name="csX35" fmla="*/ 7185609 w 9331960"/>
            <a:gd name="csY35" fmla="*/ 6781800 h 6781800"/>
            <a:gd name="csX36" fmla="*/ 6882321 w 9331960"/>
            <a:gd name="csY36" fmla="*/ 6781800 h 6781800"/>
            <a:gd name="csX37" fmla="*/ 6299073 w 9331960"/>
            <a:gd name="csY37" fmla="*/ 6781800 h 6781800"/>
            <a:gd name="csX38" fmla="*/ 5529186 w 9331960"/>
            <a:gd name="csY38" fmla="*/ 6781800 h 6781800"/>
            <a:gd name="csX39" fmla="*/ 5039258 w 9331960"/>
            <a:gd name="csY39" fmla="*/ 6781800 h 6781800"/>
            <a:gd name="csX40" fmla="*/ 4269372 w 9331960"/>
            <a:gd name="csY40" fmla="*/ 6781800 h 6781800"/>
            <a:gd name="csX41" fmla="*/ 3592805 w 9331960"/>
            <a:gd name="csY41" fmla="*/ 6781800 h 6781800"/>
            <a:gd name="csX42" fmla="*/ 2916238 w 9331960"/>
            <a:gd name="csY42" fmla="*/ 6781800 h 6781800"/>
            <a:gd name="csX43" fmla="*/ 2426310 w 9331960"/>
            <a:gd name="csY43" fmla="*/ 6781800 h 6781800"/>
            <a:gd name="csX44" fmla="*/ 2123021 w 9331960"/>
            <a:gd name="csY44" fmla="*/ 6781800 h 6781800"/>
            <a:gd name="csX45" fmla="*/ 1539773 w 9331960"/>
            <a:gd name="csY45" fmla="*/ 6781800 h 6781800"/>
            <a:gd name="csX46" fmla="*/ 956526 w 9331960"/>
            <a:gd name="csY46" fmla="*/ 6781800 h 6781800"/>
            <a:gd name="csX47" fmla="*/ 0 w 9331960"/>
            <a:gd name="csY47" fmla="*/ 6781800 h 6781800"/>
            <a:gd name="csX48" fmla="*/ 0 w 9331960"/>
            <a:gd name="csY48" fmla="*/ 6420104 h 6781800"/>
            <a:gd name="csX49" fmla="*/ 0 w 9331960"/>
            <a:gd name="csY49" fmla="*/ 5990590 h 6781800"/>
            <a:gd name="csX50" fmla="*/ 0 w 9331960"/>
            <a:gd name="csY50" fmla="*/ 5628894 h 6781800"/>
            <a:gd name="csX51" fmla="*/ 0 w 9331960"/>
            <a:gd name="csY51" fmla="*/ 5131562 h 6781800"/>
            <a:gd name="csX52" fmla="*/ 0 w 9331960"/>
            <a:gd name="csY52" fmla="*/ 4769866 h 6781800"/>
            <a:gd name="csX53" fmla="*/ 0 w 9331960"/>
            <a:gd name="csY53" fmla="*/ 4272534 h 6781800"/>
            <a:gd name="csX54" fmla="*/ 0 w 9331960"/>
            <a:gd name="csY54" fmla="*/ 3910838 h 6781800"/>
            <a:gd name="csX55" fmla="*/ 0 w 9331960"/>
            <a:gd name="csY55" fmla="*/ 3549142 h 6781800"/>
            <a:gd name="csX56" fmla="*/ 0 w 9331960"/>
            <a:gd name="csY56" fmla="*/ 2848356 h 6781800"/>
            <a:gd name="csX57" fmla="*/ 0 w 9331960"/>
            <a:gd name="csY57" fmla="*/ 2351024 h 6781800"/>
            <a:gd name="csX58" fmla="*/ 0 w 9331960"/>
            <a:gd name="csY58" fmla="*/ 1785874 h 6781800"/>
            <a:gd name="csX59" fmla="*/ 0 w 9331960"/>
            <a:gd name="csY59" fmla="*/ 1424178 h 6781800"/>
            <a:gd name="csX60" fmla="*/ 0 w 9331960"/>
            <a:gd name="csY60" fmla="*/ 859028 h 6781800"/>
            <a:gd name="csX61" fmla="*/ 0 w 9331960"/>
            <a:gd name="csY61" fmla="*/ 0 h 67818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  <a:cxn ang="0">
              <a:pos x="csX57" y="csY57"/>
            </a:cxn>
            <a:cxn ang="0">
              <a:pos x="csX58" y="csY58"/>
            </a:cxn>
            <a:cxn ang="0">
              <a:pos x="csX59" y="csY59"/>
            </a:cxn>
            <a:cxn ang="0">
              <a:pos x="csX60" y="csY60"/>
            </a:cxn>
            <a:cxn ang="0">
              <a:pos x="csX61" y="csY61"/>
            </a:cxn>
          </a:cxnLst>
          <a:rect l="l" t="t" r="r" b="b"/>
          <a:pathLst>
            <a:path w="9331960" h="6781800" extrusionOk="0">
              <a:moveTo>
                <a:pt x="0" y="0"/>
              </a:moveTo>
              <a:cubicBezTo>
                <a:pt x="73253" y="-25951"/>
                <a:pt x="226668" y="33284"/>
                <a:pt x="303289" y="0"/>
              </a:cubicBezTo>
              <a:cubicBezTo>
                <a:pt x="379910" y="-33284"/>
                <a:pt x="508888" y="28022"/>
                <a:pt x="606577" y="0"/>
              </a:cubicBezTo>
              <a:cubicBezTo>
                <a:pt x="704266" y="-28022"/>
                <a:pt x="982366" y="21347"/>
                <a:pt x="1189825" y="0"/>
              </a:cubicBezTo>
              <a:cubicBezTo>
                <a:pt x="1397284" y="-21347"/>
                <a:pt x="1616816" y="1100"/>
                <a:pt x="1959712" y="0"/>
              </a:cubicBezTo>
              <a:cubicBezTo>
                <a:pt x="2302608" y="-1100"/>
                <a:pt x="2293615" y="16818"/>
                <a:pt x="2449640" y="0"/>
              </a:cubicBezTo>
              <a:cubicBezTo>
                <a:pt x="2605665" y="-16818"/>
                <a:pt x="2775494" y="61605"/>
                <a:pt x="3032887" y="0"/>
              </a:cubicBezTo>
              <a:cubicBezTo>
                <a:pt x="3290280" y="-61605"/>
                <a:pt x="3353390" y="20751"/>
                <a:pt x="3522815" y="0"/>
              </a:cubicBezTo>
              <a:cubicBezTo>
                <a:pt x="3692240" y="-20751"/>
                <a:pt x="3861651" y="39077"/>
                <a:pt x="4199382" y="0"/>
              </a:cubicBezTo>
              <a:cubicBezTo>
                <a:pt x="4537113" y="-39077"/>
                <a:pt x="4456635" y="21373"/>
                <a:pt x="4595990" y="0"/>
              </a:cubicBezTo>
              <a:cubicBezTo>
                <a:pt x="4735345" y="-21373"/>
                <a:pt x="5028447" y="1649"/>
                <a:pt x="5272557" y="0"/>
              </a:cubicBezTo>
              <a:cubicBezTo>
                <a:pt x="5516667" y="-1649"/>
                <a:pt x="5619181" y="41965"/>
                <a:pt x="5762485" y="0"/>
              </a:cubicBezTo>
              <a:cubicBezTo>
                <a:pt x="5905789" y="-41965"/>
                <a:pt x="6051602" y="43587"/>
                <a:pt x="6159094" y="0"/>
              </a:cubicBezTo>
              <a:cubicBezTo>
                <a:pt x="6266586" y="-43587"/>
                <a:pt x="6491632" y="38059"/>
                <a:pt x="6649021" y="0"/>
              </a:cubicBezTo>
              <a:cubicBezTo>
                <a:pt x="6806410" y="-38059"/>
                <a:pt x="6992743" y="18465"/>
                <a:pt x="7138949" y="0"/>
              </a:cubicBezTo>
              <a:cubicBezTo>
                <a:pt x="7285155" y="-18465"/>
                <a:pt x="7413633" y="2785"/>
                <a:pt x="7535558" y="0"/>
              </a:cubicBezTo>
              <a:cubicBezTo>
                <a:pt x="7657483" y="-2785"/>
                <a:pt x="7733865" y="6509"/>
                <a:pt x="7838846" y="0"/>
              </a:cubicBezTo>
              <a:cubicBezTo>
                <a:pt x="7943827" y="-6509"/>
                <a:pt x="8098551" y="15514"/>
                <a:pt x="8235455" y="0"/>
              </a:cubicBezTo>
              <a:cubicBezTo>
                <a:pt x="8372359" y="-15514"/>
                <a:pt x="8467404" y="14945"/>
                <a:pt x="8632063" y="0"/>
              </a:cubicBezTo>
              <a:cubicBezTo>
                <a:pt x="8796722" y="-14945"/>
                <a:pt x="9110690" y="42661"/>
                <a:pt x="9331960" y="0"/>
              </a:cubicBezTo>
              <a:cubicBezTo>
                <a:pt x="9377253" y="194042"/>
                <a:pt x="9283438" y="235919"/>
                <a:pt x="9331960" y="429514"/>
              </a:cubicBezTo>
              <a:cubicBezTo>
                <a:pt x="9380482" y="623109"/>
                <a:pt x="9330350" y="892382"/>
                <a:pt x="9331960" y="1130300"/>
              </a:cubicBezTo>
              <a:cubicBezTo>
                <a:pt x="9333570" y="1368218"/>
                <a:pt x="9298104" y="1571249"/>
                <a:pt x="9331960" y="1695450"/>
              </a:cubicBezTo>
              <a:cubicBezTo>
                <a:pt x="9365816" y="1819651"/>
                <a:pt x="9285616" y="2079071"/>
                <a:pt x="9331960" y="2328418"/>
              </a:cubicBezTo>
              <a:cubicBezTo>
                <a:pt x="9378304" y="2577765"/>
                <a:pt x="9327506" y="2805170"/>
                <a:pt x="9331960" y="2961386"/>
              </a:cubicBezTo>
              <a:cubicBezTo>
                <a:pt x="9336414" y="3117602"/>
                <a:pt x="9323420" y="3328647"/>
                <a:pt x="9331960" y="3458718"/>
              </a:cubicBezTo>
              <a:cubicBezTo>
                <a:pt x="9340500" y="3588789"/>
                <a:pt x="9325289" y="3756561"/>
                <a:pt x="9331960" y="4023868"/>
              </a:cubicBezTo>
              <a:cubicBezTo>
                <a:pt x="9338631" y="4291175"/>
                <a:pt x="9295660" y="4328349"/>
                <a:pt x="9331960" y="4521200"/>
              </a:cubicBezTo>
              <a:cubicBezTo>
                <a:pt x="9368260" y="4714051"/>
                <a:pt x="9298240" y="4809079"/>
                <a:pt x="9331960" y="5018532"/>
              </a:cubicBezTo>
              <a:cubicBezTo>
                <a:pt x="9365680" y="5227985"/>
                <a:pt x="9301259" y="5483804"/>
                <a:pt x="9331960" y="5719318"/>
              </a:cubicBezTo>
              <a:cubicBezTo>
                <a:pt x="9362661" y="5954832"/>
                <a:pt x="9328935" y="5950814"/>
                <a:pt x="9331960" y="6081014"/>
              </a:cubicBezTo>
              <a:cubicBezTo>
                <a:pt x="9334985" y="6211214"/>
                <a:pt x="9305079" y="6604107"/>
                <a:pt x="9331960" y="6781800"/>
              </a:cubicBezTo>
              <a:cubicBezTo>
                <a:pt x="9090815" y="6847681"/>
                <a:pt x="9033431" y="6763481"/>
                <a:pt x="8748713" y="6781800"/>
              </a:cubicBezTo>
              <a:cubicBezTo>
                <a:pt x="8463995" y="6800119"/>
                <a:pt x="8498577" y="6744485"/>
                <a:pt x="8352104" y="6781800"/>
              </a:cubicBezTo>
              <a:cubicBezTo>
                <a:pt x="8205631" y="6819115"/>
                <a:pt x="8041979" y="6717057"/>
                <a:pt x="7768857" y="6781800"/>
              </a:cubicBezTo>
              <a:cubicBezTo>
                <a:pt x="7495735" y="6846543"/>
                <a:pt x="7346703" y="6746463"/>
                <a:pt x="7185609" y="6781800"/>
              </a:cubicBezTo>
              <a:cubicBezTo>
                <a:pt x="7024515" y="6817137"/>
                <a:pt x="7004499" y="6771058"/>
                <a:pt x="6882321" y="6781800"/>
              </a:cubicBezTo>
              <a:cubicBezTo>
                <a:pt x="6760143" y="6792542"/>
                <a:pt x="6502260" y="6750924"/>
                <a:pt x="6299073" y="6781800"/>
              </a:cubicBezTo>
              <a:cubicBezTo>
                <a:pt x="6095886" y="6812676"/>
                <a:pt x="5696707" y="6773122"/>
                <a:pt x="5529186" y="6781800"/>
              </a:cubicBezTo>
              <a:cubicBezTo>
                <a:pt x="5361665" y="6790478"/>
                <a:pt x="5241219" y="6779129"/>
                <a:pt x="5039258" y="6781800"/>
              </a:cubicBezTo>
              <a:cubicBezTo>
                <a:pt x="4837297" y="6784471"/>
                <a:pt x="4429730" y="6726633"/>
                <a:pt x="4269372" y="6781800"/>
              </a:cubicBezTo>
              <a:cubicBezTo>
                <a:pt x="4109014" y="6836967"/>
                <a:pt x="3791509" y="6746047"/>
                <a:pt x="3592805" y="6781800"/>
              </a:cubicBezTo>
              <a:cubicBezTo>
                <a:pt x="3394101" y="6817553"/>
                <a:pt x="3134209" y="6705587"/>
                <a:pt x="2916238" y="6781800"/>
              </a:cubicBezTo>
              <a:cubicBezTo>
                <a:pt x="2698267" y="6858013"/>
                <a:pt x="2589651" y="6773809"/>
                <a:pt x="2426310" y="6781800"/>
              </a:cubicBezTo>
              <a:cubicBezTo>
                <a:pt x="2262969" y="6789791"/>
                <a:pt x="2226655" y="6751965"/>
                <a:pt x="2123021" y="6781800"/>
              </a:cubicBezTo>
              <a:cubicBezTo>
                <a:pt x="2019387" y="6811635"/>
                <a:pt x="1679282" y="6764422"/>
                <a:pt x="1539773" y="6781800"/>
              </a:cubicBezTo>
              <a:cubicBezTo>
                <a:pt x="1400264" y="6799178"/>
                <a:pt x="1232454" y="6722171"/>
                <a:pt x="956526" y="6781800"/>
              </a:cubicBezTo>
              <a:cubicBezTo>
                <a:pt x="680598" y="6841429"/>
                <a:pt x="233226" y="6743763"/>
                <a:pt x="0" y="6781800"/>
              </a:cubicBezTo>
              <a:cubicBezTo>
                <a:pt x="-14785" y="6665550"/>
                <a:pt x="37775" y="6507128"/>
                <a:pt x="0" y="6420104"/>
              </a:cubicBezTo>
              <a:cubicBezTo>
                <a:pt x="-37775" y="6333080"/>
                <a:pt x="26271" y="6122653"/>
                <a:pt x="0" y="5990590"/>
              </a:cubicBezTo>
              <a:cubicBezTo>
                <a:pt x="-26271" y="5858527"/>
                <a:pt x="16908" y="5805820"/>
                <a:pt x="0" y="5628894"/>
              </a:cubicBezTo>
              <a:cubicBezTo>
                <a:pt x="-16908" y="5451968"/>
                <a:pt x="29144" y="5301766"/>
                <a:pt x="0" y="5131562"/>
              </a:cubicBezTo>
              <a:cubicBezTo>
                <a:pt x="-29144" y="4961358"/>
                <a:pt x="41856" y="4921266"/>
                <a:pt x="0" y="4769866"/>
              </a:cubicBezTo>
              <a:cubicBezTo>
                <a:pt x="-41856" y="4618466"/>
                <a:pt x="46214" y="4425981"/>
                <a:pt x="0" y="4272534"/>
              </a:cubicBezTo>
              <a:cubicBezTo>
                <a:pt x="-46214" y="4119087"/>
                <a:pt x="30808" y="4069825"/>
                <a:pt x="0" y="3910838"/>
              </a:cubicBezTo>
              <a:cubicBezTo>
                <a:pt x="-30808" y="3751851"/>
                <a:pt x="37717" y="3623233"/>
                <a:pt x="0" y="3549142"/>
              </a:cubicBezTo>
              <a:cubicBezTo>
                <a:pt x="-37717" y="3475051"/>
                <a:pt x="7863" y="2988948"/>
                <a:pt x="0" y="2848356"/>
              </a:cubicBezTo>
              <a:cubicBezTo>
                <a:pt x="-7863" y="2707764"/>
                <a:pt x="13061" y="2563584"/>
                <a:pt x="0" y="2351024"/>
              </a:cubicBezTo>
              <a:cubicBezTo>
                <a:pt x="-13061" y="2138464"/>
                <a:pt x="3938" y="1979094"/>
                <a:pt x="0" y="1785874"/>
              </a:cubicBezTo>
              <a:cubicBezTo>
                <a:pt x="-3938" y="1592654"/>
                <a:pt x="287" y="1531423"/>
                <a:pt x="0" y="1424178"/>
              </a:cubicBezTo>
              <a:cubicBezTo>
                <a:pt x="-287" y="1316933"/>
                <a:pt x="35702" y="1028020"/>
                <a:pt x="0" y="859028"/>
              </a:cubicBezTo>
              <a:cubicBezTo>
                <a:pt x="-35702" y="690036"/>
                <a:pt x="34795" y="198448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266700</xdr:colOff>
      <xdr:row>87</xdr:row>
      <xdr:rowOff>165100</xdr:rowOff>
    </xdr:from>
    <xdr:to>
      <xdr:col>38</xdr:col>
      <xdr:colOff>548640</xdr:colOff>
      <xdr:row>101</xdr:row>
      <xdr:rowOff>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93A70FEA-570A-4F86-A947-EF913EB03B54}"/>
            </a:ext>
          </a:extLst>
        </xdr:cNvPr>
        <xdr:cNvSpPr/>
      </xdr:nvSpPr>
      <xdr:spPr>
        <a:xfrm>
          <a:off x="15918180" y="22712680"/>
          <a:ext cx="9555480" cy="3248660"/>
        </a:xfrm>
        <a:custGeom>
          <a:avLst/>
          <a:gdLst>
            <a:gd name="csX0" fmla="*/ 0 w 9555480"/>
            <a:gd name="csY0" fmla="*/ 541454 h 3248660"/>
            <a:gd name="csX1" fmla="*/ 541454 w 9555480"/>
            <a:gd name="csY1" fmla="*/ 0 h 3248660"/>
            <a:gd name="csX2" fmla="*/ 852115 w 9555480"/>
            <a:gd name="csY2" fmla="*/ 0 h 3248660"/>
            <a:gd name="csX3" fmla="*/ 1501679 w 9555480"/>
            <a:gd name="csY3" fmla="*/ 0 h 3248660"/>
            <a:gd name="csX4" fmla="*/ 2066517 w 9555480"/>
            <a:gd name="csY4" fmla="*/ 0 h 3248660"/>
            <a:gd name="csX5" fmla="*/ 2800807 w 9555480"/>
            <a:gd name="csY5" fmla="*/ 0 h 3248660"/>
            <a:gd name="csX6" fmla="*/ 3535096 w 9555480"/>
            <a:gd name="csY6" fmla="*/ 0 h 3248660"/>
            <a:gd name="csX7" fmla="*/ 4184660 w 9555480"/>
            <a:gd name="csY7" fmla="*/ 0 h 3248660"/>
            <a:gd name="csX8" fmla="*/ 4664772 w 9555480"/>
            <a:gd name="csY8" fmla="*/ 0 h 3248660"/>
            <a:gd name="csX9" fmla="*/ 5060159 w 9555480"/>
            <a:gd name="csY9" fmla="*/ 0 h 3248660"/>
            <a:gd name="csX10" fmla="*/ 5624997 w 9555480"/>
            <a:gd name="csY10" fmla="*/ 0 h 3248660"/>
            <a:gd name="csX11" fmla="*/ 6105110 w 9555480"/>
            <a:gd name="csY11" fmla="*/ 0 h 3248660"/>
            <a:gd name="csX12" fmla="*/ 6669948 w 9555480"/>
            <a:gd name="csY12" fmla="*/ 0 h 3248660"/>
            <a:gd name="csX13" fmla="*/ 6980609 w 9555480"/>
            <a:gd name="csY13" fmla="*/ 0 h 3248660"/>
            <a:gd name="csX14" fmla="*/ 7291270 w 9555480"/>
            <a:gd name="csY14" fmla="*/ 0 h 3248660"/>
            <a:gd name="csX15" fmla="*/ 7940834 w 9555480"/>
            <a:gd name="csY15" fmla="*/ 0 h 3248660"/>
            <a:gd name="csX16" fmla="*/ 8505672 w 9555480"/>
            <a:gd name="csY16" fmla="*/ 0 h 3248660"/>
            <a:gd name="csX17" fmla="*/ 9014026 w 9555480"/>
            <a:gd name="csY17" fmla="*/ 0 h 3248660"/>
            <a:gd name="csX18" fmla="*/ 9555480 w 9555480"/>
            <a:gd name="csY18" fmla="*/ 541454 h 3248660"/>
            <a:gd name="csX19" fmla="*/ 9555480 w 9555480"/>
            <a:gd name="csY19" fmla="*/ 1104550 h 3248660"/>
            <a:gd name="csX20" fmla="*/ 9555480 w 9555480"/>
            <a:gd name="csY20" fmla="*/ 1602672 h 3248660"/>
            <a:gd name="csX21" fmla="*/ 9555480 w 9555480"/>
            <a:gd name="csY21" fmla="*/ 2122453 h 3248660"/>
            <a:gd name="csX22" fmla="*/ 9555480 w 9555480"/>
            <a:gd name="csY22" fmla="*/ 2707206 h 3248660"/>
            <a:gd name="csX23" fmla="*/ 9014026 w 9555480"/>
            <a:gd name="csY23" fmla="*/ 3248660 h 3248660"/>
            <a:gd name="csX24" fmla="*/ 8449188 w 9555480"/>
            <a:gd name="csY24" fmla="*/ 3248660 h 3248660"/>
            <a:gd name="csX25" fmla="*/ 8138527 w 9555480"/>
            <a:gd name="csY25" fmla="*/ 3248660 h 3248660"/>
            <a:gd name="csX26" fmla="*/ 7743140 w 9555480"/>
            <a:gd name="csY26" fmla="*/ 3248660 h 3248660"/>
            <a:gd name="csX27" fmla="*/ 7178302 w 9555480"/>
            <a:gd name="csY27" fmla="*/ 3248660 h 3248660"/>
            <a:gd name="csX28" fmla="*/ 6867641 w 9555480"/>
            <a:gd name="csY28" fmla="*/ 3248660 h 3248660"/>
            <a:gd name="csX29" fmla="*/ 6302803 w 9555480"/>
            <a:gd name="csY29" fmla="*/ 3248660 h 3248660"/>
            <a:gd name="csX30" fmla="*/ 5992142 w 9555480"/>
            <a:gd name="csY30" fmla="*/ 3248660 h 3248660"/>
            <a:gd name="csX31" fmla="*/ 5427304 w 9555480"/>
            <a:gd name="csY31" fmla="*/ 3248660 h 3248660"/>
            <a:gd name="csX32" fmla="*/ 4862466 w 9555480"/>
            <a:gd name="csY32" fmla="*/ 3248660 h 3248660"/>
            <a:gd name="csX33" fmla="*/ 4212902 w 9555480"/>
            <a:gd name="csY33" fmla="*/ 3248660 h 3248660"/>
            <a:gd name="csX34" fmla="*/ 3732789 w 9555480"/>
            <a:gd name="csY34" fmla="*/ 3248660 h 3248660"/>
            <a:gd name="csX35" fmla="*/ 3167951 w 9555480"/>
            <a:gd name="csY35" fmla="*/ 3248660 h 3248660"/>
            <a:gd name="csX36" fmla="*/ 2687839 w 9555480"/>
            <a:gd name="csY36" fmla="*/ 3248660 h 3248660"/>
            <a:gd name="csX37" fmla="*/ 2292452 w 9555480"/>
            <a:gd name="csY37" fmla="*/ 3248660 h 3248660"/>
            <a:gd name="csX38" fmla="*/ 1897066 w 9555480"/>
            <a:gd name="csY38" fmla="*/ 3248660 h 3248660"/>
            <a:gd name="csX39" fmla="*/ 1586405 w 9555480"/>
            <a:gd name="csY39" fmla="*/ 3248660 h 3248660"/>
            <a:gd name="csX40" fmla="*/ 1191018 w 9555480"/>
            <a:gd name="csY40" fmla="*/ 3248660 h 3248660"/>
            <a:gd name="csX41" fmla="*/ 541454 w 9555480"/>
            <a:gd name="csY41" fmla="*/ 3248660 h 3248660"/>
            <a:gd name="csX42" fmla="*/ 0 w 9555480"/>
            <a:gd name="csY42" fmla="*/ 2707206 h 3248660"/>
            <a:gd name="csX43" fmla="*/ 0 w 9555480"/>
            <a:gd name="csY43" fmla="*/ 2209083 h 3248660"/>
            <a:gd name="csX44" fmla="*/ 0 w 9555480"/>
            <a:gd name="csY44" fmla="*/ 1732618 h 3248660"/>
            <a:gd name="csX45" fmla="*/ 0 w 9555480"/>
            <a:gd name="csY45" fmla="*/ 1234495 h 3248660"/>
            <a:gd name="csX46" fmla="*/ 0 w 9555480"/>
            <a:gd name="csY46" fmla="*/ 541454 h 32486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55480" h="3248660" extrusionOk="0">
              <a:moveTo>
                <a:pt x="0" y="541454"/>
              </a:moveTo>
              <a:cubicBezTo>
                <a:pt x="-40466" y="309230"/>
                <a:pt x="280921" y="10295"/>
                <a:pt x="541454" y="0"/>
              </a:cubicBezTo>
              <a:cubicBezTo>
                <a:pt x="610644" y="-29425"/>
                <a:pt x="769140" y="8416"/>
                <a:pt x="852115" y="0"/>
              </a:cubicBezTo>
              <a:cubicBezTo>
                <a:pt x="935090" y="-8416"/>
                <a:pt x="1196348" y="6742"/>
                <a:pt x="1501679" y="0"/>
              </a:cubicBezTo>
              <a:cubicBezTo>
                <a:pt x="1807010" y="-6742"/>
                <a:pt x="1913271" y="18326"/>
                <a:pt x="2066517" y="0"/>
              </a:cubicBezTo>
              <a:cubicBezTo>
                <a:pt x="2219763" y="-18326"/>
                <a:pt x="2456196" y="68741"/>
                <a:pt x="2800807" y="0"/>
              </a:cubicBezTo>
              <a:cubicBezTo>
                <a:pt x="3145418" y="-68741"/>
                <a:pt x="3384756" y="30925"/>
                <a:pt x="3535096" y="0"/>
              </a:cubicBezTo>
              <a:cubicBezTo>
                <a:pt x="3685436" y="-30925"/>
                <a:pt x="3938577" y="33829"/>
                <a:pt x="4184660" y="0"/>
              </a:cubicBezTo>
              <a:cubicBezTo>
                <a:pt x="4430743" y="-33829"/>
                <a:pt x="4564294" y="10479"/>
                <a:pt x="4664772" y="0"/>
              </a:cubicBezTo>
              <a:cubicBezTo>
                <a:pt x="4765250" y="-10479"/>
                <a:pt x="4917408" y="3011"/>
                <a:pt x="5060159" y="0"/>
              </a:cubicBezTo>
              <a:cubicBezTo>
                <a:pt x="5202910" y="-3011"/>
                <a:pt x="5497960" y="63009"/>
                <a:pt x="5624997" y="0"/>
              </a:cubicBezTo>
              <a:cubicBezTo>
                <a:pt x="5752034" y="-63009"/>
                <a:pt x="5932533" y="52720"/>
                <a:pt x="6105110" y="0"/>
              </a:cubicBezTo>
              <a:cubicBezTo>
                <a:pt x="6277687" y="-52720"/>
                <a:pt x="6513808" y="60452"/>
                <a:pt x="6669948" y="0"/>
              </a:cubicBezTo>
              <a:cubicBezTo>
                <a:pt x="6826088" y="-60452"/>
                <a:pt x="6826502" y="33055"/>
                <a:pt x="6980609" y="0"/>
              </a:cubicBezTo>
              <a:cubicBezTo>
                <a:pt x="7134716" y="-33055"/>
                <a:pt x="7219310" y="34538"/>
                <a:pt x="7291270" y="0"/>
              </a:cubicBezTo>
              <a:cubicBezTo>
                <a:pt x="7363230" y="-34538"/>
                <a:pt x="7802103" y="26831"/>
                <a:pt x="7940834" y="0"/>
              </a:cubicBezTo>
              <a:cubicBezTo>
                <a:pt x="8079565" y="-26831"/>
                <a:pt x="8292088" y="17778"/>
                <a:pt x="8505672" y="0"/>
              </a:cubicBezTo>
              <a:cubicBezTo>
                <a:pt x="8719256" y="-17778"/>
                <a:pt x="8897806" y="34920"/>
                <a:pt x="9014026" y="0"/>
              </a:cubicBezTo>
              <a:cubicBezTo>
                <a:pt x="9294035" y="-8362"/>
                <a:pt x="9598372" y="219324"/>
                <a:pt x="9555480" y="541454"/>
              </a:cubicBezTo>
              <a:cubicBezTo>
                <a:pt x="9593805" y="755111"/>
                <a:pt x="9541109" y="894842"/>
                <a:pt x="9555480" y="1104550"/>
              </a:cubicBezTo>
              <a:cubicBezTo>
                <a:pt x="9569851" y="1314258"/>
                <a:pt x="9543392" y="1360191"/>
                <a:pt x="9555480" y="1602672"/>
              </a:cubicBezTo>
              <a:cubicBezTo>
                <a:pt x="9567568" y="1845153"/>
                <a:pt x="9521673" y="1978016"/>
                <a:pt x="9555480" y="2122453"/>
              </a:cubicBezTo>
              <a:cubicBezTo>
                <a:pt x="9589287" y="2266890"/>
                <a:pt x="9513673" y="2480880"/>
                <a:pt x="9555480" y="2707206"/>
              </a:cubicBezTo>
              <a:cubicBezTo>
                <a:pt x="9590884" y="3026045"/>
                <a:pt x="9291782" y="3207896"/>
                <a:pt x="9014026" y="3248660"/>
              </a:cubicBezTo>
              <a:cubicBezTo>
                <a:pt x="8802150" y="3310954"/>
                <a:pt x="8616983" y="3246110"/>
                <a:pt x="8449188" y="3248660"/>
              </a:cubicBezTo>
              <a:cubicBezTo>
                <a:pt x="8281393" y="3251210"/>
                <a:pt x="8233564" y="3230667"/>
                <a:pt x="8138527" y="3248660"/>
              </a:cubicBezTo>
              <a:cubicBezTo>
                <a:pt x="8043490" y="3266653"/>
                <a:pt x="7935332" y="3244205"/>
                <a:pt x="7743140" y="3248660"/>
              </a:cubicBezTo>
              <a:cubicBezTo>
                <a:pt x="7550948" y="3253115"/>
                <a:pt x="7446281" y="3201689"/>
                <a:pt x="7178302" y="3248660"/>
              </a:cubicBezTo>
              <a:cubicBezTo>
                <a:pt x="6910323" y="3295631"/>
                <a:pt x="6962409" y="3215969"/>
                <a:pt x="6867641" y="3248660"/>
              </a:cubicBezTo>
              <a:cubicBezTo>
                <a:pt x="6772873" y="3281351"/>
                <a:pt x="6435313" y="3214413"/>
                <a:pt x="6302803" y="3248660"/>
              </a:cubicBezTo>
              <a:cubicBezTo>
                <a:pt x="6170293" y="3282907"/>
                <a:pt x="6110046" y="3212071"/>
                <a:pt x="5992142" y="3248660"/>
              </a:cubicBezTo>
              <a:cubicBezTo>
                <a:pt x="5874238" y="3285249"/>
                <a:pt x="5552422" y="3216902"/>
                <a:pt x="5427304" y="3248660"/>
              </a:cubicBezTo>
              <a:cubicBezTo>
                <a:pt x="5302186" y="3280418"/>
                <a:pt x="5142569" y="3226523"/>
                <a:pt x="4862466" y="3248660"/>
              </a:cubicBezTo>
              <a:cubicBezTo>
                <a:pt x="4582363" y="3270797"/>
                <a:pt x="4346914" y="3244132"/>
                <a:pt x="4212902" y="3248660"/>
              </a:cubicBezTo>
              <a:cubicBezTo>
                <a:pt x="4078890" y="3253188"/>
                <a:pt x="3954436" y="3234367"/>
                <a:pt x="3732789" y="3248660"/>
              </a:cubicBezTo>
              <a:cubicBezTo>
                <a:pt x="3511142" y="3262953"/>
                <a:pt x="3363133" y="3223103"/>
                <a:pt x="3167951" y="3248660"/>
              </a:cubicBezTo>
              <a:cubicBezTo>
                <a:pt x="2972769" y="3274217"/>
                <a:pt x="2915478" y="3208001"/>
                <a:pt x="2687839" y="3248660"/>
              </a:cubicBezTo>
              <a:cubicBezTo>
                <a:pt x="2460200" y="3289319"/>
                <a:pt x="2458318" y="3213220"/>
                <a:pt x="2292452" y="3248660"/>
              </a:cubicBezTo>
              <a:cubicBezTo>
                <a:pt x="2126586" y="3284100"/>
                <a:pt x="1985950" y="3245579"/>
                <a:pt x="1897066" y="3248660"/>
              </a:cubicBezTo>
              <a:cubicBezTo>
                <a:pt x="1808182" y="3251741"/>
                <a:pt x="1698162" y="3239427"/>
                <a:pt x="1586405" y="3248660"/>
              </a:cubicBezTo>
              <a:cubicBezTo>
                <a:pt x="1474648" y="3257893"/>
                <a:pt x="1319416" y="3247962"/>
                <a:pt x="1191018" y="3248660"/>
              </a:cubicBezTo>
              <a:cubicBezTo>
                <a:pt x="1062620" y="3249358"/>
                <a:pt x="862895" y="3246827"/>
                <a:pt x="541454" y="3248660"/>
              </a:cubicBezTo>
              <a:cubicBezTo>
                <a:pt x="245323" y="3289764"/>
                <a:pt x="-46082" y="2980758"/>
                <a:pt x="0" y="2707206"/>
              </a:cubicBezTo>
              <a:cubicBezTo>
                <a:pt x="-21447" y="2493988"/>
                <a:pt x="23635" y="2313480"/>
                <a:pt x="0" y="2209083"/>
              </a:cubicBezTo>
              <a:cubicBezTo>
                <a:pt x="-23635" y="2104686"/>
                <a:pt x="23939" y="1878341"/>
                <a:pt x="0" y="1732618"/>
              </a:cubicBezTo>
              <a:cubicBezTo>
                <a:pt x="-23939" y="1586896"/>
                <a:pt x="273" y="1351059"/>
                <a:pt x="0" y="1234495"/>
              </a:cubicBezTo>
              <a:cubicBezTo>
                <a:pt x="-273" y="1117931"/>
                <a:pt x="15036" y="793797"/>
                <a:pt x="0" y="54145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393700</xdr:colOff>
      <xdr:row>116</xdr:row>
      <xdr:rowOff>76200</xdr:rowOff>
    </xdr:from>
    <xdr:to>
      <xdr:col>38</xdr:col>
      <xdr:colOff>444500</xdr:colOff>
      <xdr:row>129</xdr:row>
      <xdr:rowOff>127000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8B075E1E-B819-43B1-8EF2-27A62B7DEF49}"/>
            </a:ext>
          </a:extLst>
        </xdr:cNvPr>
        <xdr:cNvSpPr/>
      </xdr:nvSpPr>
      <xdr:spPr>
        <a:xfrm>
          <a:off x="16045180" y="29695140"/>
          <a:ext cx="9324340" cy="3220720"/>
        </a:xfrm>
        <a:custGeom>
          <a:avLst/>
          <a:gdLst>
            <a:gd name="csX0" fmla="*/ 0 w 9324340"/>
            <a:gd name="csY0" fmla="*/ 536797 h 3220720"/>
            <a:gd name="csX1" fmla="*/ 536797 w 9324340"/>
            <a:gd name="csY1" fmla="*/ 0 h 3220720"/>
            <a:gd name="csX2" fmla="*/ 1291151 w 9324340"/>
            <a:gd name="csY2" fmla="*/ 0 h 3220720"/>
            <a:gd name="csX3" fmla="*/ 1632968 w 9324340"/>
            <a:gd name="csY3" fmla="*/ 0 h 3220720"/>
            <a:gd name="csX4" fmla="*/ 1974784 w 9324340"/>
            <a:gd name="csY4" fmla="*/ 0 h 3220720"/>
            <a:gd name="csX5" fmla="*/ 2316601 w 9324340"/>
            <a:gd name="csY5" fmla="*/ 0 h 3220720"/>
            <a:gd name="csX6" fmla="*/ 3070955 w 9324340"/>
            <a:gd name="csY6" fmla="*/ 0 h 3220720"/>
            <a:gd name="csX7" fmla="*/ 3660294 w 9324340"/>
            <a:gd name="csY7" fmla="*/ 0 h 3220720"/>
            <a:gd name="csX8" fmla="*/ 4249633 w 9324340"/>
            <a:gd name="csY8" fmla="*/ 0 h 3220720"/>
            <a:gd name="csX9" fmla="*/ 4591449 w 9324340"/>
            <a:gd name="csY9" fmla="*/ 0 h 3220720"/>
            <a:gd name="csX10" fmla="*/ 5263296 w 9324340"/>
            <a:gd name="csY10" fmla="*/ 0 h 3220720"/>
            <a:gd name="csX11" fmla="*/ 5935142 w 9324340"/>
            <a:gd name="csY11" fmla="*/ 0 h 3220720"/>
            <a:gd name="csX12" fmla="*/ 6441974 w 9324340"/>
            <a:gd name="csY12" fmla="*/ 0 h 3220720"/>
            <a:gd name="csX13" fmla="*/ 6783790 w 9324340"/>
            <a:gd name="csY13" fmla="*/ 0 h 3220720"/>
            <a:gd name="csX14" fmla="*/ 7125607 w 9324340"/>
            <a:gd name="csY14" fmla="*/ 0 h 3220720"/>
            <a:gd name="csX15" fmla="*/ 7549931 w 9324340"/>
            <a:gd name="csY15" fmla="*/ 0 h 3220720"/>
            <a:gd name="csX16" fmla="*/ 8787543 w 9324340"/>
            <a:gd name="csY16" fmla="*/ 0 h 3220720"/>
            <a:gd name="csX17" fmla="*/ 9324340 w 9324340"/>
            <a:gd name="csY17" fmla="*/ 536797 h 3220720"/>
            <a:gd name="csX18" fmla="*/ 9324340 w 9324340"/>
            <a:gd name="csY18" fmla="*/ 1116521 h 3220720"/>
            <a:gd name="csX19" fmla="*/ 9324340 w 9324340"/>
            <a:gd name="csY19" fmla="*/ 1653303 h 3220720"/>
            <a:gd name="csX20" fmla="*/ 9324340 w 9324340"/>
            <a:gd name="csY20" fmla="*/ 2190084 h 3220720"/>
            <a:gd name="csX21" fmla="*/ 9324340 w 9324340"/>
            <a:gd name="csY21" fmla="*/ 2683923 h 3220720"/>
            <a:gd name="csX22" fmla="*/ 8787543 w 9324340"/>
            <a:gd name="csY22" fmla="*/ 3220720 h 3220720"/>
            <a:gd name="csX23" fmla="*/ 8280711 w 9324340"/>
            <a:gd name="csY23" fmla="*/ 3220720 h 3220720"/>
            <a:gd name="csX24" fmla="*/ 7526358 w 9324340"/>
            <a:gd name="csY24" fmla="*/ 3220720 h 3220720"/>
            <a:gd name="csX25" fmla="*/ 6854511 w 9324340"/>
            <a:gd name="csY25" fmla="*/ 3220720 h 3220720"/>
            <a:gd name="csX26" fmla="*/ 6100157 w 9324340"/>
            <a:gd name="csY26" fmla="*/ 3220720 h 3220720"/>
            <a:gd name="csX27" fmla="*/ 5428311 w 9324340"/>
            <a:gd name="csY27" fmla="*/ 3220720 h 3220720"/>
            <a:gd name="csX28" fmla="*/ 4673957 w 9324340"/>
            <a:gd name="csY28" fmla="*/ 3220720 h 3220720"/>
            <a:gd name="csX29" fmla="*/ 4167125 w 9324340"/>
            <a:gd name="csY29" fmla="*/ 3220720 h 3220720"/>
            <a:gd name="csX30" fmla="*/ 3742801 w 9324340"/>
            <a:gd name="csY30" fmla="*/ 3220720 h 3220720"/>
            <a:gd name="csX31" fmla="*/ 3235970 w 9324340"/>
            <a:gd name="csY31" fmla="*/ 3220720 h 3220720"/>
            <a:gd name="csX32" fmla="*/ 2894153 w 9324340"/>
            <a:gd name="csY32" fmla="*/ 3220720 h 3220720"/>
            <a:gd name="csX33" fmla="*/ 2387321 w 9324340"/>
            <a:gd name="csY33" fmla="*/ 3220720 h 3220720"/>
            <a:gd name="csX34" fmla="*/ 2045505 w 9324340"/>
            <a:gd name="csY34" fmla="*/ 3220720 h 3220720"/>
            <a:gd name="csX35" fmla="*/ 1703688 w 9324340"/>
            <a:gd name="csY35" fmla="*/ 3220720 h 3220720"/>
            <a:gd name="csX36" fmla="*/ 536797 w 9324340"/>
            <a:gd name="csY36" fmla="*/ 3220720 h 3220720"/>
            <a:gd name="csX37" fmla="*/ 0 w 9324340"/>
            <a:gd name="csY37" fmla="*/ 2683923 h 3220720"/>
            <a:gd name="csX38" fmla="*/ 0 w 9324340"/>
            <a:gd name="csY38" fmla="*/ 2211555 h 3220720"/>
            <a:gd name="csX39" fmla="*/ 0 w 9324340"/>
            <a:gd name="csY39" fmla="*/ 1631831 h 3220720"/>
            <a:gd name="csX40" fmla="*/ 0 w 9324340"/>
            <a:gd name="csY40" fmla="*/ 1095050 h 3220720"/>
            <a:gd name="csX41" fmla="*/ 0 w 9324340"/>
            <a:gd name="csY41" fmla="*/ 536797 h 32207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324340" h="3220720" extrusionOk="0">
              <a:moveTo>
                <a:pt x="0" y="536797"/>
              </a:moveTo>
              <a:cubicBezTo>
                <a:pt x="-74037" y="209548"/>
                <a:pt x="236714" y="-62230"/>
                <a:pt x="536797" y="0"/>
              </a:cubicBezTo>
              <a:cubicBezTo>
                <a:pt x="741964" y="-52251"/>
                <a:pt x="1055843" y="10995"/>
                <a:pt x="1291151" y="0"/>
              </a:cubicBezTo>
              <a:cubicBezTo>
                <a:pt x="1526459" y="-10995"/>
                <a:pt x="1530149" y="22821"/>
                <a:pt x="1632968" y="0"/>
              </a:cubicBezTo>
              <a:cubicBezTo>
                <a:pt x="1735787" y="-22821"/>
                <a:pt x="1836199" y="21628"/>
                <a:pt x="1974784" y="0"/>
              </a:cubicBezTo>
              <a:cubicBezTo>
                <a:pt x="2113369" y="-21628"/>
                <a:pt x="2204218" y="20476"/>
                <a:pt x="2316601" y="0"/>
              </a:cubicBezTo>
              <a:cubicBezTo>
                <a:pt x="2428984" y="-20476"/>
                <a:pt x="2801808" y="83094"/>
                <a:pt x="3070955" y="0"/>
              </a:cubicBezTo>
              <a:cubicBezTo>
                <a:pt x="3340102" y="-83094"/>
                <a:pt x="3459088" y="50491"/>
                <a:pt x="3660294" y="0"/>
              </a:cubicBezTo>
              <a:cubicBezTo>
                <a:pt x="3861500" y="-50491"/>
                <a:pt x="4029720" y="20382"/>
                <a:pt x="4249633" y="0"/>
              </a:cubicBezTo>
              <a:cubicBezTo>
                <a:pt x="4469546" y="-20382"/>
                <a:pt x="4463653" y="24636"/>
                <a:pt x="4591449" y="0"/>
              </a:cubicBezTo>
              <a:cubicBezTo>
                <a:pt x="4719245" y="-24636"/>
                <a:pt x="4995212" y="30139"/>
                <a:pt x="5263296" y="0"/>
              </a:cubicBezTo>
              <a:cubicBezTo>
                <a:pt x="5531380" y="-30139"/>
                <a:pt x="5749499" y="60620"/>
                <a:pt x="5935142" y="0"/>
              </a:cubicBezTo>
              <a:cubicBezTo>
                <a:pt x="6120785" y="-60620"/>
                <a:pt x="6300655" y="19546"/>
                <a:pt x="6441974" y="0"/>
              </a:cubicBezTo>
              <a:cubicBezTo>
                <a:pt x="6583293" y="-19546"/>
                <a:pt x="6686781" y="10014"/>
                <a:pt x="6783790" y="0"/>
              </a:cubicBezTo>
              <a:cubicBezTo>
                <a:pt x="6880799" y="-10014"/>
                <a:pt x="6976064" y="4383"/>
                <a:pt x="7125607" y="0"/>
              </a:cubicBezTo>
              <a:cubicBezTo>
                <a:pt x="7275150" y="-4383"/>
                <a:pt x="7431428" y="21587"/>
                <a:pt x="7549931" y="0"/>
              </a:cubicBezTo>
              <a:cubicBezTo>
                <a:pt x="7668434" y="-21587"/>
                <a:pt x="8500952" y="84601"/>
                <a:pt x="8787543" y="0"/>
              </a:cubicBezTo>
              <a:cubicBezTo>
                <a:pt x="9066799" y="69337"/>
                <a:pt x="9332047" y="259015"/>
                <a:pt x="9324340" y="536797"/>
              </a:cubicBezTo>
              <a:cubicBezTo>
                <a:pt x="9368584" y="731872"/>
                <a:pt x="9320676" y="964156"/>
                <a:pt x="9324340" y="1116521"/>
              </a:cubicBezTo>
              <a:cubicBezTo>
                <a:pt x="9328004" y="1268886"/>
                <a:pt x="9299057" y="1463388"/>
                <a:pt x="9324340" y="1653303"/>
              </a:cubicBezTo>
              <a:cubicBezTo>
                <a:pt x="9349623" y="1843218"/>
                <a:pt x="9320619" y="2033526"/>
                <a:pt x="9324340" y="2190084"/>
              </a:cubicBezTo>
              <a:cubicBezTo>
                <a:pt x="9328061" y="2346642"/>
                <a:pt x="9272994" y="2491931"/>
                <a:pt x="9324340" y="2683923"/>
              </a:cubicBezTo>
              <a:cubicBezTo>
                <a:pt x="9359273" y="2935420"/>
                <a:pt x="9102669" y="3281214"/>
                <a:pt x="8787543" y="3220720"/>
              </a:cubicBezTo>
              <a:cubicBezTo>
                <a:pt x="8570269" y="3263749"/>
                <a:pt x="8475570" y="3178129"/>
                <a:pt x="8280711" y="3220720"/>
              </a:cubicBezTo>
              <a:cubicBezTo>
                <a:pt x="8085852" y="3263311"/>
                <a:pt x="7868281" y="3134606"/>
                <a:pt x="7526358" y="3220720"/>
              </a:cubicBezTo>
              <a:cubicBezTo>
                <a:pt x="7184435" y="3306834"/>
                <a:pt x="7084721" y="3169516"/>
                <a:pt x="6854511" y="3220720"/>
              </a:cubicBezTo>
              <a:cubicBezTo>
                <a:pt x="6624301" y="3271924"/>
                <a:pt x="6461535" y="3192621"/>
                <a:pt x="6100157" y="3220720"/>
              </a:cubicBezTo>
              <a:cubicBezTo>
                <a:pt x="5738779" y="3248819"/>
                <a:pt x="5738738" y="3158651"/>
                <a:pt x="5428311" y="3220720"/>
              </a:cubicBezTo>
              <a:cubicBezTo>
                <a:pt x="5117884" y="3282789"/>
                <a:pt x="4833924" y="3130755"/>
                <a:pt x="4673957" y="3220720"/>
              </a:cubicBezTo>
              <a:cubicBezTo>
                <a:pt x="4513990" y="3310685"/>
                <a:pt x="4391273" y="3207628"/>
                <a:pt x="4167125" y="3220720"/>
              </a:cubicBezTo>
              <a:cubicBezTo>
                <a:pt x="3942977" y="3233812"/>
                <a:pt x="3932069" y="3170301"/>
                <a:pt x="3742801" y="3220720"/>
              </a:cubicBezTo>
              <a:cubicBezTo>
                <a:pt x="3553533" y="3271139"/>
                <a:pt x="3347592" y="3186897"/>
                <a:pt x="3235970" y="3220720"/>
              </a:cubicBezTo>
              <a:cubicBezTo>
                <a:pt x="3124348" y="3254543"/>
                <a:pt x="3056130" y="3209730"/>
                <a:pt x="2894153" y="3220720"/>
              </a:cubicBezTo>
              <a:cubicBezTo>
                <a:pt x="2732176" y="3231710"/>
                <a:pt x="2598024" y="3161214"/>
                <a:pt x="2387321" y="3220720"/>
              </a:cubicBezTo>
              <a:cubicBezTo>
                <a:pt x="2176618" y="3280226"/>
                <a:pt x="2163377" y="3207579"/>
                <a:pt x="2045505" y="3220720"/>
              </a:cubicBezTo>
              <a:cubicBezTo>
                <a:pt x="1927633" y="3233861"/>
                <a:pt x="1868974" y="3208820"/>
                <a:pt x="1703688" y="3220720"/>
              </a:cubicBezTo>
              <a:cubicBezTo>
                <a:pt x="1538402" y="3232620"/>
                <a:pt x="1041988" y="3141477"/>
                <a:pt x="536797" y="3220720"/>
              </a:cubicBezTo>
              <a:cubicBezTo>
                <a:pt x="187778" y="3261738"/>
                <a:pt x="82090" y="2990495"/>
                <a:pt x="0" y="2683923"/>
              </a:cubicBezTo>
              <a:cubicBezTo>
                <a:pt x="-42292" y="2514540"/>
                <a:pt x="9831" y="2431323"/>
                <a:pt x="0" y="2211555"/>
              </a:cubicBezTo>
              <a:cubicBezTo>
                <a:pt x="-9831" y="1991787"/>
                <a:pt x="69272" y="1804184"/>
                <a:pt x="0" y="1631831"/>
              </a:cubicBezTo>
              <a:cubicBezTo>
                <a:pt x="-69272" y="1459478"/>
                <a:pt x="40405" y="1259536"/>
                <a:pt x="0" y="1095050"/>
              </a:cubicBezTo>
              <a:cubicBezTo>
                <a:pt x="-40405" y="930564"/>
                <a:pt x="17477" y="657936"/>
                <a:pt x="0" y="536797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45720</xdr:colOff>
      <xdr:row>35</xdr:row>
      <xdr:rowOff>60960</xdr:rowOff>
    </xdr:from>
    <xdr:to>
      <xdr:col>38</xdr:col>
      <xdr:colOff>558800</xdr:colOff>
      <xdr:row>67</xdr:row>
      <xdr:rowOff>104140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D9468BDE-9AEA-4595-824E-6041DC94E1CC}"/>
            </a:ext>
          </a:extLst>
        </xdr:cNvPr>
        <xdr:cNvSpPr/>
      </xdr:nvSpPr>
      <xdr:spPr>
        <a:xfrm>
          <a:off x="16299180" y="9342120"/>
          <a:ext cx="9184640" cy="7846060"/>
        </a:xfrm>
        <a:custGeom>
          <a:avLst/>
          <a:gdLst>
            <a:gd name="csX0" fmla="*/ 0 w 9184640"/>
            <a:gd name="csY0" fmla="*/ 1307703 h 7846060"/>
            <a:gd name="csX1" fmla="*/ 1307703 w 9184640"/>
            <a:gd name="csY1" fmla="*/ 0 h 7846060"/>
            <a:gd name="csX2" fmla="*/ 2036291 w 9184640"/>
            <a:gd name="csY2" fmla="*/ 0 h 7846060"/>
            <a:gd name="csX3" fmla="*/ 2436417 w 9184640"/>
            <a:gd name="csY3" fmla="*/ 0 h 7846060"/>
            <a:gd name="csX4" fmla="*/ 2836543 w 9184640"/>
            <a:gd name="csY4" fmla="*/ 0 h 7846060"/>
            <a:gd name="csX5" fmla="*/ 3236669 w 9184640"/>
            <a:gd name="csY5" fmla="*/ 0 h 7846060"/>
            <a:gd name="csX6" fmla="*/ 3965257 w 9184640"/>
            <a:gd name="csY6" fmla="*/ 0 h 7846060"/>
            <a:gd name="csX7" fmla="*/ 4562460 w 9184640"/>
            <a:gd name="csY7" fmla="*/ 0 h 7846060"/>
            <a:gd name="csX8" fmla="*/ 5159663 w 9184640"/>
            <a:gd name="csY8" fmla="*/ 0 h 7846060"/>
            <a:gd name="csX9" fmla="*/ 5559789 w 9184640"/>
            <a:gd name="csY9" fmla="*/ 0 h 7846060"/>
            <a:gd name="csX10" fmla="*/ 6222684 w 9184640"/>
            <a:gd name="csY10" fmla="*/ 0 h 7846060"/>
            <a:gd name="csX11" fmla="*/ 6885580 w 9184640"/>
            <a:gd name="csY11" fmla="*/ 0 h 7846060"/>
            <a:gd name="csX12" fmla="*/ 7876937 w 9184640"/>
            <a:gd name="csY12" fmla="*/ 0 h 7846060"/>
            <a:gd name="csX13" fmla="*/ 9184640 w 9184640"/>
            <a:gd name="csY13" fmla="*/ 1307703 h 7846060"/>
            <a:gd name="csX14" fmla="*/ 9184640 w 9184640"/>
            <a:gd name="csY14" fmla="*/ 1836580 h 7846060"/>
            <a:gd name="csX15" fmla="*/ 9184640 w 9184640"/>
            <a:gd name="csY15" fmla="*/ 2522377 h 7846060"/>
            <a:gd name="csX16" fmla="*/ 9184640 w 9184640"/>
            <a:gd name="csY16" fmla="*/ 2946641 h 7846060"/>
            <a:gd name="csX17" fmla="*/ 9184640 w 9184640"/>
            <a:gd name="csY17" fmla="*/ 3475518 h 7846060"/>
            <a:gd name="csX18" fmla="*/ 9184640 w 9184640"/>
            <a:gd name="csY18" fmla="*/ 4004396 h 7846060"/>
            <a:gd name="csX19" fmla="*/ 9184640 w 9184640"/>
            <a:gd name="csY19" fmla="*/ 4585580 h 7846060"/>
            <a:gd name="csX20" fmla="*/ 9184640 w 9184640"/>
            <a:gd name="csY20" fmla="*/ 5166763 h 7846060"/>
            <a:gd name="csX21" fmla="*/ 9184640 w 9184640"/>
            <a:gd name="csY21" fmla="*/ 5852560 h 7846060"/>
            <a:gd name="csX22" fmla="*/ 9184640 w 9184640"/>
            <a:gd name="csY22" fmla="*/ 6538357 h 7846060"/>
            <a:gd name="csX23" fmla="*/ 7876937 w 9184640"/>
            <a:gd name="csY23" fmla="*/ 7846060 h 7846060"/>
            <a:gd name="csX24" fmla="*/ 7148349 w 9184640"/>
            <a:gd name="csY24" fmla="*/ 7846060 h 7846060"/>
            <a:gd name="csX25" fmla="*/ 6485454 w 9184640"/>
            <a:gd name="csY25" fmla="*/ 7846060 h 7846060"/>
            <a:gd name="csX26" fmla="*/ 5756866 w 9184640"/>
            <a:gd name="csY26" fmla="*/ 7846060 h 7846060"/>
            <a:gd name="csX27" fmla="*/ 5093971 w 9184640"/>
            <a:gd name="csY27" fmla="*/ 7846060 h 7846060"/>
            <a:gd name="csX28" fmla="*/ 4365383 w 9184640"/>
            <a:gd name="csY28" fmla="*/ 7846060 h 7846060"/>
            <a:gd name="csX29" fmla="*/ 3833872 w 9184640"/>
            <a:gd name="csY29" fmla="*/ 7846060 h 7846060"/>
            <a:gd name="csX30" fmla="*/ 3368054 w 9184640"/>
            <a:gd name="csY30" fmla="*/ 7846060 h 7846060"/>
            <a:gd name="csX31" fmla="*/ 2836543 w 9184640"/>
            <a:gd name="csY31" fmla="*/ 7846060 h 7846060"/>
            <a:gd name="csX32" fmla="*/ 2436417 w 9184640"/>
            <a:gd name="csY32" fmla="*/ 7846060 h 7846060"/>
            <a:gd name="csX33" fmla="*/ 1904906 w 9184640"/>
            <a:gd name="csY33" fmla="*/ 7846060 h 7846060"/>
            <a:gd name="csX34" fmla="*/ 1307703 w 9184640"/>
            <a:gd name="csY34" fmla="*/ 7846060 h 7846060"/>
            <a:gd name="csX35" fmla="*/ 0 w 9184640"/>
            <a:gd name="csY35" fmla="*/ 6538357 h 7846060"/>
            <a:gd name="csX36" fmla="*/ 0 w 9184640"/>
            <a:gd name="csY36" fmla="*/ 5904867 h 7846060"/>
            <a:gd name="csX37" fmla="*/ 0 w 9184640"/>
            <a:gd name="csY37" fmla="*/ 5219070 h 7846060"/>
            <a:gd name="csX38" fmla="*/ 0 w 9184640"/>
            <a:gd name="csY38" fmla="*/ 4742499 h 7846060"/>
            <a:gd name="csX39" fmla="*/ 0 w 9184640"/>
            <a:gd name="csY39" fmla="*/ 4056702 h 7846060"/>
            <a:gd name="csX40" fmla="*/ 0 w 9184640"/>
            <a:gd name="csY40" fmla="*/ 3475518 h 7846060"/>
            <a:gd name="csX41" fmla="*/ 0 w 9184640"/>
            <a:gd name="csY41" fmla="*/ 2998948 h 7846060"/>
            <a:gd name="csX42" fmla="*/ 0 w 9184640"/>
            <a:gd name="csY42" fmla="*/ 2365457 h 7846060"/>
            <a:gd name="csX43" fmla="*/ 0 w 9184640"/>
            <a:gd name="csY43" fmla="*/ 1941193 h 7846060"/>
            <a:gd name="csX44" fmla="*/ 0 w 9184640"/>
            <a:gd name="csY44" fmla="*/ 1307703 h 78460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184640" h="7846060" extrusionOk="0">
              <a:moveTo>
                <a:pt x="0" y="1307703"/>
              </a:moveTo>
              <a:cubicBezTo>
                <a:pt x="-82280" y="551267"/>
                <a:pt x="580630" y="-83407"/>
                <a:pt x="1307703" y="0"/>
              </a:cubicBezTo>
              <a:cubicBezTo>
                <a:pt x="1634370" y="-68159"/>
                <a:pt x="1789901" y="83521"/>
                <a:pt x="2036291" y="0"/>
              </a:cubicBezTo>
              <a:cubicBezTo>
                <a:pt x="2282681" y="-83521"/>
                <a:pt x="2276016" y="34"/>
                <a:pt x="2436417" y="0"/>
              </a:cubicBezTo>
              <a:cubicBezTo>
                <a:pt x="2596818" y="-34"/>
                <a:pt x="2704355" y="11721"/>
                <a:pt x="2836543" y="0"/>
              </a:cubicBezTo>
              <a:cubicBezTo>
                <a:pt x="2968731" y="-11721"/>
                <a:pt x="3125923" y="34977"/>
                <a:pt x="3236669" y="0"/>
              </a:cubicBezTo>
              <a:cubicBezTo>
                <a:pt x="3347415" y="-34977"/>
                <a:pt x="3758164" y="67931"/>
                <a:pt x="3965257" y="0"/>
              </a:cubicBezTo>
              <a:cubicBezTo>
                <a:pt x="4172350" y="-67931"/>
                <a:pt x="4409176" y="27055"/>
                <a:pt x="4562460" y="0"/>
              </a:cubicBezTo>
              <a:cubicBezTo>
                <a:pt x="4715744" y="-27055"/>
                <a:pt x="4962308" y="42451"/>
                <a:pt x="5159663" y="0"/>
              </a:cubicBezTo>
              <a:cubicBezTo>
                <a:pt x="5357018" y="-42451"/>
                <a:pt x="5463471" y="3223"/>
                <a:pt x="5559789" y="0"/>
              </a:cubicBezTo>
              <a:cubicBezTo>
                <a:pt x="5656107" y="-3223"/>
                <a:pt x="6057416" y="30643"/>
                <a:pt x="6222684" y="0"/>
              </a:cubicBezTo>
              <a:cubicBezTo>
                <a:pt x="6387952" y="-30643"/>
                <a:pt x="6574609" y="74747"/>
                <a:pt x="6885580" y="0"/>
              </a:cubicBezTo>
              <a:cubicBezTo>
                <a:pt x="7196551" y="-74747"/>
                <a:pt x="7453951" y="55946"/>
                <a:pt x="7876937" y="0"/>
              </a:cubicBezTo>
              <a:cubicBezTo>
                <a:pt x="8636389" y="2134"/>
                <a:pt x="9260824" y="511318"/>
                <a:pt x="9184640" y="1307703"/>
              </a:cubicBezTo>
              <a:cubicBezTo>
                <a:pt x="9242631" y="1539190"/>
                <a:pt x="9141812" y="1600446"/>
                <a:pt x="9184640" y="1836580"/>
              </a:cubicBezTo>
              <a:cubicBezTo>
                <a:pt x="9227468" y="2072714"/>
                <a:pt x="9164173" y="2185178"/>
                <a:pt x="9184640" y="2522377"/>
              </a:cubicBezTo>
              <a:cubicBezTo>
                <a:pt x="9205107" y="2859576"/>
                <a:pt x="9170105" y="2758352"/>
                <a:pt x="9184640" y="2946641"/>
              </a:cubicBezTo>
              <a:cubicBezTo>
                <a:pt x="9199175" y="3134930"/>
                <a:pt x="9159849" y="3252877"/>
                <a:pt x="9184640" y="3475518"/>
              </a:cubicBezTo>
              <a:cubicBezTo>
                <a:pt x="9209431" y="3698159"/>
                <a:pt x="9162021" y="3770614"/>
                <a:pt x="9184640" y="4004396"/>
              </a:cubicBezTo>
              <a:cubicBezTo>
                <a:pt x="9207259" y="4238178"/>
                <a:pt x="9169511" y="4297248"/>
                <a:pt x="9184640" y="4585580"/>
              </a:cubicBezTo>
              <a:cubicBezTo>
                <a:pt x="9199769" y="4873912"/>
                <a:pt x="9169193" y="4979097"/>
                <a:pt x="9184640" y="5166763"/>
              </a:cubicBezTo>
              <a:cubicBezTo>
                <a:pt x="9200087" y="5354429"/>
                <a:pt x="9166119" y="5570248"/>
                <a:pt x="9184640" y="5852560"/>
              </a:cubicBezTo>
              <a:cubicBezTo>
                <a:pt x="9203161" y="6134872"/>
                <a:pt x="9131475" y="6305308"/>
                <a:pt x="9184640" y="6538357"/>
              </a:cubicBezTo>
              <a:cubicBezTo>
                <a:pt x="9302389" y="7434476"/>
                <a:pt x="8645661" y="7837088"/>
                <a:pt x="7876937" y="7846060"/>
              </a:cubicBezTo>
              <a:cubicBezTo>
                <a:pt x="7608700" y="7875217"/>
                <a:pt x="7381431" y="7824204"/>
                <a:pt x="7148349" y="7846060"/>
              </a:cubicBezTo>
              <a:cubicBezTo>
                <a:pt x="6915267" y="7867916"/>
                <a:pt x="6766181" y="7796831"/>
                <a:pt x="6485454" y="7846060"/>
              </a:cubicBezTo>
              <a:cubicBezTo>
                <a:pt x="6204727" y="7895289"/>
                <a:pt x="5937540" y="7817405"/>
                <a:pt x="5756866" y="7846060"/>
              </a:cubicBezTo>
              <a:cubicBezTo>
                <a:pt x="5576192" y="7874715"/>
                <a:pt x="5236962" y="7813801"/>
                <a:pt x="5093971" y="7846060"/>
              </a:cubicBezTo>
              <a:cubicBezTo>
                <a:pt x="4950980" y="7878319"/>
                <a:pt x="4637730" y="7839093"/>
                <a:pt x="4365383" y="7846060"/>
              </a:cubicBezTo>
              <a:cubicBezTo>
                <a:pt x="4093036" y="7853027"/>
                <a:pt x="4013384" y="7837602"/>
                <a:pt x="3833872" y="7846060"/>
              </a:cubicBezTo>
              <a:cubicBezTo>
                <a:pt x="3654360" y="7854518"/>
                <a:pt x="3480775" y="7815636"/>
                <a:pt x="3368054" y="7846060"/>
              </a:cubicBezTo>
              <a:cubicBezTo>
                <a:pt x="3255333" y="7876484"/>
                <a:pt x="3061007" y="7836293"/>
                <a:pt x="2836543" y="7846060"/>
              </a:cubicBezTo>
              <a:cubicBezTo>
                <a:pt x="2612079" y="7855827"/>
                <a:pt x="2555998" y="7842647"/>
                <a:pt x="2436417" y="7846060"/>
              </a:cubicBezTo>
              <a:cubicBezTo>
                <a:pt x="2316836" y="7849473"/>
                <a:pt x="2112547" y="7810258"/>
                <a:pt x="1904906" y="7846060"/>
              </a:cubicBezTo>
              <a:cubicBezTo>
                <a:pt x="1697265" y="7881862"/>
                <a:pt x="1508482" y="7832208"/>
                <a:pt x="1307703" y="7846060"/>
              </a:cubicBezTo>
              <a:cubicBezTo>
                <a:pt x="606929" y="7859225"/>
                <a:pt x="52258" y="7230936"/>
                <a:pt x="0" y="6538357"/>
              </a:cubicBezTo>
              <a:cubicBezTo>
                <a:pt x="-49651" y="6255573"/>
                <a:pt x="8387" y="6068014"/>
                <a:pt x="0" y="5904867"/>
              </a:cubicBezTo>
              <a:cubicBezTo>
                <a:pt x="-8387" y="5741720"/>
                <a:pt x="71443" y="5389308"/>
                <a:pt x="0" y="5219070"/>
              </a:cubicBezTo>
              <a:cubicBezTo>
                <a:pt x="-71443" y="5048832"/>
                <a:pt x="19878" y="4860989"/>
                <a:pt x="0" y="4742499"/>
              </a:cubicBezTo>
              <a:cubicBezTo>
                <a:pt x="-19878" y="4624009"/>
                <a:pt x="27917" y="4238497"/>
                <a:pt x="0" y="4056702"/>
              </a:cubicBezTo>
              <a:cubicBezTo>
                <a:pt x="-27917" y="3874907"/>
                <a:pt x="41159" y="3668408"/>
                <a:pt x="0" y="3475518"/>
              </a:cubicBezTo>
              <a:cubicBezTo>
                <a:pt x="-41159" y="3282628"/>
                <a:pt x="40918" y="3199909"/>
                <a:pt x="0" y="2998948"/>
              </a:cubicBezTo>
              <a:cubicBezTo>
                <a:pt x="-40918" y="2797987"/>
                <a:pt x="37928" y="2583020"/>
                <a:pt x="0" y="2365457"/>
              </a:cubicBezTo>
              <a:cubicBezTo>
                <a:pt x="-37928" y="2147894"/>
                <a:pt x="28668" y="2087841"/>
                <a:pt x="0" y="1941193"/>
              </a:cubicBezTo>
              <a:cubicBezTo>
                <a:pt x="-28668" y="1794545"/>
                <a:pt x="34014" y="1568596"/>
                <a:pt x="0" y="1307703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67206</xdr:colOff>
      <xdr:row>68</xdr:row>
      <xdr:rowOff>218547</xdr:rowOff>
    </xdr:from>
    <xdr:to>
      <xdr:col>38</xdr:col>
      <xdr:colOff>102769</xdr:colOff>
      <xdr:row>86</xdr:row>
      <xdr:rowOff>101707</xdr:rowOff>
    </xdr:to>
    <xdr:sp macro="" textlink="">
      <xdr:nvSpPr>
        <xdr:cNvPr id="10" name="Rechthoek 9">
          <a:extLst>
            <a:ext uri="{FF2B5EF4-FFF2-40B4-BE49-F238E27FC236}">
              <a16:creationId xmlns:a16="http://schemas.microsoft.com/office/drawing/2014/main" id="{583A74A2-455D-4EB9-9775-9461E047CA38}"/>
            </a:ext>
          </a:extLst>
        </xdr:cNvPr>
        <xdr:cNvSpPr/>
      </xdr:nvSpPr>
      <xdr:spPr>
        <a:xfrm rot="336433">
          <a:off x="15718686" y="17546427"/>
          <a:ext cx="9309103" cy="4859020"/>
        </a:xfrm>
        <a:custGeom>
          <a:avLst/>
          <a:gdLst>
            <a:gd name="csX0" fmla="*/ 0 w 9309103"/>
            <a:gd name="csY0" fmla="*/ 0 h 4859020"/>
            <a:gd name="csX1" fmla="*/ 9309103 w 9309103"/>
            <a:gd name="csY1" fmla="*/ 0 h 4859020"/>
            <a:gd name="csX2" fmla="*/ 9309103 w 9309103"/>
            <a:gd name="csY2" fmla="*/ 4859020 h 4859020"/>
            <a:gd name="csX3" fmla="*/ 0 w 9309103"/>
            <a:gd name="csY3" fmla="*/ 4859020 h 4859020"/>
            <a:gd name="csX4" fmla="*/ 0 w 9309103"/>
            <a:gd name="csY4" fmla="*/ 0 h 485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309103" h="4859020" extrusionOk="0">
              <a:moveTo>
                <a:pt x="0" y="0"/>
              </a:moveTo>
              <a:cubicBezTo>
                <a:pt x="2563440" y="-74274"/>
                <a:pt x="7920789" y="-120669"/>
                <a:pt x="9309103" y="0"/>
              </a:cubicBezTo>
              <a:cubicBezTo>
                <a:pt x="9462202" y="988694"/>
                <a:pt x="9157109" y="3894387"/>
                <a:pt x="9309103" y="4859020"/>
              </a:cubicBezTo>
              <a:cubicBezTo>
                <a:pt x="8243959" y="4982158"/>
                <a:pt x="1791394" y="4920005"/>
                <a:pt x="0" y="4859020"/>
              </a:cubicBezTo>
              <a:cubicBezTo>
                <a:pt x="-129013" y="3363593"/>
                <a:pt x="-29966" y="570919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375920</xdr:colOff>
      <xdr:row>37</xdr:row>
      <xdr:rowOff>22860</xdr:rowOff>
    </xdr:from>
    <xdr:ext cx="3304623" cy="134459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03000586-71DD-4A06-8065-E15985AF8230}"/>
            </a:ext>
          </a:extLst>
        </xdr:cNvPr>
        <xdr:cNvSpPr txBox="1"/>
      </xdr:nvSpPr>
      <xdr:spPr>
        <a:xfrm>
          <a:off x="16629380" y="979170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337819</xdr:colOff>
      <xdr:row>73</xdr:row>
      <xdr:rowOff>27938</xdr:rowOff>
    </xdr:from>
    <xdr:ext cx="2049728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A108E551-E8F2-4A59-883F-3EA395EC3276}"/>
            </a:ext>
          </a:extLst>
        </xdr:cNvPr>
        <xdr:cNvSpPr txBox="1"/>
      </xdr:nvSpPr>
      <xdr:spPr>
        <a:xfrm>
          <a:off x="6357619" y="1899411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22</xdr:col>
      <xdr:colOff>562433</xdr:colOff>
      <xdr:row>68</xdr:row>
      <xdr:rowOff>218437</xdr:rowOff>
    </xdr:from>
    <xdr:ext cx="3886513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4633FF16-5B11-4B76-A039-C0EF5C5C3AB2}"/>
            </a:ext>
          </a:extLst>
        </xdr:cNvPr>
        <xdr:cNvSpPr txBox="1"/>
      </xdr:nvSpPr>
      <xdr:spPr>
        <a:xfrm rot="339370">
          <a:off x="16213913" y="17546317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342900</xdr:colOff>
      <xdr:row>87</xdr:row>
      <xdr:rowOff>0</xdr:rowOff>
    </xdr:from>
    <xdr:ext cx="439479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6E517FB9-1CEB-4E91-ADE5-60644CBA92F4}"/>
            </a:ext>
          </a:extLst>
        </xdr:cNvPr>
        <xdr:cNvSpPr txBox="1"/>
      </xdr:nvSpPr>
      <xdr:spPr>
        <a:xfrm>
          <a:off x="6362700" y="2254758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317500</xdr:colOff>
      <xdr:row>100</xdr:row>
      <xdr:rowOff>0</xdr:rowOff>
    </xdr:from>
    <xdr:ext cx="4137864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3BDE4855-2BB3-46D9-8EB7-410E1B59EA02}"/>
            </a:ext>
          </a:extLst>
        </xdr:cNvPr>
        <xdr:cNvSpPr txBox="1"/>
      </xdr:nvSpPr>
      <xdr:spPr>
        <a:xfrm>
          <a:off x="6337300" y="2571750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25</xdr:col>
      <xdr:colOff>59003</xdr:colOff>
      <xdr:row>103</xdr:row>
      <xdr:rowOff>114301</xdr:rowOff>
    </xdr:from>
    <xdr:ext cx="5055936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7EE8110A-0C92-441B-8F3C-24A5F7D01A25}"/>
            </a:ext>
          </a:extLst>
        </xdr:cNvPr>
        <xdr:cNvSpPr txBox="1"/>
      </xdr:nvSpPr>
      <xdr:spPr>
        <a:xfrm rot="21279912">
          <a:off x="16914443" y="26563321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25</xdr:col>
      <xdr:colOff>50800</xdr:colOff>
      <xdr:row>117</xdr:row>
      <xdr:rowOff>0</xdr:rowOff>
    </xdr:from>
    <xdr:ext cx="6630661" cy="2596865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5E07688C-F603-495B-B6B7-25EE274EB4FC}"/>
            </a:ext>
          </a:extLst>
        </xdr:cNvPr>
        <xdr:cNvSpPr txBox="1"/>
      </xdr:nvSpPr>
      <xdr:spPr>
        <a:xfrm>
          <a:off x="16906240" y="2986278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22</xdr:col>
      <xdr:colOff>248424</xdr:colOff>
      <xdr:row>102</xdr:row>
      <xdr:rowOff>78278</xdr:rowOff>
    </xdr:from>
    <xdr:to>
      <xdr:col>39</xdr:col>
      <xdr:colOff>294192</xdr:colOff>
      <xdr:row>113</xdr:row>
      <xdr:rowOff>183704</xdr:rowOff>
    </xdr:to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28980820-B30D-4350-83F5-3D025DA5A9F4}"/>
            </a:ext>
          </a:extLst>
        </xdr:cNvPr>
        <xdr:cNvSpPr/>
      </xdr:nvSpPr>
      <xdr:spPr>
        <a:xfrm rot="21299729">
          <a:off x="15899904" y="26283458"/>
          <a:ext cx="9951768" cy="2787666"/>
        </a:xfrm>
        <a:custGeom>
          <a:avLst/>
          <a:gdLst>
            <a:gd name="csX0" fmla="*/ 0 w 9951768"/>
            <a:gd name="csY0" fmla="*/ 0 h 2787666"/>
            <a:gd name="csX1" fmla="*/ 286845 w 9951768"/>
            <a:gd name="csY1" fmla="*/ 0 h 2787666"/>
            <a:gd name="csX2" fmla="*/ 573690 w 9951768"/>
            <a:gd name="csY2" fmla="*/ 0 h 2787666"/>
            <a:gd name="csX3" fmla="*/ 960053 w 9951768"/>
            <a:gd name="csY3" fmla="*/ 0 h 2787666"/>
            <a:gd name="csX4" fmla="*/ 1246898 w 9951768"/>
            <a:gd name="csY4" fmla="*/ 0 h 2787666"/>
            <a:gd name="csX5" fmla="*/ 1832296 w 9951768"/>
            <a:gd name="csY5" fmla="*/ 0 h 2787666"/>
            <a:gd name="csX6" fmla="*/ 2119141 w 9951768"/>
            <a:gd name="csY6" fmla="*/ 0 h 2787666"/>
            <a:gd name="csX7" fmla="*/ 2505504 w 9951768"/>
            <a:gd name="csY7" fmla="*/ 0 h 2787666"/>
            <a:gd name="csX8" fmla="*/ 3090902 w 9951768"/>
            <a:gd name="csY8" fmla="*/ 0 h 2787666"/>
            <a:gd name="csX9" fmla="*/ 3477265 w 9951768"/>
            <a:gd name="csY9" fmla="*/ 0 h 2787666"/>
            <a:gd name="csX10" fmla="*/ 3764110 w 9951768"/>
            <a:gd name="csY10" fmla="*/ 0 h 2787666"/>
            <a:gd name="csX11" fmla="*/ 4449026 w 9951768"/>
            <a:gd name="csY11" fmla="*/ 0 h 2787666"/>
            <a:gd name="csX12" fmla="*/ 5133941 w 9951768"/>
            <a:gd name="csY12" fmla="*/ 0 h 2787666"/>
            <a:gd name="csX13" fmla="*/ 5619822 w 9951768"/>
            <a:gd name="csY13" fmla="*/ 0 h 2787666"/>
            <a:gd name="csX14" fmla="*/ 6404255 w 9951768"/>
            <a:gd name="csY14" fmla="*/ 0 h 2787666"/>
            <a:gd name="csX15" fmla="*/ 6989654 w 9951768"/>
            <a:gd name="csY15" fmla="*/ 0 h 2787666"/>
            <a:gd name="csX16" fmla="*/ 7376016 w 9951768"/>
            <a:gd name="csY16" fmla="*/ 0 h 2787666"/>
            <a:gd name="csX17" fmla="*/ 7961414 w 9951768"/>
            <a:gd name="csY17" fmla="*/ 0 h 2787666"/>
            <a:gd name="csX18" fmla="*/ 8745848 w 9951768"/>
            <a:gd name="csY18" fmla="*/ 0 h 2787666"/>
            <a:gd name="csX19" fmla="*/ 9132211 w 9951768"/>
            <a:gd name="csY19" fmla="*/ 0 h 2787666"/>
            <a:gd name="csX20" fmla="*/ 9951768 w 9951768"/>
            <a:gd name="csY20" fmla="*/ 0 h 2787666"/>
            <a:gd name="csX21" fmla="*/ 9951768 w 9951768"/>
            <a:gd name="csY21" fmla="*/ 613287 h 2787666"/>
            <a:gd name="csX22" fmla="*/ 9951768 w 9951768"/>
            <a:gd name="csY22" fmla="*/ 1087190 h 2787666"/>
            <a:gd name="csX23" fmla="*/ 9951768 w 9951768"/>
            <a:gd name="csY23" fmla="*/ 1700476 h 2787666"/>
            <a:gd name="csX24" fmla="*/ 9951768 w 9951768"/>
            <a:gd name="csY24" fmla="*/ 2285886 h 2787666"/>
            <a:gd name="csX25" fmla="*/ 9951768 w 9951768"/>
            <a:gd name="csY25" fmla="*/ 2787666 h 2787666"/>
            <a:gd name="csX26" fmla="*/ 9565405 w 9951768"/>
            <a:gd name="csY26" fmla="*/ 2787666 h 2787666"/>
            <a:gd name="csX27" fmla="*/ 9278560 w 9951768"/>
            <a:gd name="csY27" fmla="*/ 2787666 h 2787666"/>
            <a:gd name="csX28" fmla="*/ 8792680 w 9951768"/>
            <a:gd name="csY28" fmla="*/ 2787666 h 2787666"/>
            <a:gd name="csX29" fmla="*/ 8306799 w 9951768"/>
            <a:gd name="csY29" fmla="*/ 2787666 h 2787666"/>
            <a:gd name="csX30" fmla="*/ 8019954 w 9951768"/>
            <a:gd name="csY30" fmla="*/ 2787666 h 2787666"/>
            <a:gd name="csX31" fmla="*/ 7633591 w 9951768"/>
            <a:gd name="csY31" fmla="*/ 2787666 h 2787666"/>
            <a:gd name="csX32" fmla="*/ 7247229 w 9951768"/>
            <a:gd name="csY32" fmla="*/ 2787666 h 2787666"/>
            <a:gd name="csX33" fmla="*/ 6860866 w 9951768"/>
            <a:gd name="csY33" fmla="*/ 2787666 h 2787666"/>
            <a:gd name="csX34" fmla="*/ 6076432 w 9951768"/>
            <a:gd name="csY34" fmla="*/ 2787666 h 2787666"/>
            <a:gd name="csX35" fmla="*/ 5789587 w 9951768"/>
            <a:gd name="csY35" fmla="*/ 2787666 h 2787666"/>
            <a:gd name="csX36" fmla="*/ 5005154 w 9951768"/>
            <a:gd name="csY36" fmla="*/ 2787666 h 2787666"/>
            <a:gd name="csX37" fmla="*/ 4220720 w 9951768"/>
            <a:gd name="csY37" fmla="*/ 2787666 h 2787666"/>
            <a:gd name="csX38" fmla="*/ 3436287 w 9951768"/>
            <a:gd name="csY38" fmla="*/ 2787666 h 2787666"/>
            <a:gd name="csX39" fmla="*/ 3149442 w 9951768"/>
            <a:gd name="csY39" fmla="*/ 2787666 h 2787666"/>
            <a:gd name="csX40" fmla="*/ 2365008 w 9951768"/>
            <a:gd name="csY40" fmla="*/ 2787666 h 2787666"/>
            <a:gd name="csX41" fmla="*/ 1879128 w 9951768"/>
            <a:gd name="csY41" fmla="*/ 2787666 h 2787666"/>
            <a:gd name="csX42" fmla="*/ 1393248 w 9951768"/>
            <a:gd name="csY42" fmla="*/ 2787666 h 2787666"/>
            <a:gd name="csX43" fmla="*/ 907367 w 9951768"/>
            <a:gd name="csY43" fmla="*/ 2787666 h 2787666"/>
            <a:gd name="csX44" fmla="*/ 0 w 9951768"/>
            <a:gd name="csY44" fmla="*/ 2787666 h 2787666"/>
            <a:gd name="csX45" fmla="*/ 0 w 9951768"/>
            <a:gd name="csY45" fmla="*/ 2174379 h 2787666"/>
            <a:gd name="csX46" fmla="*/ 0 w 9951768"/>
            <a:gd name="csY46" fmla="*/ 1588970 h 2787666"/>
            <a:gd name="csX47" fmla="*/ 0 w 9951768"/>
            <a:gd name="csY47" fmla="*/ 1059313 h 2787666"/>
            <a:gd name="csX48" fmla="*/ 0 w 9951768"/>
            <a:gd name="csY48" fmla="*/ 585410 h 2787666"/>
            <a:gd name="csX49" fmla="*/ 0 w 9951768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951768" h="2787666" extrusionOk="0">
              <a:moveTo>
                <a:pt x="0" y="0"/>
              </a:moveTo>
              <a:cubicBezTo>
                <a:pt x="102864" y="-16735"/>
                <a:pt x="182691" y="19458"/>
                <a:pt x="286845" y="0"/>
              </a:cubicBezTo>
              <a:cubicBezTo>
                <a:pt x="390999" y="-19458"/>
                <a:pt x="509593" y="5616"/>
                <a:pt x="573690" y="0"/>
              </a:cubicBezTo>
              <a:cubicBezTo>
                <a:pt x="637788" y="-5616"/>
                <a:pt x="823867" y="3695"/>
                <a:pt x="960053" y="0"/>
              </a:cubicBezTo>
              <a:cubicBezTo>
                <a:pt x="1096239" y="-3695"/>
                <a:pt x="1121830" y="20039"/>
                <a:pt x="1246898" y="0"/>
              </a:cubicBezTo>
              <a:cubicBezTo>
                <a:pt x="1371967" y="-20039"/>
                <a:pt x="1593741" y="40389"/>
                <a:pt x="1832296" y="0"/>
              </a:cubicBezTo>
              <a:cubicBezTo>
                <a:pt x="2070851" y="-40389"/>
                <a:pt x="2035693" y="19897"/>
                <a:pt x="2119141" y="0"/>
              </a:cubicBezTo>
              <a:cubicBezTo>
                <a:pt x="2202590" y="-19897"/>
                <a:pt x="2384263" y="12154"/>
                <a:pt x="2505504" y="0"/>
              </a:cubicBezTo>
              <a:cubicBezTo>
                <a:pt x="2626745" y="-12154"/>
                <a:pt x="2865291" y="44514"/>
                <a:pt x="3090902" y="0"/>
              </a:cubicBezTo>
              <a:cubicBezTo>
                <a:pt x="3316513" y="-44514"/>
                <a:pt x="3377907" y="9184"/>
                <a:pt x="3477265" y="0"/>
              </a:cubicBezTo>
              <a:cubicBezTo>
                <a:pt x="3576623" y="-9184"/>
                <a:pt x="3639747" y="3491"/>
                <a:pt x="3764110" y="0"/>
              </a:cubicBezTo>
              <a:cubicBezTo>
                <a:pt x="3888474" y="-3491"/>
                <a:pt x="4122820" y="43741"/>
                <a:pt x="4449026" y="0"/>
              </a:cubicBezTo>
              <a:cubicBezTo>
                <a:pt x="4775232" y="-43741"/>
                <a:pt x="4820433" y="77510"/>
                <a:pt x="5133941" y="0"/>
              </a:cubicBezTo>
              <a:cubicBezTo>
                <a:pt x="5447449" y="-77510"/>
                <a:pt x="5400779" y="35219"/>
                <a:pt x="5619822" y="0"/>
              </a:cubicBezTo>
              <a:cubicBezTo>
                <a:pt x="5838865" y="-35219"/>
                <a:pt x="6211135" y="7541"/>
                <a:pt x="6404255" y="0"/>
              </a:cubicBezTo>
              <a:cubicBezTo>
                <a:pt x="6597375" y="-7541"/>
                <a:pt x="6865124" y="17595"/>
                <a:pt x="6989654" y="0"/>
              </a:cubicBezTo>
              <a:cubicBezTo>
                <a:pt x="7114184" y="-17595"/>
                <a:pt x="7205205" y="8494"/>
                <a:pt x="7376016" y="0"/>
              </a:cubicBezTo>
              <a:cubicBezTo>
                <a:pt x="7546827" y="-8494"/>
                <a:pt x="7728811" y="4690"/>
                <a:pt x="7961414" y="0"/>
              </a:cubicBezTo>
              <a:cubicBezTo>
                <a:pt x="8194017" y="-4690"/>
                <a:pt x="8434943" y="5775"/>
                <a:pt x="8745848" y="0"/>
              </a:cubicBezTo>
              <a:cubicBezTo>
                <a:pt x="9056753" y="-5775"/>
                <a:pt x="8957337" y="12549"/>
                <a:pt x="9132211" y="0"/>
              </a:cubicBezTo>
              <a:cubicBezTo>
                <a:pt x="9307085" y="-12549"/>
                <a:pt x="9709546" y="79302"/>
                <a:pt x="9951768" y="0"/>
              </a:cubicBezTo>
              <a:cubicBezTo>
                <a:pt x="9970342" y="212773"/>
                <a:pt x="9906391" y="343341"/>
                <a:pt x="9951768" y="613287"/>
              </a:cubicBezTo>
              <a:cubicBezTo>
                <a:pt x="9997145" y="883233"/>
                <a:pt x="9917662" y="926932"/>
                <a:pt x="9951768" y="1087190"/>
              </a:cubicBezTo>
              <a:cubicBezTo>
                <a:pt x="9985874" y="1247448"/>
                <a:pt x="9889439" y="1563459"/>
                <a:pt x="9951768" y="1700476"/>
              </a:cubicBezTo>
              <a:cubicBezTo>
                <a:pt x="10014097" y="1837493"/>
                <a:pt x="9905044" y="2103485"/>
                <a:pt x="9951768" y="2285886"/>
              </a:cubicBezTo>
              <a:cubicBezTo>
                <a:pt x="9998492" y="2468287"/>
                <a:pt x="9905606" y="2541307"/>
                <a:pt x="9951768" y="2787666"/>
              </a:cubicBezTo>
              <a:cubicBezTo>
                <a:pt x="9872467" y="2806628"/>
                <a:pt x="9681490" y="2762667"/>
                <a:pt x="9565405" y="2787666"/>
              </a:cubicBezTo>
              <a:cubicBezTo>
                <a:pt x="9449320" y="2812665"/>
                <a:pt x="9384502" y="2767327"/>
                <a:pt x="9278560" y="2787666"/>
              </a:cubicBezTo>
              <a:cubicBezTo>
                <a:pt x="9172618" y="2808005"/>
                <a:pt x="8931950" y="2760863"/>
                <a:pt x="8792680" y="2787666"/>
              </a:cubicBezTo>
              <a:cubicBezTo>
                <a:pt x="8653410" y="2814469"/>
                <a:pt x="8532874" y="2756975"/>
                <a:pt x="8306799" y="2787666"/>
              </a:cubicBezTo>
              <a:cubicBezTo>
                <a:pt x="8080724" y="2818357"/>
                <a:pt x="8148164" y="2767396"/>
                <a:pt x="8019954" y="2787666"/>
              </a:cubicBezTo>
              <a:cubicBezTo>
                <a:pt x="7891744" y="2807936"/>
                <a:pt x="7794704" y="2781968"/>
                <a:pt x="7633591" y="2787666"/>
              </a:cubicBezTo>
              <a:cubicBezTo>
                <a:pt x="7472478" y="2793364"/>
                <a:pt x="7420632" y="2765899"/>
                <a:pt x="7247229" y="2787666"/>
              </a:cubicBezTo>
              <a:cubicBezTo>
                <a:pt x="7073826" y="2809433"/>
                <a:pt x="6974678" y="2752785"/>
                <a:pt x="6860866" y="2787666"/>
              </a:cubicBezTo>
              <a:cubicBezTo>
                <a:pt x="6747054" y="2822547"/>
                <a:pt x="6385524" y="2716111"/>
                <a:pt x="6076432" y="2787666"/>
              </a:cubicBezTo>
              <a:cubicBezTo>
                <a:pt x="5767340" y="2859221"/>
                <a:pt x="5871169" y="2775114"/>
                <a:pt x="5789587" y="2787666"/>
              </a:cubicBezTo>
              <a:cubicBezTo>
                <a:pt x="5708005" y="2800218"/>
                <a:pt x="5382467" y="2760737"/>
                <a:pt x="5005154" y="2787666"/>
              </a:cubicBezTo>
              <a:cubicBezTo>
                <a:pt x="4627841" y="2814595"/>
                <a:pt x="4524761" y="2736676"/>
                <a:pt x="4220720" y="2787666"/>
              </a:cubicBezTo>
              <a:cubicBezTo>
                <a:pt x="3916679" y="2838656"/>
                <a:pt x="3720462" y="2746346"/>
                <a:pt x="3436287" y="2787666"/>
              </a:cubicBezTo>
              <a:cubicBezTo>
                <a:pt x="3152112" y="2828986"/>
                <a:pt x="3270082" y="2763951"/>
                <a:pt x="3149442" y="2787666"/>
              </a:cubicBezTo>
              <a:cubicBezTo>
                <a:pt x="3028802" y="2811381"/>
                <a:pt x="2543542" y="2758551"/>
                <a:pt x="2365008" y="2787666"/>
              </a:cubicBezTo>
              <a:cubicBezTo>
                <a:pt x="2186474" y="2816781"/>
                <a:pt x="2080411" y="2779227"/>
                <a:pt x="1879128" y="2787666"/>
              </a:cubicBezTo>
              <a:cubicBezTo>
                <a:pt x="1677845" y="2796105"/>
                <a:pt x="1499318" y="2755365"/>
                <a:pt x="1393248" y="2787666"/>
              </a:cubicBezTo>
              <a:cubicBezTo>
                <a:pt x="1287178" y="2819967"/>
                <a:pt x="1107625" y="2769038"/>
                <a:pt x="907367" y="2787666"/>
              </a:cubicBezTo>
              <a:cubicBezTo>
                <a:pt x="707109" y="2806294"/>
                <a:pt x="253697" y="2778478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25</xdr:col>
      <xdr:colOff>76200</xdr:colOff>
      <xdr:row>88</xdr:row>
      <xdr:rowOff>165100</xdr:rowOff>
    </xdr:from>
    <xdr:ext cx="3588931" cy="1344599"/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1EF7D0B8-AAEF-4B3A-AA1E-D9DDEB02ECFA}"/>
            </a:ext>
          </a:extLst>
        </xdr:cNvPr>
        <xdr:cNvSpPr txBox="1"/>
      </xdr:nvSpPr>
      <xdr:spPr>
        <a:xfrm>
          <a:off x="16931640" y="2295652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4</xdr:col>
      <xdr:colOff>604520</xdr:colOff>
      <xdr:row>3</xdr:row>
      <xdr:rowOff>312420</xdr:rowOff>
    </xdr:from>
    <xdr:to>
      <xdr:col>39</xdr:col>
      <xdr:colOff>609600</xdr:colOff>
      <xdr:row>24</xdr:row>
      <xdr:rowOff>223520</xdr:rowOff>
    </xdr:to>
    <xdr:graphicFrame macro="">
      <xdr:nvGraphicFramePr>
        <xdr:cNvPr id="20" name="Grafiek 19">
          <a:extLst>
            <a:ext uri="{FF2B5EF4-FFF2-40B4-BE49-F238E27FC236}">
              <a16:creationId xmlns:a16="http://schemas.microsoft.com/office/drawing/2014/main" id="{A8CF66FE-631D-43C6-9AE1-D16ABDCD6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</xdr:colOff>
      <xdr:row>0</xdr:row>
      <xdr:rowOff>228600</xdr:rowOff>
    </xdr:from>
    <xdr:to>
      <xdr:col>2</xdr:col>
      <xdr:colOff>790450</xdr:colOff>
      <xdr:row>2</xdr:row>
      <xdr:rowOff>505720</xdr:rowOff>
    </xdr:to>
    <xdr:sp macro="" textlink="">
      <xdr:nvSpPr>
        <xdr:cNvPr id="21" name="Rechthoek: afgeronde hoeken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2786E1-14AC-4BA9-BF4F-FB39C89E8CF8}"/>
            </a:ext>
          </a:extLst>
        </xdr:cNvPr>
        <xdr:cNvSpPr/>
      </xdr:nvSpPr>
      <xdr:spPr>
        <a:xfrm>
          <a:off x="652780" y="228600"/>
          <a:ext cx="1204470" cy="11610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2" name="Rechthoek: afgeronde hoeken 2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DF585CC-E28C-4505-8FCA-EEB510331CB5}"/>
            </a:ext>
          </a:extLst>
        </xdr:cNvPr>
        <xdr:cNvSpPr/>
      </xdr:nvSpPr>
      <xdr:spPr>
        <a:xfrm>
          <a:off x="1993889" y="228600"/>
          <a:ext cx="1207050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M4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3" name="Rechthoek: afgeronde hoeken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C44ABBE-F40D-4220-90B1-38F992B46F7D}"/>
            </a:ext>
          </a:extLst>
        </xdr:cNvPr>
        <xdr:cNvSpPr/>
      </xdr:nvSpPr>
      <xdr:spPr>
        <a:xfrm>
          <a:off x="3325916" y="228600"/>
          <a:ext cx="1217367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E4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4" name="Rechthoek: afgeronde hoeken 2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F134F91-631E-405D-9CB6-8F3FF07FDD54}"/>
            </a:ext>
          </a:extLst>
        </xdr:cNvPr>
        <xdr:cNvSpPr/>
      </xdr:nvSpPr>
      <xdr:spPr>
        <a:xfrm>
          <a:off x="624840" y="1114468"/>
          <a:ext cx="393192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23</xdr:col>
      <xdr:colOff>91440</xdr:colOff>
      <xdr:row>28</xdr:row>
      <xdr:rowOff>60960</xdr:rowOff>
    </xdr:from>
    <xdr:to>
      <xdr:col>38</xdr:col>
      <xdr:colOff>408940</xdr:colOff>
      <xdr:row>34</xdr:row>
      <xdr:rowOff>15240</xdr:rowOff>
    </xdr:to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A87DD880-BED7-4E56-BEF4-46AE8A4BD847}"/>
            </a:ext>
          </a:extLst>
        </xdr:cNvPr>
        <xdr:cNvSpPr/>
      </xdr:nvSpPr>
      <xdr:spPr>
        <a:xfrm>
          <a:off x="16344900" y="7726680"/>
          <a:ext cx="8989060" cy="1333500"/>
        </a:xfrm>
        <a:custGeom>
          <a:avLst/>
          <a:gdLst>
            <a:gd name="csX0" fmla="*/ 0 w 8989060"/>
            <a:gd name="csY0" fmla="*/ 0 h 1333500"/>
            <a:gd name="csX1" fmla="*/ 329599 w 8989060"/>
            <a:gd name="csY1" fmla="*/ 0 h 1333500"/>
            <a:gd name="csX2" fmla="*/ 659198 w 8989060"/>
            <a:gd name="csY2" fmla="*/ 0 h 1333500"/>
            <a:gd name="csX3" fmla="*/ 1258468 w 8989060"/>
            <a:gd name="csY3" fmla="*/ 0 h 1333500"/>
            <a:gd name="csX4" fmla="*/ 2037520 w 8989060"/>
            <a:gd name="csY4" fmla="*/ 0 h 1333500"/>
            <a:gd name="csX5" fmla="*/ 2546900 w 8989060"/>
            <a:gd name="csY5" fmla="*/ 0 h 1333500"/>
            <a:gd name="csX6" fmla="*/ 3146171 w 8989060"/>
            <a:gd name="csY6" fmla="*/ 0 h 1333500"/>
            <a:gd name="csX7" fmla="*/ 3655551 w 8989060"/>
            <a:gd name="csY7" fmla="*/ 0 h 1333500"/>
            <a:gd name="csX8" fmla="*/ 4344712 w 8989060"/>
            <a:gd name="csY8" fmla="*/ 0 h 1333500"/>
            <a:gd name="csX9" fmla="*/ 4764202 w 8989060"/>
            <a:gd name="csY9" fmla="*/ 0 h 1333500"/>
            <a:gd name="csX10" fmla="*/ 5453363 w 8989060"/>
            <a:gd name="csY10" fmla="*/ 0 h 1333500"/>
            <a:gd name="csX11" fmla="*/ 5962743 w 8989060"/>
            <a:gd name="csY11" fmla="*/ 0 h 1333500"/>
            <a:gd name="csX12" fmla="*/ 6382233 w 8989060"/>
            <a:gd name="csY12" fmla="*/ 0 h 1333500"/>
            <a:gd name="csX13" fmla="*/ 6891613 w 8989060"/>
            <a:gd name="csY13" fmla="*/ 0 h 1333500"/>
            <a:gd name="csX14" fmla="*/ 7400993 w 8989060"/>
            <a:gd name="csY14" fmla="*/ 0 h 1333500"/>
            <a:gd name="csX15" fmla="*/ 7820482 w 8989060"/>
            <a:gd name="csY15" fmla="*/ 0 h 1333500"/>
            <a:gd name="csX16" fmla="*/ 8150081 w 8989060"/>
            <a:gd name="csY16" fmla="*/ 0 h 1333500"/>
            <a:gd name="csX17" fmla="*/ 8989060 w 8989060"/>
            <a:gd name="csY17" fmla="*/ 0 h 1333500"/>
            <a:gd name="csX18" fmla="*/ 8989060 w 8989060"/>
            <a:gd name="csY18" fmla="*/ 417830 h 1333500"/>
            <a:gd name="csX19" fmla="*/ 8989060 w 8989060"/>
            <a:gd name="csY19" fmla="*/ 875665 h 1333500"/>
            <a:gd name="csX20" fmla="*/ 8989060 w 8989060"/>
            <a:gd name="csY20" fmla="*/ 1333500 h 1333500"/>
            <a:gd name="csX21" fmla="*/ 8210008 w 8989060"/>
            <a:gd name="csY21" fmla="*/ 1333500 h 1333500"/>
            <a:gd name="csX22" fmla="*/ 7520847 w 8989060"/>
            <a:gd name="csY22" fmla="*/ 1333500 h 1333500"/>
            <a:gd name="csX23" fmla="*/ 7101357 w 8989060"/>
            <a:gd name="csY23" fmla="*/ 1333500 h 1333500"/>
            <a:gd name="csX24" fmla="*/ 6502087 w 8989060"/>
            <a:gd name="csY24" fmla="*/ 1333500 h 1333500"/>
            <a:gd name="csX25" fmla="*/ 5902816 w 8989060"/>
            <a:gd name="csY25" fmla="*/ 1333500 h 1333500"/>
            <a:gd name="csX26" fmla="*/ 5123764 w 8989060"/>
            <a:gd name="csY26" fmla="*/ 1333500 h 1333500"/>
            <a:gd name="csX27" fmla="*/ 4704275 w 8989060"/>
            <a:gd name="csY27" fmla="*/ 1333500 h 1333500"/>
            <a:gd name="csX28" fmla="*/ 4105004 w 8989060"/>
            <a:gd name="csY28" fmla="*/ 1333500 h 1333500"/>
            <a:gd name="csX29" fmla="*/ 3325952 w 8989060"/>
            <a:gd name="csY29" fmla="*/ 1333500 h 1333500"/>
            <a:gd name="csX30" fmla="*/ 2996353 w 8989060"/>
            <a:gd name="csY30" fmla="*/ 1333500 h 1333500"/>
            <a:gd name="csX31" fmla="*/ 2576864 w 8989060"/>
            <a:gd name="csY31" fmla="*/ 1333500 h 1333500"/>
            <a:gd name="csX32" fmla="*/ 2157374 w 8989060"/>
            <a:gd name="csY32" fmla="*/ 1333500 h 1333500"/>
            <a:gd name="csX33" fmla="*/ 1737885 w 8989060"/>
            <a:gd name="csY33" fmla="*/ 1333500 h 1333500"/>
            <a:gd name="csX34" fmla="*/ 1138614 w 8989060"/>
            <a:gd name="csY34" fmla="*/ 1333500 h 1333500"/>
            <a:gd name="csX35" fmla="*/ 539344 w 8989060"/>
            <a:gd name="csY35" fmla="*/ 1333500 h 1333500"/>
            <a:gd name="csX36" fmla="*/ 0 w 8989060"/>
            <a:gd name="csY36" fmla="*/ 1333500 h 1333500"/>
            <a:gd name="csX37" fmla="*/ 0 w 8989060"/>
            <a:gd name="csY37" fmla="*/ 889000 h 1333500"/>
            <a:gd name="csX38" fmla="*/ 0 w 8989060"/>
            <a:gd name="csY38" fmla="*/ 431165 h 1333500"/>
            <a:gd name="csX39" fmla="*/ 0 w 8989060"/>
            <a:gd name="csY39" fmla="*/ 0 h 13335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</a:cxnLst>
          <a:rect l="l" t="t" r="r" b="b"/>
          <a:pathLst>
            <a:path w="8989060" h="1333500" extrusionOk="0">
              <a:moveTo>
                <a:pt x="0" y="0"/>
              </a:moveTo>
              <a:cubicBezTo>
                <a:pt x="143679" y="-11055"/>
                <a:pt x="223442" y="32414"/>
                <a:pt x="329599" y="0"/>
              </a:cubicBezTo>
              <a:cubicBezTo>
                <a:pt x="435756" y="-32414"/>
                <a:pt x="559322" y="12167"/>
                <a:pt x="659198" y="0"/>
              </a:cubicBezTo>
              <a:cubicBezTo>
                <a:pt x="759074" y="-12167"/>
                <a:pt x="984172" y="63805"/>
                <a:pt x="1258468" y="0"/>
              </a:cubicBezTo>
              <a:cubicBezTo>
                <a:pt x="1532764" y="-63805"/>
                <a:pt x="1698463" y="31410"/>
                <a:pt x="2037520" y="0"/>
              </a:cubicBezTo>
              <a:cubicBezTo>
                <a:pt x="2376577" y="-31410"/>
                <a:pt x="2367007" y="7663"/>
                <a:pt x="2546900" y="0"/>
              </a:cubicBezTo>
              <a:cubicBezTo>
                <a:pt x="2726793" y="-7663"/>
                <a:pt x="3020970" y="0"/>
                <a:pt x="3146171" y="0"/>
              </a:cubicBezTo>
              <a:cubicBezTo>
                <a:pt x="3271372" y="0"/>
                <a:pt x="3533204" y="59269"/>
                <a:pt x="3655551" y="0"/>
              </a:cubicBezTo>
              <a:cubicBezTo>
                <a:pt x="3777898" y="-59269"/>
                <a:pt x="4195591" y="29624"/>
                <a:pt x="4344712" y="0"/>
              </a:cubicBezTo>
              <a:cubicBezTo>
                <a:pt x="4493833" y="-29624"/>
                <a:pt x="4571885" y="1055"/>
                <a:pt x="4764202" y="0"/>
              </a:cubicBezTo>
              <a:cubicBezTo>
                <a:pt x="4956519" y="-1055"/>
                <a:pt x="5254904" y="64790"/>
                <a:pt x="5453363" y="0"/>
              </a:cubicBezTo>
              <a:cubicBezTo>
                <a:pt x="5651822" y="-64790"/>
                <a:pt x="5851768" y="24709"/>
                <a:pt x="5962743" y="0"/>
              </a:cubicBezTo>
              <a:cubicBezTo>
                <a:pt x="6073718" y="-24709"/>
                <a:pt x="6208665" y="43410"/>
                <a:pt x="6382233" y="0"/>
              </a:cubicBezTo>
              <a:cubicBezTo>
                <a:pt x="6555801" y="-43410"/>
                <a:pt x="6718079" y="54805"/>
                <a:pt x="6891613" y="0"/>
              </a:cubicBezTo>
              <a:cubicBezTo>
                <a:pt x="7065147" y="-54805"/>
                <a:pt x="7222217" y="54955"/>
                <a:pt x="7400993" y="0"/>
              </a:cubicBezTo>
              <a:cubicBezTo>
                <a:pt x="7579769" y="-54955"/>
                <a:pt x="7685020" y="24265"/>
                <a:pt x="7820482" y="0"/>
              </a:cubicBezTo>
              <a:cubicBezTo>
                <a:pt x="7955944" y="-24265"/>
                <a:pt x="8048096" y="24043"/>
                <a:pt x="8150081" y="0"/>
              </a:cubicBezTo>
              <a:cubicBezTo>
                <a:pt x="8252066" y="-24043"/>
                <a:pt x="8653787" y="61199"/>
                <a:pt x="8989060" y="0"/>
              </a:cubicBezTo>
              <a:cubicBezTo>
                <a:pt x="9033869" y="125865"/>
                <a:pt x="8973958" y="283936"/>
                <a:pt x="8989060" y="417830"/>
              </a:cubicBezTo>
              <a:cubicBezTo>
                <a:pt x="9004162" y="551724"/>
                <a:pt x="8961860" y="782151"/>
                <a:pt x="8989060" y="875665"/>
              </a:cubicBezTo>
              <a:cubicBezTo>
                <a:pt x="9016260" y="969180"/>
                <a:pt x="8979888" y="1171171"/>
                <a:pt x="8989060" y="1333500"/>
              </a:cubicBezTo>
              <a:cubicBezTo>
                <a:pt x="8763613" y="1390904"/>
                <a:pt x="8569706" y="1278186"/>
                <a:pt x="8210008" y="1333500"/>
              </a:cubicBezTo>
              <a:cubicBezTo>
                <a:pt x="7850310" y="1388814"/>
                <a:pt x="7760969" y="1259823"/>
                <a:pt x="7520847" y="1333500"/>
              </a:cubicBezTo>
              <a:cubicBezTo>
                <a:pt x="7280725" y="1407177"/>
                <a:pt x="7203034" y="1329175"/>
                <a:pt x="7101357" y="1333500"/>
              </a:cubicBezTo>
              <a:cubicBezTo>
                <a:pt x="6999680" y="1337825"/>
                <a:pt x="6622856" y="1326763"/>
                <a:pt x="6502087" y="1333500"/>
              </a:cubicBezTo>
              <a:cubicBezTo>
                <a:pt x="6381318" y="1340237"/>
                <a:pt x="6121910" y="1263589"/>
                <a:pt x="5902816" y="1333500"/>
              </a:cubicBezTo>
              <a:cubicBezTo>
                <a:pt x="5683722" y="1403411"/>
                <a:pt x="5472064" y="1254443"/>
                <a:pt x="5123764" y="1333500"/>
              </a:cubicBezTo>
              <a:cubicBezTo>
                <a:pt x="4775464" y="1412557"/>
                <a:pt x="4872018" y="1326903"/>
                <a:pt x="4704275" y="1333500"/>
              </a:cubicBezTo>
              <a:cubicBezTo>
                <a:pt x="4536532" y="1340097"/>
                <a:pt x="4382715" y="1321583"/>
                <a:pt x="4105004" y="1333500"/>
              </a:cubicBezTo>
              <a:cubicBezTo>
                <a:pt x="3827293" y="1345417"/>
                <a:pt x="3504679" y="1328668"/>
                <a:pt x="3325952" y="1333500"/>
              </a:cubicBezTo>
              <a:cubicBezTo>
                <a:pt x="3147225" y="1338332"/>
                <a:pt x="3146926" y="1323348"/>
                <a:pt x="2996353" y="1333500"/>
              </a:cubicBezTo>
              <a:cubicBezTo>
                <a:pt x="2845780" y="1343652"/>
                <a:pt x="2756310" y="1329159"/>
                <a:pt x="2576864" y="1333500"/>
              </a:cubicBezTo>
              <a:cubicBezTo>
                <a:pt x="2397418" y="1337841"/>
                <a:pt x="2333399" y="1321664"/>
                <a:pt x="2157374" y="1333500"/>
              </a:cubicBezTo>
              <a:cubicBezTo>
                <a:pt x="1981349" y="1345336"/>
                <a:pt x="1942750" y="1284783"/>
                <a:pt x="1737885" y="1333500"/>
              </a:cubicBezTo>
              <a:cubicBezTo>
                <a:pt x="1533020" y="1382217"/>
                <a:pt x="1379409" y="1264847"/>
                <a:pt x="1138614" y="1333500"/>
              </a:cubicBezTo>
              <a:cubicBezTo>
                <a:pt x="897819" y="1402153"/>
                <a:pt x="702840" y="1328619"/>
                <a:pt x="539344" y="1333500"/>
              </a:cubicBezTo>
              <a:cubicBezTo>
                <a:pt x="375848" y="1338381"/>
                <a:pt x="250110" y="1285590"/>
                <a:pt x="0" y="1333500"/>
              </a:cubicBezTo>
              <a:cubicBezTo>
                <a:pt x="-18967" y="1179834"/>
                <a:pt x="14701" y="1021290"/>
                <a:pt x="0" y="889000"/>
              </a:cubicBezTo>
              <a:cubicBezTo>
                <a:pt x="-14701" y="756710"/>
                <a:pt x="19970" y="599913"/>
                <a:pt x="0" y="431165"/>
              </a:cubicBezTo>
              <a:cubicBezTo>
                <a:pt x="-19970" y="262417"/>
                <a:pt x="20965" y="91520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208280</xdr:colOff>
      <xdr:row>28</xdr:row>
      <xdr:rowOff>53340</xdr:rowOff>
    </xdr:from>
    <xdr:ext cx="6746142" cy="1970732"/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29C5D411-93A6-407A-A8DF-C329E75BA74B}"/>
            </a:ext>
          </a:extLst>
        </xdr:cNvPr>
        <xdr:cNvSpPr txBox="1"/>
      </xdr:nvSpPr>
      <xdr:spPr>
        <a:xfrm>
          <a:off x="16461740" y="7719060"/>
          <a:ext cx="6746142" cy="19707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274320</xdr:colOff>
      <xdr:row>29</xdr:row>
      <xdr:rowOff>30480</xdr:rowOff>
    </xdr:from>
    <xdr:to>
      <xdr:col>38</xdr:col>
      <xdr:colOff>243840</xdr:colOff>
      <xdr:row>33</xdr:row>
      <xdr:rowOff>45720</xdr:rowOff>
    </xdr:to>
    <xdr:sp macro="" textlink="">
      <xdr:nvSpPr>
        <xdr:cNvPr id="27" name="Rechthoek: afgeronde hoeken 26">
          <a:extLst>
            <a:ext uri="{FF2B5EF4-FFF2-40B4-BE49-F238E27FC236}">
              <a16:creationId xmlns:a16="http://schemas.microsoft.com/office/drawing/2014/main" id="{24FEA38A-6D1B-41A8-8F45-B10BA1D83577}"/>
            </a:ext>
          </a:extLst>
        </xdr:cNvPr>
        <xdr:cNvSpPr/>
      </xdr:nvSpPr>
      <xdr:spPr>
        <a:xfrm>
          <a:off x="23301960" y="7894320"/>
          <a:ext cx="186690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36</xdr:col>
      <xdr:colOff>320040</xdr:colOff>
      <xdr:row>20</xdr:row>
      <xdr:rowOff>228600</xdr:rowOff>
    </xdr:from>
    <xdr:to>
      <xdr:col>39</xdr:col>
      <xdr:colOff>381000</xdr:colOff>
      <xdr:row>24</xdr:row>
      <xdr:rowOff>182880</xdr:rowOff>
    </xdr:to>
    <xdr:sp macro="" textlink="">
      <xdr:nvSpPr>
        <xdr:cNvPr id="28" name="Tekstvak 27">
          <a:extLst>
            <a:ext uri="{FF2B5EF4-FFF2-40B4-BE49-F238E27FC236}">
              <a16:creationId xmlns:a16="http://schemas.microsoft.com/office/drawing/2014/main" id="{F7028418-51FE-4C5D-914D-B4758030D0FB}"/>
            </a:ext>
          </a:extLst>
        </xdr:cNvPr>
        <xdr:cNvSpPr txBox="1"/>
      </xdr:nvSpPr>
      <xdr:spPr>
        <a:xfrm>
          <a:off x="24841200" y="6568440"/>
          <a:ext cx="1981200" cy="8839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600"/>
            <a:t>score is één niveau onder de</a:t>
          </a:r>
          <a:r>
            <a:rPr lang="nl-NL" sz="1600" baseline="0"/>
            <a:t> gemiddelde score = aandacht</a:t>
          </a:r>
          <a:endParaRPr lang="nl-NL" sz="1600"/>
        </a:p>
      </xdr:txBody>
    </xdr:sp>
    <xdr:clientData/>
  </xdr:twoCellAnchor>
  <xdr:twoCellAnchor>
    <xdr:from>
      <xdr:col>33</xdr:col>
      <xdr:colOff>182880</xdr:colOff>
      <xdr:row>20</xdr:row>
      <xdr:rowOff>228600</xdr:rowOff>
    </xdr:from>
    <xdr:to>
      <xdr:col>39</xdr:col>
      <xdr:colOff>350520</xdr:colOff>
      <xdr:row>24</xdr:row>
      <xdr:rowOff>198120</xdr:rowOff>
    </xdr:to>
    <xdr:sp macro="" textlink="">
      <xdr:nvSpPr>
        <xdr:cNvPr id="29" name="Rechthoek 28">
          <a:extLst>
            <a:ext uri="{FF2B5EF4-FFF2-40B4-BE49-F238E27FC236}">
              <a16:creationId xmlns:a16="http://schemas.microsoft.com/office/drawing/2014/main" id="{E7C4C879-DA49-4292-953A-74E3410B9368}"/>
            </a:ext>
          </a:extLst>
        </xdr:cNvPr>
        <xdr:cNvSpPr/>
      </xdr:nvSpPr>
      <xdr:spPr>
        <a:xfrm>
          <a:off x="22783800" y="6568440"/>
          <a:ext cx="4008120" cy="899160"/>
        </a:xfrm>
        <a:prstGeom prst="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B4E7B99-869B-4BCE-9F53-C95A147977D7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159A43CC-F258-4B66-A4B6-AF018B710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16B97DB-55CC-42B4-8340-CF4BEB00F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8A42C67-9204-4D69-88C8-14B84D82CDC8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470FABD-ACF1-41BD-B0B0-9456435AB79B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gr.5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5B7072-BF3D-41B8-A747-9136046371E1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1E56CBD-AB91-4082-8D97-0B42F19297A9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E989330D-C166-4D25-9F02-A3A903D88AB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M5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58F6A5B-0605-4A2A-9B31-B8EF32BAA653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A81FEF9D-1501-4F9D-AB84-B73B27AF5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8C54FACB-51CD-4C07-AD2A-889798B2A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17930</xdr:colOff>
      <xdr:row>12</xdr:row>
      <xdr:rowOff>161365</xdr:rowOff>
    </xdr:from>
    <xdr:to>
      <xdr:col>4</xdr:col>
      <xdr:colOff>0</xdr:colOff>
      <xdr:row>52</xdr:row>
      <xdr:rowOff>188258</xdr:rowOff>
    </xdr:to>
    <xdr:sp macro="" textlink="">
      <xdr:nvSpPr>
        <xdr:cNvPr id="5" name="Rechthoe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0B2F6E-106C-491A-B154-BDCE233BB1B5}"/>
            </a:ext>
          </a:extLst>
        </xdr:cNvPr>
        <xdr:cNvSpPr/>
      </xdr:nvSpPr>
      <xdr:spPr>
        <a:xfrm>
          <a:off x="277906" y="2635624"/>
          <a:ext cx="2877670" cy="6786281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34A5E8C-4292-4C38-8BFC-5387C6F117C9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5D6F4CE-7295-4244-951F-9563ECCA8297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gr.5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D90F48F-72FD-4CFF-A2C2-FA3546DDF2E6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B64AD51-6F4E-4E56-AA33-8F8094F6F3A5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8006F2F8-5C9B-4754-B845-924EB90870B9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E5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725E85AC-8CDE-4878-BD49-34A77B190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99F60F50-D6E1-48FA-8ABB-952E63FEB72D}"/>
            </a:ext>
          </a:extLst>
        </xdr:cNvPr>
        <xdr:cNvSpPr>
          <a:spLocks noChangeArrowheads="1"/>
        </xdr:cNvSpPr>
      </xdr:nvSpPr>
      <xdr:spPr bwMode="auto">
        <a:xfrm>
          <a:off x="3505884" y="401256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DF19AB59-67EA-4B2D-96AA-19AFF7938B78}"/>
            </a:ext>
          </a:extLst>
        </xdr:cNvPr>
        <xdr:cNvSpPr txBox="1">
          <a:spLocks noChangeArrowheads="1"/>
        </xdr:cNvSpPr>
      </xdr:nvSpPr>
      <xdr:spPr bwMode="auto">
        <a:xfrm>
          <a:off x="3519805" y="434530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6B4411AF-5BA6-492A-BDF8-69409276761C}"/>
            </a:ext>
          </a:extLst>
        </xdr:cNvPr>
        <xdr:cNvSpPr>
          <a:spLocks noChangeArrowheads="1"/>
        </xdr:cNvSpPr>
      </xdr:nvSpPr>
      <xdr:spPr bwMode="auto">
        <a:xfrm>
          <a:off x="3520538" y="507301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2E3F8BE6-15E3-4CFE-8193-CE767689D7E6}"/>
            </a:ext>
          </a:extLst>
        </xdr:cNvPr>
        <xdr:cNvSpPr txBox="1">
          <a:spLocks noChangeArrowheads="1"/>
        </xdr:cNvSpPr>
      </xdr:nvSpPr>
      <xdr:spPr bwMode="auto">
        <a:xfrm>
          <a:off x="3535680" y="545211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2CB1A3A8-2815-4EF8-B790-0138F1DAE73E}"/>
            </a:ext>
          </a:extLst>
        </xdr:cNvPr>
        <xdr:cNvSpPr>
          <a:spLocks noChangeArrowheads="1"/>
        </xdr:cNvSpPr>
      </xdr:nvSpPr>
      <xdr:spPr bwMode="auto">
        <a:xfrm>
          <a:off x="3518584" y="622554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7074899E-8C88-4BE6-9403-69009D31CF85}"/>
            </a:ext>
          </a:extLst>
        </xdr:cNvPr>
        <xdr:cNvSpPr txBox="1">
          <a:spLocks noChangeArrowheads="1"/>
        </xdr:cNvSpPr>
      </xdr:nvSpPr>
      <xdr:spPr bwMode="auto">
        <a:xfrm>
          <a:off x="3535680" y="659828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82EDA51A-27BA-4CFD-8DD7-DB73898DB734}"/>
            </a:ext>
          </a:extLst>
        </xdr:cNvPr>
        <xdr:cNvSpPr>
          <a:spLocks noChangeArrowheads="1"/>
        </xdr:cNvSpPr>
      </xdr:nvSpPr>
      <xdr:spPr bwMode="auto">
        <a:xfrm>
          <a:off x="3503930" y="735139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31484234-4C53-479C-8F0E-BC3C2A012CFD}"/>
            </a:ext>
          </a:extLst>
        </xdr:cNvPr>
        <xdr:cNvSpPr txBox="1">
          <a:spLocks noChangeArrowheads="1"/>
        </xdr:cNvSpPr>
      </xdr:nvSpPr>
      <xdr:spPr bwMode="auto">
        <a:xfrm>
          <a:off x="3535680" y="774954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BFD3E0A8-D0CF-4801-9796-476A4A1FC2ED}"/>
            </a:ext>
          </a:extLst>
        </xdr:cNvPr>
        <xdr:cNvSpPr>
          <a:spLocks noChangeArrowheads="1"/>
        </xdr:cNvSpPr>
      </xdr:nvSpPr>
      <xdr:spPr bwMode="auto">
        <a:xfrm>
          <a:off x="3510280" y="851662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2EDF7C8F-CE34-44FF-862F-D4CF992AE350}"/>
            </a:ext>
          </a:extLst>
        </xdr:cNvPr>
        <xdr:cNvSpPr txBox="1">
          <a:spLocks noChangeArrowheads="1"/>
        </xdr:cNvSpPr>
      </xdr:nvSpPr>
      <xdr:spPr bwMode="auto">
        <a:xfrm>
          <a:off x="3535680" y="882586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AC4F42CD-C278-429D-9C80-EC5C53995377}"/>
            </a:ext>
          </a:extLst>
        </xdr:cNvPr>
        <xdr:cNvSpPr>
          <a:spLocks noChangeArrowheads="1"/>
        </xdr:cNvSpPr>
      </xdr:nvSpPr>
      <xdr:spPr bwMode="auto">
        <a:xfrm>
          <a:off x="3505884" y="292798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0C4096DA-02D0-4803-B493-5F6628A947F2}"/>
            </a:ext>
          </a:extLst>
        </xdr:cNvPr>
        <xdr:cNvSpPr txBox="1">
          <a:spLocks noChangeArrowheads="1"/>
        </xdr:cNvSpPr>
      </xdr:nvSpPr>
      <xdr:spPr bwMode="auto">
        <a:xfrm>
          <a:off x="3529330" y="325945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BD7DCA35-FC64-4EF1-8372-9E38BEA9E506}"/>
            </a:ext>
          </a:extLst>
        </xdr:cNvPr>
        <xdr:cNvSpPr/>
      </xdr:nvSpPr>
      <xdr:spPr bwMode="auto">
        <a:xfrm>
          <a:off x="5744308" y="284167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737D1860-0AF7-445A-BACD-78DA79D24517}"/>
            </a:ext>
          </a:extLst>
        </xdr:cNvPr>
        <xdr:cNvSpPr/>
      </xdr:nvSpPr>
      <xdr:spPr bwMode="auto">
        <a:xfrm>
          <a:off x="5742354" y="525721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25D09E81-67DD-4909-AC05-0DF9A74A11AF}"/>
            </a:ext>
          </a:extLst>
        </xdr:cNvPr>
        <xdr:cNvSpPr/>
      </xdr:nvSpPr>
      <xdr:spPr bwMode="auto">
        <a:xfrm>
          <a:off x="5727700" y="819658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976</xdr:colOff>
      <xdr:row>5</xdr:row>
      <xdr:rowOff>10747</xdr:rowOff>
    </xdr:from>
    <xdr:to>
      <xdr:col>33</xdr:col>
      <xdr:colOff>0</xdr:colOff>
      <xdr:row>41</xdr:row>
      <xdr:rowOff>232704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07815C0F-3C40-4B7E-AA65-DBE278005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98557</xdr:rowOff>
    </xdr:from>
    <xdr:to>
      <xdr:col>1</xdr:col>
      <xdr:colOff>879117</xdr:colOff>
      <xdr:row>2</xdr:row>
      <xdr:rowOff>500068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654F3B2-2D98-47C9-93F2-7D722F42DABD}"/>
            </a:ext>
          </a:extLst>
        </xdr:cNvPr>
        <xdr:cNvSpPr/>
      </xdr:nvSpPr>
      <xdr:spPr>
        <a:xfrm>
          <a:off x="434340" y="1363477"/>
          <a:ext cx="879117" cy="637731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93789</xdr:rowOff>
    </xdr:from>
    <xdr:to>
      <xdr:col>1</xdr:col>
      <xdr:colOff>1863969</xdr:colOff>
      <xdr:row>2</xdr:row>
      <xdr:rowOff>495300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0D1DDF8-8F8A-417E-85B3-8944DE349FF6}"/>
            </a:ext>
          </a:extLst>
        </xdr:cNvPr>
        <xdr:cNvSpPr/>
      </xdr:nvSpPr>
      <xdr:spPr>
        <a:xfrm>
          <a:off x="1417309" y="1358709"/>
          <a:ext cx="88100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M5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93789</xdr:rowOff>
    </xdr:from>
    <xdr:to>
      <xdr:col>2</xdr:col>
      <xdr:colOff>36147</xdr:colOff>
      <xdr:row>2</xdr:row>
      <xdr:rowOff>495300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023555C-F4DF-4520-8A70-2E3D1791F72D}"/>
            </a:ext>
          </a:extLst>
        </xdr:cNvPr>
        <xdr:cNvSpPr/>
      </xdr:nvSpPr>
      <xdr:spPr>
        <a:xfrm>
          <a:off x="2414057" y="1358709"/>
          <a:ext cx="89107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E5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39863D2-8C90-4F18-ACB3-0B1EEC3228D6}"/>
            </a:ext>
          </a:extLst>
        </xdr:cNvPr>
        <xdr:cNvSpPr/>
      </xdr:nvSpPr>
      <xdr:spPr>
        <a:xfrm>
          <a:off x="419100" y="2112498"/>
          <a:ext cx="2886027" cy="62713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579119</xdr:colOff>
      <xdr:row>27</xdr:row>
      <xdr:rowOff>58418</xdr:rowOff>
    </xdr:from>
    <xdr:to>
      <xdr:col>22</xdr:col>
      <xdr:colOff>419100</xdr:colOff>
      <xdr:row>71</xdr:row>
      <xdr:rowOff>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C280D47C-AD26-46D3-8D57-38EA1E3FB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6939" y="7487918"/>
          <a:ext cx="10073641" cy="10822942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26</xdr:row>
      <xdr:rowOff>50800</xdr:rowOff>
    </xdr:from>
    <xdr:to>
      <xdr:col>39</xdr:col>
      <xdr:colOff>406400</xdr:colOff>
      <xdr:row>128</xdr:row>
      <xdr:rowOff>101600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21152C0E-FB4B-4F3E-B92A-4685EB64FFBA}"/>
            </a:ext>
          </a:extLst>
        </xdr:cNvPr>
        <xdr:cNvSpPr/>
      </xdr:nvSpPr>
      <xdr:spPr>
        <a:xfrm>
          <a:off x="5697220" y="7244080"/>
          <a:ext cx="20266660" cy="254025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45720</xdr:colOff>
      <xdr:row>72</xdr:row>
      <xdr:rowOff>137160</xdr:rowOff>
    </xdr:from>
    <xdr:to>
      <xdr:col>21</xdr:col>
      <xdr:colOff>165100</xdr:colOff>
      <xdr:row>83</xdr:row>
      <xdr:rowOff>228600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13FEEE37-A04B-4AC9-BE22-F52B495B4A51}"/>
            </a:ext>
          </a:extLst>
        </xdr:cNvPr>
        <xdr:cNvSpPr/>
      </xdr:nvSpPr>
      <xdr:spPr>
        <a:xfrm>
          <a:off x="6065520" y="18775680"/>
          <a:ext cx="9149080" cy="3025140"/>
        </a:xfrm>
        <a:custGeom>
          <a:avLst/>
          <a:gdLst>
            <a:gd name="csX0" fmla="*/ 0 w 9149080"/>
            <a:gd name="csY0" fmla="*/ 504200 h 3025140"/>
            <a:gd name="csX1" fmla="*/ 504200 w 9149080"/>
            <a:gd name="csY1" fmla="*/ 0 h 3025140"/>
            <a:gd name="csX2" fmla="*/ 841457 w 9149080"/>
            <a:gd name="csY2" fmla="*/ 0 h 3025140"/>
            <a:gd name="csX3" fmla="*/ 1504341 w 9149080"/>
            <a:gd name="csY3" fmla="*/ 0 h 3025140"/>
            <a:gd name="csX4" fmla="*/ 2085818 w 9149080"/>
            <a:gd name="csY4" fmla="*/ 0 h 3025140"/>
            <a:gd name="csX5" fmla="*/ 2830109 w 9149080"/>
            <a:gd name="csY5" fmla="*/ 0 h 3025140"/>
            <a:gd name="csX6" fmla="*/ 3574399 w 9149080"/>
            <a:gd name="csY6" fmla="*/ 0 h 3025140"/>
            <a:gd name="csX7" fmla="*/ 4237283 w 9149080"/>
            <a:gd name="csY7" fmla="*/ 0 h 3025140"/>
            <a:gd name="csX8" fmla="*/ 4737354 w 9149080"/>
            <a:gd name="csY8" fmla="*/ 0 h 3025140"/>
            <a:gd name="csX9" fmla="*/ 5156017 w 9149080"/>
            <a:gd name="csY9" fmla="*/ 0 h 3025140"/>
            <a:gd name="csX10" fmla="*/ 5737494 w 9149080"/>
            <a:gd name="csY10" fmla="*/ 0 h 3025140"/>
            <a:gd name="csX11" fmla="*/ 6237565 w 9149080"/>
            <a:gd name="csY11" fmla="*/ 0 h 3025140"/>
            <a:gd name="csX12" fmla="*/ 6819042 w 9149080"/>
            <a:gd name="csY12" fmla="*/ 0 h 3025140"/>
            <a:gd name="csX13" fmla="*/ 7156299 w 9149080"/>
            <a:gd name="csY13" fmla="*/ 0 h 3025140"/>
            <a:gd name="csX14" fmla="*/ 7493555 w 9149080"/>
            <a:gd name="csY14" fmla="*/ 0 h 3025140"/>
            <a:gd name="csX15" fmla="*/ 8644880 w 9149080"/>
            <a:gd name="csY15" fmla="*/ 0 h 3025140"/>
            <a:gd name="csX16" fmla="*/ 9149080 w 9149080"/>
            <a:gd name="csY16" fmla="*/ 504200 h 3025140"/>
            <a:gd name="csX17" fmla="*/ 9149080 w 9149080"/>
            <a:gd name="csY17" fmla="*/ 988218 h 3025140"/>
            <a:gd name="csX18" fmla="*/ 9149080 w 9149080"/>
            <a:gd name="csY18" fmla="*/ 1431900 h 3025140"/>
            <a:gd name="csX19" fmla="*/ 9149080 w 9149080"/>
            <a:gd name="csY19" fmla="*/ 1956253 h 3025140"/>
            <a:gd name="csX20" fmla="*/ 9149080 w 9149080"/>
            <a:gd name="csY20" fmla="*/ 2520940 h 3025140"/>
            <a:gd name="csX21" fmla="*/ 8644880 w 9149080"/>
            <a:gd name="csY21" fmla="*/ 3025140 h 3025140"/>
            <a:gd name="csX22" fmla="*/ 8063403 w 9149080"/>
            <a:gd name="csY22" fmla="*/ 3025140 h 3025140"/>
            <a:gd name="csX23" fmla="*/ 7563333 w 9149080"/>
            <a:gd name="csY23" fmla="*/ 3025140 h 3025140"/>
            <a:gd name="csX24" fmla="*/ 6900449 w 9149080"/>
            <a:gd name="csY24" fmla="*/ 3025140 h 3025140"/>
            <a:gd name="csX25" fmla="*/ 6563192 w 9149080"/>
            <a:gd name="csY25" fmla="*/ 3025140 h 3025140"/>
            <a:gd name="csX26" fmla="*/ 6144528 w 9149080"/>
            <a:gd name="csY26" fmla="*/ 3025140 h 3025140"/>
            <a:gd name="csX27" fmla="*/ 5563051 w 9149080"/>
            <a:gd name="csY27" fmla="*/ 3025140 h 3025140"/>
            <a:gd name="csX28" fmla="*/ 5225794 w 9149080"/>
            <a:gd name="csY28" fmla="*/ 3025140 h 3025140"/>
            <a:gd name="csX29" fmla="*/ 4644317 w 9149080"/>
            <a:gd name="csY29" fmla="*/ 3025140 h 3025140"/>
            <a:gd name="csX30" fmla="*/ 4307061 w 9149080"/>
            <a:gd name="csY30" fmla="*/ 3025140 h 3025140"/>
            <a:gd name="csX31" fmla="*/ 3725583 w 9149080"/>
            <a:gd name="csY31" fmla="*/ 3025140 h 3025140"/>
            <a:gd name="csX32" fmla="*/ 3144106 w 9149080"/>
            <a:gd name="csY32" fmla="*/ 3025140 h 3025140"/>
            <a:gd name="csX33" fmla="*/ 2481222 w 9149080"/>
            <a:gd name="csY33" fmla="*/ 3025140 h 3025140"/>
            <a:gd name="csX34" fmla="*/ 1981152 w 9149080"/>
            <a:gd name="csY34" fmla="*/ 3025140 h 3025140"/>
            <a:gd name="csX35" fmla="*/ 1399675 w 9149080"/>
            <a:gd name="csY35" fmla="*/ 3025140 h 3025140"/>
            <a:gd name="csX36" fmla="*/ 504200 w 9149080"/>
            <a:gd name="csY36" fmla="*/ 3025140 h 3025140"/>
            <a:gd name="csX37" fmla="*/ 0 w 9149080"/>
            <a:gd name="csY37" fmla="*/ 2520940 h 3025140"/>
            <a:gd name="csX38" fmla="*/ 0 w 9149080"/>
            <a:gd name="csY38" fmla="*/ 1976420 h 3025140"/>
            <a:gd name="csX39" fmla="*/ 0 w 9149080"/>
            <a:gd name="csY39" fmla="*/ 1512570 h 3025140"/>
            <a:gd name="csX40" fmla="*/ 0 w 9149080"/>
            <a:gd name="csY40" fmla="*/ 968050 h 3025140"/>
            <a:gd name="csX41" fmla="*/ 0 w 9149080"/>
            <a:gd name="csY41" fmla="*/ 504200 h 30251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149080" h="3025140" extrusionOk="0">
              <a:moveTo>
                <a:pt x="0" y="504200"/>
              </a:moveTo>
              <a:cubicBezTo>
                <a:pt x="-20383" y="259392"/>
                <a:pt x="237747" y="3211"/>
                <a:pt x="504200" y="0"/>
              </a:cubicBezTo>
              <a:cubicBezTo>
                <a:pt x="652515" y="-34316"/>
                <a:pt x="730913" y="29379"/>
                <a:pt x="841457" y="0"/>
              </a:cubicBezTo>
              <a:cubicBezTo>
                <a:pt x="952001" y="-29379"/>
                <a:pt x="1249211" y="35875"/>
                <a:pt x="1504341" y="0"/>
              </a:cubicBezTo>
              <a:cubicBezTo>
                <a:pt x="1759471" y="-35875"/>
                <a:pt x="1885261" y="51182"/>
                <a:pt x="2085818" y="0"/>
              </a:cubicBezTo>
              <a:cubicBezTo>
                <a:pt x="2286375" y="-51182"/>
                <a:pt x="2481893" y="71052"/>
                <a:pt x="2830109" y="0"/>
              </a:cubicBezTo>
              <a:cubicBezTo>
                <a:pt x="3178325" y="-71052"/>
                <a:pt x="3365241" y="45843"/>
                <a:pt x="3574399" y="0"/>
              </a:cubicBezTo>
              <a:cubicBezTo>
                <a:pt x="3783557" y="-45843"/>
                <a:pt x="4073210" y="75958"/>
                <a:pt x="4237283" y="0"/>
              </a:cubicBezTo>
              <a:cubicBezTo>
                <a:pt x="4401356" y="-75958"/>
                <a:pt x="4532075" y="54482"/>
                <a:pt x="4737354" y="0"/>
              </a:cubicBezTo>
              <a:cubicBezTo>
                <a:pt x="4942633" y="-54482"/>
                <a:pt x="4977960" y="30442"/>
                <a:pt x="5156017" y="0"/>
              </a:cubicBezTo>
              <a:cubicBezTo>
                <a:pt x="5334074" y="-30442"/>
                <a:pt x="5609714" y="25091"/>
                <a:pt x="5737494" y="0"/>
              </a:cubicBezTo>
              <a:cubicBezTo>
                <a:pt x="5865274" y="-25091"/>
                <a:pt x="6045880" y="37059"/>
                <a:pt x="6237565" y="0"/>
              </a:cubicBezTo>
              <a:cubicBezTo>
                <a:pt x="6429250" y="-37059"/>
                <a:pt x="6549247" y="941"/>
                <a:pt x="6819042" y="0"/>
              </a:cubicBezTo>
              <a:cubicBezTo>
                <a:pt x="7088837" y="-941"/>
                <a:pt x="7073341" y="9487"/>
                <a:pt x="7156299" y="0"/>
              </a:cubicBezTo>
              <a:cubicBezTo>
                <a:pt x="7239257" y="-9487"/>
                <a:pt x="7415974" y="5247"/>
                <a:pt x="7493555" y="0"/>
              </a:cubicBezTo>
              <a:cubicBezTo>
                <a:pt x="7571136" y="-5247"/>
                <a:pt x="8225261" y="127051"/>
                <a:pt x="8644880" y="0"/>
              </a:cubicBezTo>
              <a:cubicBezTo>
                <a:pt x="8926240" y="-18009"/>
                <a:pt x="9158561" y="186909"/>
                <a:pt x="9149080" y="504200"/>
              </a:cubicBezTo>
              <a:cubicBezTo>
                <a:pt x="9194259" y="641680"/>
                <a:pt x="9138760" y="821704"/>
                <a:pt x="9149080" y="988218"/>
              </a:cubicBezTo>
              <a:cubicBezTo>
                <a:pt x="9159400" y="1154732"/>
                <a:pt x="9132445" y="1219902"/>
                <a:pt x="9149080" y="1431900"/>
              </a:cubicBezTo>
              <a:cubicBezTo>
                <a:pt x="9165715" y="1643898"/>
                <a:pt x="9092009" y="1759436"/>
                <a:pt x="9149080" y="1956253"/>
              </a:cubicBezTo>
              <a:cubicBezTo>
                <a:pt x="9206151" y="2153070"/>
                <a:pt x="9127758" y="2370896"/>
                <a:pt x="9149080" y="2520940"/>
              </a:cubicBezTo>
              <a:cubicBezTo>
                <a:pt x="9207768" y="2796448"/>
                <a:pt x="8952550" y="3062828"/>
                <a:pt x="8644880" y="3025140"/>
              </a:cubicBezTo>
              <a:cubicBezTo>
                <a:pt x="8526422" y="3055792"/>
                <a:pt x="8288960" y="2967203"/>
                <a:pt x="8063403" y="3025140"/>
              </a:cubicBezTo>
              <a:cubicBezTo>
                <a:pt x="7837846" y="3083077"/>
                <a:pt x="7775015" y="2981010"/>
                <a:pt x="7563333" y="3025140"/>
              </a:cubicBezTo>
              <a:cubicBezTo>
                <a:pt x="7351651" y="3069270"/>
                <a:pt x="7098869" y="2974966"/>
                <a:pt x="6900449" y="3025140"/>
              </a:cubicBezTo>
              <a:cubicBezTo>
                <a:pt x="6702029" y="3075314"/>
                <a:pt x="6700302" y="3007963"/>
                <a:pt x="6563192" y="3025140"/>
              </a:cubicBezTo>
              <a:cubicBezTo>
                <a:pt x="6426082" y="3042317"/>
                <a:pt x="6252599" y="2995192"/>
                <a:pt x="6144528" y="3025140"/>
              </a:cubicBezTo>
              <a:cubicBezTo>
                <a:pt x="6036457" y="3055088"/>
                <a:pt x="5815805" y="2967080"/>
                <a:pt x="5563051" y="3025140"/>
              </a:cubicBezTo>
              <a:cubicBezTo>
                <a:pt x="5310297" y="3083200"/>
                <a:pt x="5359075" y="3002698"/>
                <a:pt x="5225794" y="3025140"/>
              </a:cubicBezTo>
              <a:cubicBezTo>
                <a:pt x="5092513" y="3047582"/>
                <a:pt x="4852097" y="3021574"/>
                <a:pt x="4644317" y="3025140"/>
              </a:cubicBezTo>
              <a:cubicBezTo>
                <a:pt x="4436537" y="3028706"/>
                <a:pt x="4466770" y="2991317"/>
                <a:pt x="4307061" y="3025140"/>
              </a:cubicBezTo>
              <a:cubicBezTo>
                <a:pt x="4147352" y="3058963"/>
                <a:pt x="3900320" y="3011769"/>
                <a:pt x="3725583" y="3025140"/>
              </a:cubicBezTo>
              <a:cubicBezTo>
                <a:pt x="3550846" y="3038511"/>
                <a:pt x="3434434" y="3014658"/>
                <a:pt x="3144106" y="3025140"/>
              </a:cubicBezTo>
              <a:cubicBezTo>
                <a:pt x="2853778" y="3035622"/>
                <a:pt x="2704624" y="2995191"/>
                <a:pt x="2481222" y="3025140"/>
              </a:cubicBezTo>
              <a:cubicBezTo>
                <a:pt x="2257820" y="3055089"/>
                <a:pt x="2085324" y="2999820"/>
                <a:pt x="1981152" y="3025140"/>
              </a:cubicBezTo>
              <a:cubicBezTo>
                <a:pt x="1876980" y="3050460"/>
                <a:pt x="1689810" y="2968979"/>
                <a:pt x="1399675" y="3025140"/>
              </a:cubicBezTo>
              <a:cubicBezTo>
                <a:pt x="1109540" y="3081301"/>
                <a:pt x="951636" y="2936303"/>
                <a:pt x="504200" y="3025140"/>
              </a:cubicBezTo>
              <a:cubicBezTo>
                <a:pt x="220436" y="2981152"/>
                <a:pt x="3526" y="2806627"/>
                <a:pt x="0" y="2520940"/>
              </a:cubicBezTo>
              <a:cubicBezTo>
                <a:pt x="-45920" y="2330714"/>
                <a:pt x="3930" y="2173169"/>
                <a:pt x="0" y="1976420"/>
              </a:cubicBezTo>
              <a:cubicBezTo>
                <a:pt x="-3930" y="1779671"/>
                <a:pt x="19983" y="1676167"/>
                <a:pt x="0" y="1512570"/>
              </a:cubicBezTo>
              <a:cubicBezTo>
                <a:pt x="-19983" y="1348973"/>
                <a:pt x="50559" y="1095673"/>
                <a:pt x="0" y="968050"/>
              </a:cubicBezTo>
              <a:cubicBezTo>
                <a:pt x="-50559" y="840427"/>
                <a:pt x="53112" y="659225"/>
                <a:pt x="0" y="50420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60960</xdr:colOff>
      <xdr:row>86</xdr:row>
      <xdr:rowOff>45720</xdr:rowOff>
    </xdr:from>
    <xdr:to>
      <xdr:col>21</xdr:col>
      <xdr:colOff>266700</xdr:colOff>
      <xdr:row>98</xdr:row>
      <xdr:rowOff>76200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F46E1890-26DA-4239-8D4C-A0C657278622}"/>
            </a:ext>
          </a:extLst>
        </xdr:cNvPr>
        <xdr:cNvSpPr/>
      </xdr:nvSpPr>
      <xdr:spPr>
        <a:xfrm>
          <a:off x="6080760" y="22349460"/>
          <a:ext cx="9235440" cy="2956560"/>
        </a:xfrm>
        <a:custGeom>
          <a:avLst/>
          <a:gdLst>
            <a:gd name="csX0" fmla="*/ 0 w 9235440"/>
            <a:gd name="csY0" fmla="*/ 492770 h 2956560"/>
            <a:gd name="csX1" fmla="*/ 492770 w 9235440"/>
            <a:gd name="csY1" fmla="*/ 0 h 2956560"/>
            <a:gd name="csX2" fmla="*/ 834552 w 9235440"/>
            <a:gd name="csY2" fmla="*/ 0 h 2956560"/>
            <a:gd name="csX3" fmla="*/ 1506329 w 9235440"/>
            <a:gd name="csY3" fmla="*/ 0 h 2956560"/>
            <a:gd name="csX4" fmla="*/ 2095608 w 9235440"/>
            <a:gd name="csY4" fmla="*/ 0 h 2956560"/>
            <a:gd name="csX5" fmla="*/ 2849884 w 9235440"/>
            <a:gd name="csY5" fmla="*/ 0 h 2956560"/>
            <a:gd name="csX6" fmla="*/ 3604161 w 9235440"/>
            <a:gd name="csY6" fmla="*/ 0 h 2956560"/>
            <a:gd name="csX7" fmla="*/ 4275938 w 9235440"/>
            <a:gd name="csY7" fmla="*/ 0 h 2956560"/>
            <a:gd name="csX8" fmla="*/ 4782718 w 9235440"/>
            <a:gd name="csY8" fmla="*/ 0 h 2956560"/>
            <a:gd name="csX9" fmla="*/ 5206999 w 9235440"/>
            <a:gd name="csY9" fmla="*/ 0 h 2956560"/>
            <a:gd name="csX10" fmla="*/ 5796277 w 9235440"/>
            <a:gd name="csY10" fmla="*/ 0 h 2956560"/>
            <a:gd name="csX11" fmla="*/ 6303057 w 9235440"/>
            <a:gd name="csY11" fmla="*/ 0 h 2956560"/>
            <a:gd name="csX12" fmla="*/ 6892335 w 9235440"/>
            <a:gd name="csY12" fmla="*/ 0 h 2956560"/>
            <a:gd name="csX13" fmla="*/ 7234117 w 9235440"/>
            <a:gd name="csY13" fmla="*/ 0 h 2956560"/>
            <a:gd name="csX14" fmla="*/ 7575898 w 9235440"/>
            <a:gd name="csY14" fmla="*/ 0 h 2956560"/>
            <a:gd name="csX15" fmla="*/ 8742670 w 9235440"/>
            <a:gd name="csY15" fmla="*/ 0 h 2956560"/>
            <a:gd name="csX16" fmla="*/ 9235440 w 9235440"/>
            <a:gd name="csY16" fmla="*/ 492770 h 2956560"/>
            <a:gd name="csX17" fmla="*/ 9235440 w 9235440"/>
            <a:gd name="csY17" fmla="*/ 965815 h 2956560"/>
            <a:gd name="csX18" fmla="*/ 9235440 w 9235440"/>
            <a:gd name="csY18" fmla="*/ 1399439 h 2956560"/>
            <a:gd name="csX19" fmla="*/ 9235440 w 9235440"/>
            <a:gd name="csY19" fmla="*/ 1911904 h 2956560"/>
            <a:gd name="csX20" fmla="*/ 9235440 w 9235440"/>
            <a:gd name="csY20" fmla="*/ 2463790 h 2956560"/>
            <a:gd name="csX21" fmla="*/ 8742670 w 9235440"/>
            <a:gd name="csY21" fmla="*/ 2956560 h 2956560"/>
            <a:gd name="csX22" fmla="*/ 8153391 w 9235440"/>
            <a:gd name="csY22" fmla="*/ 2956560 h 2956560"/>
            <a:gd name="csX23" fmla="*/ 7646612 w 9235440"/>
            <a:gd name="csY23" fmla="*/ 2956560 h 2956560"/>
            <a:gd name="csX24" fmla="*/ 6974834 w 9235440"/>
            <a:gd name="csY24" fmla="*/ 2956560 h 2956560"/>
            <a:gd name="csX25" fmla="*/ 6633053 w 9235440"/>
            <a:gd name="csY25" fmla="*/ 2956560 h 2956560"/>
            <a:gd name="csX26" fmla="*/ 6208772 w 9235440"/>
            <a:gd name="csY26" fmla="*/ 2956560 h 2956560"/>
            <a:gd name="csX27" fmla="*/ 5619494 w 9235440"/>
            <a:gd name="csY27" fmla="*/ 2956560 h 2956560"/>
            <a:gd name="csX28" fmla="*/ 5277712 w 9235440"/>
            <a:gd name="csY28" fmla="*/ 2956560 h 2956560"/>
            <a:gd name="csX29" fmla="*/ 4688433 w 9235440"/>
            <a:gd name="csY29" fmla="*/ 2956560 h 2956560"/>
            <a:gd name="csX30" fmla="*/ 4346652 w 9235440"/>
            <a:gd name="csY30" fmla="*/ 2956560 h 2956560"/>
            <a:gd name="csX31" fmla="*/ 3757373 w 9235440"/>
            <a:gd name="csY31" fmla="*/ 2956560 h 2956560"/>
            <a:gd name="csX32" fmla="*/ 3168095 w 9235440"/>
            <a:gd name="csY32" fmla="*/ 2956560 h 2956560"/>
            <a:gd name="csX33" fmla="*/ 2496317 w 9235440"/>
            <a:gd name="csY33" fmla="*/ 2956560 h 2956560"/>
            <a:gd name="csX34" fmla="*/ 1989538 w 9235440"/>
            <a:gd name="csY34" fmla="*/ 2956560 h 2956560"/>
            <a:gd name="csX35" fmla="*/ 1400259 w 9235440"/>
            <a:gd name="csY35" fmla="*/ 2956560 h 2956560"/>
            <a:gd name="csX36" fmla="*/ 492770 w 9235440"/>
            <a:gd name="csY36" fmla="*/ 2956560 h 2956560"/>
            <a:gd name="csX37" fmla="*/ 0 w 9235440"/>
            <a:gd name="csY37" fmla="*/ 2463790 h 2956560"/>
            <a:gd name="csX38" fmla="*/ 0 w 9235440"/>
            <a:gd name="csY38" fmla="*/ 1931615 h 2956560"/>
            <a:gd name="csX39" fmla="*/ 0 w 9235440"/>
            <a:gd name="csY39" fmla="*/ 1478280 h 2956560"/>
            <a:gd name="csX40" fmla="*/ 0 w 9235440"/>
            <a:gd name="csY40" fmla="*/ 946105 h 2956560"/>
            <a:gd name="csX41" fmla="*/ 0 w 9235440"/>
            <a:gd name="csY41" fmla="*/ 492770 h 29565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235440" h="2956560" extrusionOk="0">
              <a:moveTo>
                <a:pt x="0" y="492770"/>
              </a:moveTo>
              <a:cubicBezTo>
                <a:pt x="-33975" y="276717"/>
                <a:pt x="290257" y="18619"/>
                <a:pt x="492770" y="0"/>
              </a:cubicBezTo>
              <a:cubicBezTo>
                <a:pt x="570262" y="-18041"/>
                <a:pt x="750077" y="39850"/>
                <a:pt x="834552" y="0"/>
              </a:cubicBezTo>
              <a:cubicBezTo>
                <a:pt x="919027" y="-39850"/>
                <a:pt x="1198047" y="22704"/>
                <a:pt x="1506329" y="0"/>
              </a:cubicBezTo>
              <a:cubicBezTo>
                <a:pt x="1814611" y="-22704"/>
                <a:pt x="1949611" y="62963"/>
                <a:pt x="2095608" y="0"/>
              </a:cubicBezTo>
              <a:cubicBezTo>
                <a:pt x="2241605" y="-62963"/>
                <a:pt x="2473084" y="24377"/>
                <a:pt x="2849884" y="0"/>
              </a:cubicBezTo>
              <a:cubicBezTo>
                <a:pt x="3226684" y="-24377"/>
                <a:pt x="3411925" y="6360"/>
                <a:pt x="3604161" y="0"/>
              </a:cubicBezTo>
              <a:cubicBezTo>
                <a:pt x="3796397" y="-6360"/>
                <a:pt x="4029122" y="69585"/>
                <a:pt x="4275938" y="0"/>
              </a:cubicBezTo>
              <a:cubicBezTo>
                <a:pt x="4522754" y="-69585"/>
                <a:pt x="4651071" y="49259"/>
                <a:pt x="4782718" y="0"/>
              </a:cubicBezTo>
              <a:cubicBezTo>
                <a:pt x="4914365" y="-49259"/>
                <a:pt x="5034520" y="43188"/>
                <a:pt x="5206999" y="0"/>
              </a:cubicBezTo>
              <a:cubicBezTo>
                <a:pt x="5379478" y="-43188"/>
                <a:pt x="5612992" y="41869"/>
                <a:pt x="5796277" y="0"/>
              </a:cubicBezTo>
              <a:cubicBezTo>
                <a:pt x="5979562" y="-41869"/>
                <a:pt x="6136650" y="23979"/>
                <a:pt x="6303057" y="0"/>
              </a:cubicBezTo>
              <a:cubicBezTo>
                <a:pt x="6469464" y="-23979"/>
                <a:pt x="6678017" y="34279"/>
                <a:pt x="6892335" y="0"/>
              </a:cubicBezTo>
              <a:cubicBezTo>
                <a:pt x="7106653" y="-34279"/>
                <a:pt x="7065630" y="25485"/>
                <a:pt x="7234117" y="0"/>
              </a:cubicBezTo>
              <a:cubicBezTo>
                <a:pt x="7402604" y="-25485"/>
                <a:pt x="7488060" y="8543"/>
                <a:pt x="7575898" y="0"/>
              </a:cubicBezTo>
              <a:cubicBezTo>
                <a:pt x="7663736" y="-8543"/>
                <a:pt x="8481320" y="78369"/>
                <a:pt x="8742670" y="0"/>
              </a:cubicBezTo>
              <a:cubicBezTo>
                <a:pt x="9018577" y="-23357"/>
                <a:pt x="9240608" y="199457"/>
                <a:pt x="9235440" y="492770"/>
              </a:cubicBezTo>
              <a:cubicBezTo>
                <a:pt x="9239275" y="635099"/>
                <a:pt x="9213317" y="782722"/>
                <a:pt x="9235440" y="965815"/>
              </a:cubicBezTo>
              <a:cubicBezTo>
                <a:pt x="9257563" y="1148909"/>
                <a:pt x="9205763" y="1306790"/>
                <a:pt x="9235440" y="1399439"/>
              </a:cubicBezTo>
              <a:cubicBezTo>
                <a:pt x="9265117" y="1492088"/>
                <a:pt x="9191819" y="1722442"/>
                <a:pt x="9235440" y="1911904"/>
              </a:cubicBezTo>
              <a:cubicBezTo>
                <a:pt x="9279061" y="2101367"/>
                <a:pt x="9229909" y="2245572"/>
                <a:pt x="9235440" y="2463790"/>
              </a:cubicBezTo>
              <a:cubicBezTo>
                <a:pt x="9300626" y="2732658"/>
                <a:pt x="9022797" y="2966855"/>
                <a:pt x="8742670" y="2956560"/>
              </a:cubicBezTo>
              <a:cubicBezTo>
                <a:pt x="8495294" y="3022358"/>
                <a:pt x="8362704" y="2935332"/>
                <a:pt x="8153391" y="2956560"/>
              </a:cubicBezTo>
              <a:cubicBezTo>
                <a:pt x="7944078" y="2977788"/>
                <a:pt x="7889088" y="2910774"/>
                <a:pt x="7646612" y="2956560"/>
              </a:cubicBezTo>
              <a:cubicBezTo>
                <a:pt x="7404136" y="3002346"/>
                <a:pt x="7234129" y="2883508"/>
                <a:pt x="6974834" y="2956560"/>
              </a:cubicBezTo>
              <a:cubicBezTo>
                <a:pt x="6715539" y="3029612"/>
                <a:pt x="6754941" y="2925786"/>
                <a:pt x="6633053" y="2956560"/>
              </a:cubicBezTo>
              <a:cubicBezTo>
                <a:pt x="6511165" y="2987334"/>
                <a:pt x="6362355" y="2934750"/>
                <a:pt x="6208772" y="2956560"/>
              </a:cubicBezTo>
              <a:cubicBezTo>
                <a:pt x="6055189" y="2978370"/>
                <a:pt x="5744962" y="2931673"/>
                <a:pt x="5619494" y="2956560"/>
              </a:cubicBezTo>
              <a:cubicBezTo>
                <a:pt x="5494026" y="2981447"/>
                <a:pt x="5398962" y="2955900"/>
                <a:pt x="5277712" y="2956560"/>
              </a:cubicBezTo>
              <a:cubicBezTo>
                <a:pt x="5156462" y="2957220"/>
                <a:pt x="4946644" y="2949102"/>
                <a:pt x="4688433" y="2956560"/>
              </a:cubicBezTo>
              <a:cubicBezTo>
                <a:pt x="4430222" y="2964018"/>
                <a:pt x="4448749" y="2916755"/>
                <a:pt x="4346652" y="2956560"/>
              </a:cubicBezTo>
              <a:cubicBezTo>
                <a:pt x="4244555" y="2996365"/>
                <a:pt x="3953020" y="2898093"/>
                <a:pt x="3757373" y="2956560"/>
              </a:cubicBezTo>
              <a:cubicBezTo>
                <a:pt x="3561726" y="3015027"/>
                <a:pt x="3363807" y="2922414"/>
                <a:pt x="3168095" y="2956560"/>
              </a:cubicBezTo>
              <a:cubicBezTo>
                <a:pt x="2972383" y="2990706"/>
                <a:pt x="2742645" y="2894083"/>
                <a:pt x="2496317" y="2956560"/>
              </a:cubicBezTo>
              <a:cubicBezTo>
                <a:pt x="2249989" y="3019037"/>
                <a:pt x="2222723" y="2911121"/>
                <a:pt x="1989538" y="2956560"/>
              </a:cubicBezTo>
              <a:cubicBezTo>
                <a:pt x="1756353" y="3001999"/>
                <a:pt x="1620291" y="2949596"/>
                <a:pt x="1400259" y="2956560"/>
              </a:cubicBezTo>
              <a:cubicBezTo>
                <a:pt x="1180227" y="2963524"/>
                <a:pt x="910848" y="2915812"/>
                <a:pt x="492770" y="2956560"/>
              </a:cubicBezTo>
              <a:cubicBezTo>
                <a:pt x="216295" y="2920668"/>
                <a:pt x="13873" y="2764364"/>
                <a:pt x="0" y="2463790"/>
              </a:cubicBezTo>
              <a:cubicBezTo>
                <a:pt x="-5274" y="2317889"/>
                <a:pt x="10073" y="2191937"/>
                <a:pt x="0" y="1931615"/>
              </a:cubicBezTo>
              <a:cubicBezTo>
                <a:pt x="-10073" y="1671294"/>
                <a:pt x="23524" y="1676267"/>
                <a:pt x="0" y="1478280"/>
              </a:cubicBezTo>
              <a:cubicBezTo>
                <a:pt x="-23524" y="1280293"/>
                <a:pt x="54909" y="1119869"/>
                <a:pt x="0" y="946105"/>
              </a:cubicBezTo>
              <a:cubicBezTo>
                <a:pt x="-54909" y="772341"/>
                <a:pt x="16959" y="649513"/>
                <a:pt x="0" y="49277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91440</xdr:colOff>
      <xdr:row>99</xdr:row>
      <xdr:rowOff>91440</xdr:rowOff>
    </xdr:from>
    <xdr:to>
      <xdr:col>21</xdr:col>
      <xdr:colOff>393700</xdr:colOff>
      <xdr:row>127</xdr:row>
      <xdr:rowOff>45720</xdr:rowOff>
    </xdr:to>
    <xdr:sp macro="" textlink="">
      <xdr:nvSpPr>
        <xdr:cNvPr id="6" name="Rechthoek 5">
          <a:extLst>
            <a:ext uri="{FF2B5EF4-FFF2-40B4-BE49-F238E27FC236}">
              <a16:creationId xmlns:a16="http://schemas.microsoft.com/office/drawing/2014/main" id="{F8D07649-81DC-445E-B8EA-87B60FE4BA3F}"/>
            </a:ext>
          </a:extLst>
        </xdr:cNvPr>
        <xdr:cNvSpPr/>
      </xdr:nvSpPr>
      <xdr:spPr>
        <a:xfrm>
          <a:off x="6111240" y="25565100"/>
          <a:ext cx="9331960" cy="6781800"/>
        </a:xfrm>
        <a:custGeom>
          <a:avLst/>
          <a:gdLst>
            <a:gd name="csX0" fmla="*/ 0 w 9331960"/>
            <a:gd name="csY0" fmla="*/ 0 h 6781800"/>
            <a:gd name="csX1" fmla="*/ 303289 w 9331960"/>
            <a:gd name="csY1" fmla="*/ 0 h 6781800"/>
            <a:gd name="csX2" fmla="*/ 606577 w 9331960"/>
            <a:gd name="csY2" fmla="*/ 0 h 6781800"/>
            <a:gd name="csX3" fmla="*/ 1189825 w 9331960"/>
            <a:gd name="csY3" fmla="*/ 0 h 6781800"/>
            <a:gd name="csX4" fmla="*/ 1959712 w 9331960"/>
            <a:gd name="csY4" fmla="*/ 0 h 6781800"/>
            <a:gd name="csX5" fmla="*/ 2449640 w 9331960"/>
            <a:gd name="csY5" fmla="*/ 0 h 6781800"/>
            <a:gd name="csX6" fmla="*/ 3032887 w 9331960"/>
            <a:gd name="csY6" fmla="*/ 0 h 6781800"/>
            <a:gd name="csX7" fmla="*/ 3522815 w 9331960"/>
            <a:gd name="csY7" fmla="*/ 0 h 6781800"/>
            <a:gd name="csX8" fmla="*/ 4199382 w 9331960"/>
            <a:gd name="csY8" fmla="*/ 0 h 6781800"/>
            <a:gd name="csX9" fmla="*/ 4595990 w 9331960"/>
            <a:gd name="csY9" fmla="*/ 0 h 6781800"/>
            <a:gd name="csX10" fmla="*/ 5272557 w 9331960"/>
            <a:gd name="csY10" fmla="*/ 0 h 6781800"/>
            <a:gd name="csX11" fmla="*/ 5762485 w 9331960"/>
            <a:gd name="csY11" fmla="*/ 0 h 6781800"/>
            <a:gd name="csX12" fmla="*/ 6159094 w 9331960"/>
            <a:gd name="csY12" fmla="*/ 0 h 6781800"/>
            <a:gd name="csX13" fmla="*/ 6649021 w 9331960"/>
            <a:gd name="csY13" fmla="*/ 0 h 6781800"/>
            <a:gd name="csX14" fmla="*/ 7138949 w 9331960"/>
            <a:gd name="csY14" fmla="*/ 0 h 6781800"/>
            <a:gd name="csX15" fmla="*/ 7535558 w 9331960"/>
            <a:gd name="csY15" fmla="*/ 0 h 6781800"/>
            <a:gd name="csX16" fmla="*/ 7838846 w 9331960"/>
            <a:gd name="csY16" fmla="*/ 0 h 6781800"/>
            <a:gd name="csX17" fmla="*/ 8235455 w 9331960"/>
            <a:gd name="csY17" fmla="*/ 0 h 6781800"/>
            <a:gd name="csX18" fmla="*/ 8632063 w 9331960"/>
            <a:gd name="csY18" fmla="*/ 0 h 6781800"/>
            <a:gd name="csX19" fmla="*/ 9331960 w 9331960"/>
            <a:gd name="csY19" fmla="*/ 0 h 6781800"/>
            <a:gd name="csX20" fmla="*/ 9331960 w 9331960"/>
            <a:gd name="csY20" fmla="*/ 429514 h 6781800"/>
            <a:gd name="csX21" fmla="*/ 9331960 w 9331960"/>
            <a:gd name="csY21" fmla="*/ 1130300 h 6781800"/>
            <a:gd name="csX22" fmla="*/ 9331960 w 9331960"/>
            <a:gd name="csY22" fmla="*/ 1695450 h 6781800"/>
            <a:gd name="csX23" fmla="*/ 9331960 w 9331960"/>
            <a:gd name="csY23" fmla="*/ 2328418 h 6781800"/>
            <a:gd name="csX24" fmla="*/ 9331960 w 9331960"/>
            <a:gd name="csY24" fmla="*/ 2961386 h 6781800"/>
            <a:gd name="csX25" fmla="*/ 9331960 w 9331960"/>
            <a:gd name="csY25" fmla="*/ 3458718 h 6781800"/>
            <a:gd name="csX26" fmla="*/ 9331960 w 9331960"/>
            <a:gd name="csY26" fmla="*/ 4023868 h 6781800"/>
            <a:gd name="csX27" fmla="*/ 9331960 w 9331960"/>
            <a:gd name="csY27" fmla="*/ 4521200 h 6781800"/>
            <a:gd name="csX28" fmla="*/ 9331960 w 9331960"/>
            <a:gd name="csY28" fmla="*/ 5018532 h 6781800"/>
            <a:gd name="csX29" fmla="*/ 9331960 w 9331960"/>
            <a:gd name="csY29" fmla="*/ 5719318 h 6781800"/>
            <a:gd name="csX30" fmla="*/ 9331960 w 9331960"/>
            <a:gd name="csY30" fmla="*/ 6081014 h 6781800"/>
            <a:gd name="csX31" fmla="*/ 9331960 w 9331960"/>
            <a:gd name="csY31" fmla="*/ 6781800 h 6781800"/>
            <a:gd name="csX32" fmla="*/ 8748713 w 9331960"/>
            <a:gd name="csY32" fmla="*/ 6781800 h 6781800"/>
            <a:gd name="csX33" fmla="*/ 8352104 w 9331960"/>
            <a:gd name="csY33" fmla="*/ 6781800 h 6781800"/>
            <a:gd name="csX34" fmla="*/ 7768857 w 9331960"/>
            <a:gd name="csY34" fmla="*/ 6781800 h 6781800"/>
            <a:gd name="csX35" fmla="*/ 7185609 w 9331960"/>
            <a:gd name="csY35" fmla="*/ 6781800 h 6781800"/>
            <a:gd name="csX36" fmla="*/ 6882321 w 9331960"/>
            <a:gd name="csY36" fmla="*/ 6781800 h 6781800"/>
            <a:gd name="csX37" fmla="*/ 6299073 w 9331960"/>
            <a:gd name="csY37" fmla="*/ 6781800 h 6781800"/>
            <a:gd name="csX38" fmla="*/ 5529186 w 9331960"/>
            <a:gd name="csY38" fmla="*/ 6781800 h 6781800"/>
            <a:gd name="csX39" fmla="*/ 5039258 w 9331960"/>
            <a:gd name="csY39" fmla="*/ 6781800 h 6781800"/>
            <a:gd name="csX40" fmla="*/ 4269372 w 9331960"/>
            <a:gd name="csY40" fmla="*/ 6781800 h 6781800"/>
            <a:gd name="csX41" fmla="*/ 3592805 w 9331960"/>
            <a:gd name="csY41" fmla="*/ 6781800 h 6781800"/>
            <a:gd name="csX42" fmla="*/ 2916238 w 9331960"/>
            <a:gd name="csY42" fmla="*/ 6781800 h 6781800"/>
            <a:gd name="csX43" fmla="*/ 2426310 w 9331960"/>
            <a:gd name="csY43" fmla="*/ 6781800 h 6781800"/>
            <a:gd name="csX44" fmla="*/ 2123021 w 9331960"/>
            <a:gd name="csY44" fmla="*/ 6781800 h 6781800"/>
            <a:gd name="csX45" fmla="*/ 1539773 w 9331960"/>
            <a:gd name="csY45" fmla="*/ 6781800 h 6781800"/>
            <a:gd name="csX46" fmla="*/ 956526 w 9331960"/>
            <a:gd name="csY46" fmla="*/ 6781800 h 6781800"/>
            <a:gd name="csX47" fmla="*/ 0 w 9331960"/>
            <a:gd name="csY47" fmla="*/ 6781800 h 6781800"/>
            <a:gd name="csX48" fmla="*/ 0 w 9331960"/>
            <a:gd name="csY48" fmla="*/ 6420104 h 6781800"/>
            <a:gd name="csX49" fmla="*/ 0 w 9331960"/>
            <a:gd name="csY49" fmla="*/ 5990590 h 6781800"/>
            <a:gd name="csX50" fmla="*/ 0 w 9331960"/>
            <a:gd name="csY50" fmla="*/ 5628894 h 6781800"/>
            <a:gd name="csX51" fmla="*/ 0 w 9331960"/>
            <a:gd name="csY51" fmla="*/ 5131562 h 6781800"/>
            <a:gd name="csX52" fmla="*/ 0 w 9331960"/>
            <a:gd name="csY52" fmla="*/ 4769866 h 6781800"/>
            <a:gd name="csX53" fmla="*/ 0 w 9331960"/>
            <a:gd name="csY53" fmla="*/ 4272534 h 6781800"/>
            <a:gd name="csX54" fmla="*/ 0 w 9331960"/>
            <a:gd name="csY54" fmla="*/ 3910838 h 6781800"/>
            <a:gd name="csX55" fmla="*/ 0 w 9331960"/>
            <a:gd name="csY55" fmla="*/ 3549142 h 6781800"/>
            <a:gd name="csX56" fmla="*/ 0 w 9331960"/>
            <a:gd name="csY56" fmla="*/ 2848356 h 6781800"/>
            <a:gd name="csX57" fmla="*/ 0 w 9331960"/>
            <a:gd name="csY57" fmla="*/ 2351024 h 6781800"/>
            <a:gd name="csX58" fmla="*/ 0 w 9331960"/>
            <a:gd name="csY58" fmla="*/ 1785874 h 6781800"/>
            <a:gd name="csX59" fmla="*/ 0 w 9331960"/>
            <a:gd name="csY59" fmla="*/ 1424178 h 6781800"/>
            <a:gd name="csX60" fmla="*/ 0 w 9331960"/>
            <a:gd name="csY60" fmla="*/ 859028 h 6781800"/>
            <a:gd name="csX61" fmla="*/ 0 w 9331960"/>
            <a:gd name="csY61" fmla="*/ 0 h 67818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  <a:cxn ang="0">
              <a:pos x="csX57" y="csY57"/>
            </a:cxn>
            <a:cxn ang="0">
              <a:pos x="csX58" y="csY58"/>
            </a:cxn>
            <a:cxn ang="0">
              <a:pos x="csX59" y="csY59"/>
            </a:cxn>
            <a:cxn ang="0">
              <a:pos x="csX60" y="csY60"/>
            </a:cxn>
            <a:cxn ang="0">
              <a:pos x="csX61" y="csY61"/>
            </a:cxn>
          </a:cxnLst>
          <a:rect l="l" t="t" r="r" b="b"/>
          <a:pathLst>
            <a:path w="9331960" h="6781800" extrusionOk="0">
              <a:moveTo>
                <a:pt x="0" y="0"/>
              </a:moveTo>
              <a:cubicBezTo>
                <a:pt x="73253" y="-25951"/>
                <a:pt x="226668" y="33284"/>
                <a:pt x="303289" y="0"/>
              </a:cubicBezTo>
              <a:cubicBezTo>
                <a:pt x="379910" y="-33284"/>
                <a:pt x="508888" y="28022"/>
                <a:pt x="606577" y="0"/>
              </a:cubicBezTo>
              <a:cubicBezTo>
                <a:pt x="704266" y="-28022"/>
                <a:pt x="982366" y="21347"/>
                <a:pt x="1189825" y="0"/>
              </a:cubicBezTo>
              <a:cubicBezTo>
                <a:pt x="1397284" y="-21347"/>
                <a:pt x="1616816" y="1100"/>
                <a:pt x="1959712" y="0"/>
              </a:cubicBezTo>
              <a:cubicBezTo>
                <a:pt x="2302608" y="-1100"/>
                <a:pt x="2293615" y="16818"/>
                <a:pt x="2449640" y="0"/>
              </a:cubicBezTo>
              <a:cubicBezTo>
                <a:pt x="2605665" y="-16818"/>
                <a:pt x="2775494" y="61605"/>
                <a:pt x="3032887" y="0"/>
              </a:cubicBezTo>
              <a:cubicBezTo>
                <a:pt x="3290280" y="-61605"/>
                <a:pt x="3353390" y="20751"/>
                <a:pt x="3522815" y="0"/>
              </a:cubicBezTo>
              <a:cubicBezTo>
                <a:pt x="3692240" y="-20751"/>
                <a:pt x="3861651" y="39077"/>
                <a:pt x="4199382" y="0"/>
              </a:cubicBezTo>
              <a:cubicBezTo>
                <a:pt x="4537113" y="-39077"/>
                <a:pt x="4456635" y="21373"/>
                <a:pt x="4595990" y="0"/>
              </a:cubicBezTo>
              <a:cubicBezTo>
                <a:pt x="4735345" y="-21373"/>
                <a:pt x="5028447" y="1649"/>
                <a:pt x="5272557" y="0"/>
              </a:cubicBezTo>
              <a:cubicBezTo>
                <a:pt x="5516667" y="-1649"/>
                <a:pt x="5619181" y="41965"/>
                <a:pt x="5762485" y="0"/>
              </a:cubicBezTo>
              <a:cubicBezTo>
                <a:pt x="5905789" y="-41965"/>
                <a:pt x="6051602" y="43587"/>
                <a:pt x="6159094" y="0"/>
              </a:cubicBezTo>
              <a:cubicBezTo>
                <a:pt x="6266586" y="-43587"/>
                <a:pt x="6491632" y="38059"/>
                <a:pt x="6649021" y="0"/>
              </a:cubicBezTo>
              <a:cubicBezTo>
                <a:pt x="6806410" y="-38059"/>
                <a:pt x="6992743" y="18465"/>
                <a:pt x="7138949" y="0"/>
              </a:cubicBezTo>
              <a:cubicBezTo>
                <a:pt x="7285155" y="-18465"/>
                <a:pt x="7413633" y="2785"/>
                <a:pt x="7535558" y="0"/>
              </a:cubicBezTo>
              <a:cubicBezTo>
                <a:pt x="7657483" y="-2785"/>
                <a:pt x="7733865" y="6509"/>
                <a:pt x="7838846" y="0"/>
              </a:cubicBezTo>
              <a:cubicBezTo>
                <a:pt x="7943827" y="-6509"/>
                <a:pt x="8098551" y="15514"/>
                <a:pt x="8235455" y="0"/>
              </a:cubicBezTo>
              <a:cubicBezTo>
                <a:pt x="8372359" y="-15514"/>
                <a:pt x="8467404" y="14945"/>
                <a:pt x="8632063" y="0"/>
              </a:cubicBezTo>
              <a:cubicBezTo>
                <a:pt x="8796722" y="-14945"/>
                <a:pt x="9110690" y="42661"/>
                <a:pt x="9331960" y="0"/>
              </a:cubicBezTo>
              <a:cubicBezTo>
                <a:pt x="9377253" y="194042"/>
                <a:pt x="9283438" y="235919"/>
                <a:pt x="9331960" y="429514"/>
              </a:cubicBezTo>
              <a:cubicBezTo>
                <a:pt x="9380482" y="623109"/>
                <a:pt x="9330350" y="892382"/>
                <a:pt x="9331960" y="1130300"/>
              </a:cubicBezTo>
              <a:cubicBezTo>
                <a:pt x="9333570" y="1368218"/>
                <a:pt x="9298104" y="1571249"/>
                <a:pt x="9331960" y="1695450"/>
              </a:cubicBezTo>
              <a:cubicBezTo>
                <a:pt x="9365816" y="1819651"/>
                <a:pt x="9285616" y="2079071"/>
                <a:pt x="9331960" y="2328418"/>
              </a:cubicBezTo>
              <a:cubicBezTo>
                <a:pt x="9378304" y="2577765"/>
                <a:pt x="9327506" y="2805170"/>
                <a:pt x="9331960" y="2961386"/>
              </a:cubicBezTo>
              <a:cubicBezTo>
                <a:pt x="9336414" y="3117602"/>
                <a:pt x="9323420" y="3328647"/>
                <a:pt x="9331960" y="3458718"/>
              </a:cubicBezTo>
              <a:cubicBezTo>
                <a:pt x="9340500" y="3588789"/>
                <a:pt x="9325289" y="3756561"/>
                <a:pt x="9331960" y="4023868"/>
              </a:cubicBezTo>
              <a:cubicBezTo>
                <a:pt x="9338631" y="4291175"/>
                <a:pt x="9295660" y="4328349"/>
                <a:pt x="9331960" y="4521200"/>
              </a:cubicBezTo>
              <a:cubicBezTo>
                <a:pt x="9368260" y="4714051"/>
                <a:pt x="9298240" y="4809079"/>
                <a:pt x="9331960" y="5018532"/>
              </a:cubicBezTo>
              <a:cubicBezTo>
                <a:pt x="9365680" y="5227985"/>
                <a:pt x="9301259" y="5483804"/>
                <a:pt x="9331960" y="5719318"/>
              </a:cubicBezTo>
              <a:cubicBezTo>
                <a:pt x="9362661" y="5954832"/>
                <a:pt x="9328935" y="5950814"/>
                <a:pt x="9331960" y="6081014"/>
              </a:cubicBezTo>
              <a:cubicBezTo>
                <a:pt x="9334985" y="6211214"/>
                <a:pt x="9305079" y="6604107"/>
                <a:pt x="9331960" y="6781800"/>
              </a:cubicBezTo>
              <a:cubicBezTo>
                <a:pt x="9090815" y="6847681"/>
                <a:pt x="9033431" y="6763481"/>
                <a:pt x="8748713" y="6781800"/>
              </a:cubicBezTo>
              <a:cubicBezTo>
                <a:pt x="8463995" y="6800119"/>
                <a:pt x="8498577" y="6744485"/>
                <a:pt x="8352104" y="6781800"/>
              </a:cubicBezTo>
              <a:cubicBezTo>
                <a:pt x="8205631" y="6819115"/>
                <a:pt x="8041979" y="6717057"/>
                <a:pt x="7768857" y="6781800"/>
              </a:cubicBezTo>
              <a:cubicBezTo>
                <a:pt x="7495735" y="6846543"/>
                <a:pt x="7346703" y="6746463"/>
                <a:pt x="7185609" y="6781800"/>
              </a:cubicBezTo>
              <a:cubicBezTo>
                <a:pt x="7024515" y="6817137"/>
                <a:pt x="7004499" y="6771058"/>
                <a:pt x="6882321" y="6781800"/>
              </a:cubicBezTo>
              <a:cubicBezTo>
                <a:pt x="6760143" y="6792542"/>
                <a:pt x="6502260" y="6750924"/>
                <a:pt x="6299073" y="6781800"/>
              </a:cubicBezTo>
              <a:cubicBezTo>
                <a:pt x="6095886" y="6812676"/>
                <a:pt x="5696707" y="6773122"/>
                <a:pt x="5529186" y="6781800"/>
              </a:cubicBezTo>
              <a:cubicBezTo>
                <a:pt x="5361665" y="6790478"/>
                <a:pt x="5241219" y="6779129"/>
                <a:pt x="5039258" y="6781800"/>
              </a:cubicBezTo>
              <a:cubicBezTo>
                <a:pt x="4837297" y="6784471"/>
                <a:pt x="4429730" y="6726633"/>
                <a:pt x="4269372" y="6781800"/>
              </a:cubicBezTo>
              <a:cubicBezTo>
                <a:pt x="4109014" y="6836967"/>
                <a:pt x="3791509" y="6746047"/>
                <a:pt x="3592805" y="6781800"/>
              </a:cubicBezTo>
              <a:cubicBezTo>
                <a:pt x="3394101" y="6817553"/>
                <a:pt x="3134209" y="6705587"/>
                <a:pt x="2916238" y="6781800"/>
              </a:cubicBezTo>
              <a:cubicBezTo>
                <a:pt x="2698267" y="6858013"/>
                <a:pt x="2589651" y="6773809"/>
                <a:pt x="2426310" y="6781800"/>
              </a:cubicBezTo>
              <a:cubicBezTo>
                <a:pt x="2262969" y="6789791"/>
                <a:pt x="2226655" y="6751965"/>
                <a:pt x="2123021" y="6781800"/>
              </a:cubicBezTo>
              <a:cubicBezTo>
                <a:pt x="2019387" y="6811635"/>
                <a:pt x="1679282" y="6764422"/>
                <a:pt x="1539773" y="6781800"/>
              </a:cubicBezTo>
              <a:cubicBezTo>
                <a:pt x="1400264" y="6799178"/>
                <a:pt x="1232454" y="6722171"/>
                <a:pt x="956526" y="6781800"/>
              </a:cubicBezTo>
              <a:cubicBezTo>
                <a:pt x="680598" y="6841429"/>
                <a:pt x="233226" y="6743763"/>
                <a:pt x="0" y="6781800"/>
              </a:cubicBezTo>
              <a:cubicBezTo>
                <a:pt x="-14785" y="6665550"/>
                <a:pt x="37775" y="6507128"/>
                <a:pt x="0" y="6420104"/>
              </a:cubicBezTo>
              <a:cubicBezTo>
                <a:pt x="-37775" y="6333080"/>
                <a:pt x="26271" y="6122653"/>
                <a:pt x="0" y="5990590"/>
              </a:cubicBezTo>
              <a:cubicBezTo>
                <a:pt x="-26271" y="5858527"/>
                <a:pt x="16908" y="5805820"/>
                <a:pt x="0" y="5628894"/>
              </a:cubicBezTo>
              <a:cubicBezTo>
                <a:pt x="-16908" y="5451968"/>
                <a:pt x="29144" y="5301766"/>
                <a:pt x="0" y="5131562"/>
              </a:cubicBezTo>
              <a:cubicBezTo>
                <a:pt x="-29144" y="4961358"/>
                <a:pt x="41856" y="4921266"/>
                <a:pt x="0" y="4769866"/>
              </a:cubicBezTo>
              <a:cubicBezTo>
                <a:pt x="-41856" y="4618466"/>
                <a:pt x="46214" y="4425981"/>
                <a:pt x="0" y="4272534"/>
              </a:cubicBezTo>
              <a:cubicBezTo>
                <a:pt x="-46214" y="4119087"/>
                <a:pt x="30808" y="4069825"/>
                <a:pt x="0" y="3910838"/>
              </a:cubicBezTo>
              <a:cubicBezTo>
                <a:pt x="-30808" y="3751851"/>
                <a:pt x="37717" y="3623233"/>
                <a:pt x="0" y="3549142"/>
              </a:cubicBezTo>
              <a:cubicBezTo>
                <a:pt x="-37717" y="3475051"/>
                <a:pt x="7863" y="2988948"/>
                <a:pt x="0" y="2848356"/>
              </a:cubicBezTo>
              <a:cubicBezTo>
                <a:pt x="-7863" y="2707764"/>
                <a:pt x="13061" y="2563584"/>
                <a:pt x="0" y="2351024"/>
              </a:cubicBezTo>
              <a:cubicBezTo>
                <a:pt x="-13061" y="2138464"/>
                <a:pt x="3938" y="1979094"/>
                <a:pt x="0" y="1785874"/>
              </a:cubicBezTo>
              <a:cubicBezTo>
                <a:pt x="-3938" y="1592654"/>
                <a:pt x="287" y="1531423"/>
                <a:pt x="0" y="1424178"/>
              </a:cubicBezTo>
              <a:cubicBezTo>
                <a:pt x="-287" y="1316933"/>
                <a:pt x="35702" y="1028020"/>
                <a:pt x="0" y="859028"/>
              </a:cubicBezTo>
              <a:cubicBezTo>
                <a:pt x="-35702" y="690036"/>
                <a:pt x="34795" y="198448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266700</xdr:colOff>
      <xdr:row>87</xdr:row>
      <xdr:rowOff>165100</xdr:rowOff>
    </xdr:from>
    <xdr:to>
      <xdr:col>38</xdr:col>
      <xdr:colOff>548640</xdr:colOff>
      <xdr:row>101</xdr:row>
      <xdr:rowOff>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947ACDD5-BFDA-43A3-A2CF-B876E66DA301}"/>
            </a:ext>
          </a:extLst>
        </xdr:cNvPr>
        <xdr:cNvSpPr/>
      </xdr:nvSpPr>
      <xdr:spPr>
        <a:xfrm>
          <a:off x="15918180" y="22712680"/>
          <a:ext cx="9555480" cy="3248660"/>
        </a:xfrm>
        <a:custGeom>
          <a:avLst/>
          <a:gdLst>
            <a:gd name="csX0" fmla="*/ 0 w 9555480"/>
            <a:gd name="csY0" fmla="*/ 541454 h 3248660"/>
            <a:gd name="csX1" fmla="*/ 541454 w 9555480"/>
            <a:gd name="csY1" fmla="*/ 0 h 3248660"/>
            <a:gd name="csX2" fmla="*/ 852115 w 9555480"/>
            <a:gd name="csY2" fmla="*/ 0 h 3248660"/>
            <a:gd name="csX3" fmla="*/ 1501679 w 9555480"/>
            <a:gd name="csY3" fmla="*/ 0 h 3248660"/>
            <a:gd name="csX4" fmla="*/ 2066517 w 9555480"/>
            <a:gd name="csY4" fmla="*/ 0 h 3248660"/>
            <a:gd name="csX5" fmla="*/ 2800807 w 9555480"/>
            <a:gd name="csY5" fmla="*/ 0 h 3248660"/>
            <a:gd name="csX6" fmla="*/ 3535096 w 9555480"/>
            <a:gd name="csY6" fmla="*/ 0 h 3248660"/>
            <a:gd name="csX7" fmla="*/ 4184660 w 9555480"/>
            <a:gd name="csY7" fmla="*/ 0 h 3248660"/>
            <a:gd name="csX8" fmla="*/ 4664772 w 9555480"/>
            <a:gd name="csY8" fmla="*/ 0 h 3248660"/>
            <a:gd name="csX9" fmla="*/ 5060159 w 9555480"/>
            <a:gd name="csY9" fmla="*/ 0 h 3248660"/>
            <a:gd name="csX10" fmla="*/ 5624997 w 9555480"/>
            <a:gd name="csY10" fmla="*/ 0 h 3248660"/>
            <a:gd name="csX11" fmla="*/ 6105110 w 9555480"/>
            <a:gd name="csY11" fmla="*/ 0 h 3248660"/>
            <a:gd name="csX12" fmla="*/ 6669948 w 9555480"/>
            <a:gd name="csY12" fmla="*/ 0 h 3248660"/>
            <a:gd name="csX13" fmla="*/ 6980609 w 9555480"/>
            <a:gd name="csY13" fmla="*/ 0 h 3248660"/>
            <a:gd name="csX14" fmla="*/ 7291270 w 9555480"/>
            <a:gd name="csY14" fmla="*/ 0 h 3248660"/>
            <a:gd name="csX15" fmla="*/ 7940834 w 9555480"/>
            <a:gd name="csY15" fmla="*/ 0 h 3248660"/>
            <a:gd name="csX16" fmla="*/ 8505672 w 9555480"/>
            <a:gd name="csY16" fmla="*/ 0 h 3248660"/>
            <a:gd name="csX17" fmla="*/ 9014026 w 9555480"/>
            <a:gd name="csY17" fmla="*/ 0 h 3248660"/>
            <a:gd name="csX18" fmla="*/ 9555480 w 9555480"/>
            <a:gd name="csY18" fmla="*/ 541454 h 3248660"/>
            <a:gd name="csX19" fmla="*/ 9555480 w 9555480"/>
            <a:gd name="csY19" fmla="*/ 1104550 h 3248660"/>
            <a:gd name="csX20" fmla="*/ 9555480 w 9555480"/>
            <a:gd name="csY20" fmla="*/ 1602672 h 3248660"/>
            <a:gd name="csX21" fmla="*/ 9555480 w 9555480"/>
            <a:gd name="csY21" fmla="*/ 2122453 h 3248660"/>
            <a:gd name="csX22" fmla="*/ 9555480 w 9555480"/>
            <a:gd name="csY22" fmla="*/ 2707206 h 3248660"/>
            <a:gd name="csX23" fmla="*/ 9014026 w 9555480"/>
            <a:gd name="csY23" fmla="*/ 3248660 h 3248660"/>
            <a:gd name="csX24" fmla="*/ 8449188 w 9555480"/>
            <a:gd name="csY24" fmla="*/ 3248660 h 3248660"/>
            <a:gd name="csX25" fmla="*/ 8138527 w 9555480"/>
            <a:gd name="csY25" fmla="*/ 3248660 h 3248660"/>
            <a:gd name="csX26" fmla="*/ 7743140 w 9555480"/>
            <a:gd name="csY26" fmla="*/ 3248660 h 3248660"/>
            <a:gd name="csX27" fmla="*/ 7178302 w 9555480"/>
            <a:gd name="csY27" fmla="*/ 3248660 h 3248660"/>
            <a:gd name="csX28" fmla="*/ 6867641 w 9555480"/>
            <a:gd name="csY28" fmla="*/ 3248660 h 3248660"/>
            <a:gd name="csX29" fmla="*/ 6302803 w 9555480"/>
            <a:gd name="csY29" fmla="*/ 3248660 h 3248660"/>
            <a:gd name="csX30" fmla="*/ 5992142 w 9555480"/>
            <a:gd name="csY30" fmla="*/ 3248660 h 3248660"/>
            <a:gd name="csX31" fmla="*/ 5427304 w 9555480"/>
            <a:gd name="csY31" fmla="*/ 3248660 h 3248660"/>
            <a:gd name="csX32" fmla="*/ 4862466 w 9555480"/>
            <a:gd name="csY32" fmla="*/ 3248660 h 3248660"/>
            <a:gd name="csX33" fmla="*/ 4212902 w 9555480"/>
            <a:gd name="csY33" fmla="*/ 3248660 h 3248660"/>
            <a:gd name="csX34" fmla="*/ 3732789 w 9555480"/>
            <a:gd name="csY34" fmla="*/ 3248660 h 3248660"/>
            <a:gd name="csX35" fmla="*/ 3167951 w 9555480"/>
            <a:gd name="csY35" fmla="*/ 3248660 h 3248660"/>
            <a:gd name="csX36" fmla="*/ 2687839 w 9555480"/>
            <a:gd name="csY36" fmla="*/ 3248660 h 3248660"/>
            <a:gd name="csX37" fmla="*/ 2292452 w 9555480"/>
            <a:gd name="csY37" fmla="*/ 3248660 h 3248660"/>
            <a:gd name="csX38" fmla="*/ 1897066 w 9555480"/>
            <a:gd name="csY38" fmla="*/ 3248660 h 3248660"/>
            <a:gd name="csX39" fmla="*/ 1586405 w 9555480"/>
            <a:gd name="csY39" fmla="*/ 3248660 h 3248660"/>
            <a:gd name="csX40" fmla="*/ 1191018 w 9555480"/>
            <a:gd name="csY40" fmla="*/ 3248660 h 3248660"/>
            <a:gd name="csX41" fmla="*/ 541454 w 9555480"/>
            <a:gd name="csY41" fmla="*/ 3248660 h 3248660"/>
            <a:gd name="csX42" fmla="*/ 0 w 9555480"/>
            <a:gd name="csY42" fmla="*/ 2707206 h 3248660"/>
            <a:gd name="csX43" fmla="*/ 0 w 9555480"/>
            <a:gd name="csY43" fmla="*/ 2209083 h 3248660"/>
            <a:gd name="csX44" fmla="*/ 0 w 9555480"/>
            <a:gd name="csY44" fmla="*/ 1732618 h 3248660"/>
            <a:gd name="csX45" fmla="*/ 0 w 9555480"/>
            <a:gd name="csY45" fmla="*/ 1234495 h 3248660"/>
            <a:gd name="csX46" fmla="*/ 0 w 9555480"/>
            <a:gd name="csY46" fmla="*/ 541454 h 32486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55480" h="3248660" extrusionOk="0">
              <a:moveTo>
                <a:pt x="0" y="541454"/>
              </a:moveTo>
              <a:cubicBezTo>
                <a:pt x="-40466" y="309230"/>
                <a:pt x="280921" y="10295"/>
                <a:pt x="541454" y="0"/>
              </a:cubicBezTo>
              <a:cubicBezTo>
                <a:pt x="610644" y="-29425"/>
                <a:pt x="769140" y="8416"/>
                <a:pt x="852115" y="0"/>
              </a:cubicBezTo>
              <a:cubicBezTo>
                <a:pt x="935090" y="-8416"/>
                <a:pt x="1196348" y="6742"/>
                <a:pt x="1501679" y="0"/>
              </a:cubicBezTo>
              <a:cubicBezTo>
                <a:pt x="1807010" y="-6742"/>
                <a:pt x="1913271" y="18326"/>
                <a:pt x="2066517" y="0"/>
              </a:cubicBezTo>
              <a:cubicBezTo>
                <a:pt x="2219763" y="-18326"/>
                <a:pt x="2456196" y="68741"/>
                <a:pt x="2800807" y="0"/>
              </a:cubicBezTo>
              <a:cubicBezTo>
                <a:pt x="3145418" y="-68741"/>
                <a:pt x="3384756" y="30925"/>
                <a:pt x="3535096" y="0"/>
              </a:cubicBezTo>
              <a:cubicBezTo>
                <a:pt x="3685436" y="-30925"/>
                <a:pt x="3938577" y="33829"/>
                <a:pt x="4184660" y="0"/>
              </a:cubicBezTo>
              <a:cubicBezTo>
                <a:pt x="4430743" y="-33829"/>
                <a:pt x="4564294" y="10479"/>
                <a:pt x="4664772" y="0"/>
              </a:cubicBezTo>
              <a:cubicBezTo>
                <a:pt x="4765250" y="-10479"/>
                <a:pt x="4917408" y="3011"/>
                <a:pt x="5060159" y="0"/>
              </a:cubicBezTo>
              <a:cubicBezTo>
                <a:pt x="5202910" y="-3011"/>
                <a:pt x="5497960" y="63009"/>
                <a:pt x="5624997" y="0"/>
              </a:cubicBezTo>
              <a:cubicBezTo>
                <a:pt x="5752034" y="-63009"/>
                <a:pt x="5932533" y="52720"/>
                <a:pt x="6105110" y="0"/>
              </a:cubicBezTo>
              <a:cubicBezTo>
                <a:pt x="6277687" y="-52720"/>
                <a:pt x="6513808" y="60452"/>
                <a:pt x="6669948" y="0"/>
              </a:cubicBezTo>
              <a:cubicBezTo>
                <a:pt x="6826088" y="-60452"/>
                <a:pt x="6826502" y="33055"/>
                <a:pt x="6980609" y="0"/>
              </a:cubicBezTo>
              <a:cubicBezTo>
                <a:pt x="7134716" y="-33055"/>
                <a:pt x="7219310" y="34538"/>
                <a:pt x="7291270" y="0"/>
              </a:cubicBezTo>
              <a:cubicBezTo>
                <a:pt x="7363230" y="-34538"/>
                <a:pt x="7802103" y="26831"/>
                <a:pt x="7940834" y="0"/>
              </a:cubicBezTo>
              <a:cubicBezTo>
                <a:pt x="8079565" y="-26831"/>
                <a:pt x="8292088" y="17778"/>
                <a:pt x="8505672" y="0"/>
              </a:cubicBezTo>
              <a:cubicBezTo>
                <a:pt x="8719256" y="-17778"/>
                <a:pt x="8897806" y="34920"/>
                <a:pt x="9014026" y="0"/>
              </a:cubicBezTo>
              <a:cubicBezTo>
                <a:pt x="9294035" y="-8362"/>
                <a:pt x="9598372" y="219324"/>
                <a:pt x="9555480" y="541454"/>
              </a:cubicBezTo>
              <a:cubicBezTo>
                <a:pt x="9593805" y="755111"/>
                <a:pt x="9541109" y="894842"/>
                <a:pt x="9555480" y="1104550"/>
              </a:cubicBezTo>
              <a:cubicBezTo>
                <a:pt x="9569851" y="1314258"/>
                <a:pt x="9543392" y="1360191"/>
                <a:pt x="9555480" y="1602672"/>
              </a:cubicBezTo>
              <a:cubicBezTo>
                <a:pt x="9567568" y="1845153"/>
                <a:pt x="9521673" y="1978016"/>
                <a:pt x="9555480" y="2122453"/>
              </a:cubicBezTo>
              <a:cubicBezTo>
                <a:pt x="9589287" y="2266890"/>
                <a:pt x="9513673" y="2480880"/>
                <a:pt x="9555480" y="2707206"/>
              </a:cubicBezTo>
              <a:cubicBezTo>
                <a:pt x="9590884" y="3026045"/>
                <a:pt x="9291782" y="3207896"/>
                <a:pt x="9014026" y="3248660"/>
              </a:cubicBezTo>
              <a:cubicBezTo>
                <a:pt x="8802150" y="3310954"/>
                <a:pt x="8616983" y="3246110"/>
                <a:pt x="8449188" y="3248660"/>
              </a:cubicBezTo>
              <a:cubicBezTo>
                <a:pt x="8281393" y="3251210"/>
                <a:pt x="8233564" y="3230667"/>
                <a:pt x="8138527" y="3248660"/>
              </a:cubicBezTo>
              <a:cubicBezTo>
                <a:pt x="8043490" y="3266653"/>
                <a:pt x="7935332" y="3244205"/>
                <a:pt x="7743140" y="3248660"/>
              </a:cubicBezTo>
              <a:cubicBezTo>
                <a:pt x="7550948" y="3253115"/>
                <a:pt x="7446281" y="3201689"/>
                <a:pt x="7178302" y="3248660"/>
              </a:cubicBezTo>
              <a:cubicBezTo>
                <a:pt x="6910323" y="3295631"/>
                <a:pt x="6962409" y="3215969"/>
                <a:pt x="6867641" y="3248660"/>
              </a:cubicBezTo>
              <a:cubicBezTo>
                <a:pt x="6772873" y="3281351"/>
                <a:pt x="6435313" y="3214413"/>
                <a:pt x="6302803" y="3248660"/>
              </a:cubicBezTo>
              <a:cubicBezTo>
                <a:pt x="6170293" y="3282907"/>
                <a:pt x="6110046" y="3212071"/>
                <a:pt x="5992142" y="3248660"/>
              </a:cubicBezTo>
              <a:cubicBezTo>
                <a:pt x="5874238" y="3285249"/>
                <a:pt x="5552422" y="3216902"/>
                <a:pt x="5427304" y="3248660"/>
              </a:cubicBezTo>
              <a:cubicBezTo>
                <a:pt x="5302186" y="3280418"/>
                <a:pt x="5142569" y="3226523"/>
                <a:pt x="4862466" y="3248660"/>
              </a:cubicBezTo>
              <a:cubicBezTo>
                <a:pt x="4582363" y="3270797"/>
                <a:pt x="4346914" y="3244132"/>
                <a:pt x="4212902" y="3248660"/>
              </a:cubicBezTo>
              <a:cubicBezTo>
                <a:pt x="4078890" y="3253188"/>
                <a:pt x="3954436" y="3234367"/>
                <a:pt x="3732789" y="3248660"/>
              </a:cubicBezTo>
              <a:cubicBezTo>
                <a:pt x="3511142" y="3262953"/>
                <a:pt x="3363133" y="3223103"/>
                <a:pt x="3167951" y="3248660"/>
              </a:cubicBezTo>
              <a:cubicBezTo>
                <a:pt x="2972769" y="3274217"/>
                <a:pt x="2915478" y="3208001"/>
                <a:pt x="2687839" y="3248660"/>
              </a:cubicBezTo>
              <a:cubicBezTo>
                <a:pt x="2460200" y="3289319"/>
                <a:pt x="2458318" y="3213220"/>
                <a:pt x="2292452" y="3248660"/>
              </a:cubicBezTo>
              <a:cubicBezTo>
                <a:pt x="2126586" y="3284100"/>
                <a:pt x="1985950" y="3245579"/>
                <a:pt x="1897066" y="3248660"/>
              </a:cubicBezTo>
              <a:cubicBezTo>
                <a:pt x="1808182" y="3251741"/>
                <a:pt x="1698162" y="3239427"/>
                <a:pt x="1586405" y="3248660"/>
              </a:cubicBezTo>
              <a:cubicBezTo>
                <a:pt x="1474648" y="3257893"/>
                <a:pt x="1319416" y="3247962"/>
                <a:pt x="1191018" y="3248660"/>
              </a:cubicBezTo>
              <a:cubicBezTo>
                <a:pt x="1062620" y="3249358"/>
                <a:pt x="862895" y="3246827"/>
                <a:pt x="541454" y="3248660"/>
              </a:cubicBezTo>
              <a:cubicBezTo>
                <a:pt x="245323" y="3289764"/>
                <a:pt x="-46082" y="2980758"/>
                <a:pt x="0" y="2707206"/>
              </a:cubicBezTo>
              <a:cubicBezTo>
                <a:pt x="-21447" y="2493988"/>
                <a:pt x="23635" y="2313480"/>
                <a:pt x="0" y="2209083"/>
              </a:cubicBezTo>
              <a:cubicBezTo>
                <a:pt x="-23635" y="2104686"/>
                <a:pt x="23939" y="1878341"/>
                <a:pt x="0" y="1732618"/>
              </a:cubicBezTo>
              <a:cubicBezTo>
                <a:pt x="-23939" y="1586896"/>
                <a:pt x="273" y="1351059"/>
                <a:pt x="0" y="1234495"/>
              </a:cubicBezTo>
              <a:cubicBezTo>
                <a:pt x="-273" y="1117931"/>
                <a:pt x="15036" y="793797"/>
                <a:pt x="0" y="54145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393700</xdr:colOff>
      <xdr:row>116</xdr:row>
      <xdr:rowOff>76200</xdr:rowOff>
    </xdr:from>
    <xdr:to>
      <xdr:col>38</xdr:col>
      <xdr:colOff>444500</xdr:colOff>
      <xdr:row>129</xdr:row>
      <xdr:rowOff>127000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264E1D6B-3F7A-4CDC-9D2B-B406443A55D9}"/>
            </a:ext>
          </a:extLst>
        </xdr:cNvPr>
        <xdr:cNvSpPr/>
      </xdr:nvSpPr>
      <xdr:spPr>
        <a:xfrm>
          <a:off x="16045180" y="29695140"/>
          <a:ext cx="9324340" cy="3220720"/>
        </a:xfrm>
        <a:custGeom>
          <a:avLst/>
          <a:gdLst>
            <a:gd name="csX0" fmla="*/ 0 w 9324340"/>
            <a:gd name="csY0" fmla="*/ 536797 h 3220720"/>
            <a:gd name="csX1" fmla="*/ 536797 w 9324340"/>
            <a:gd name="csY1" fmla="*/ 0 h 3220720"/>
            <a:gd name="csX2" fmla="*/ 1291151 w 9324340"/>
            <a:gd name="csY2" fmla="*/ 0 h 3220720"/>
            <a:gd name="csX3" fmla="*/ 1632968 w 9324340"/>
            <a:gd name="csY3" fmla="*/ 0 h 3220720"/>
            <a:gd name="csX4" fmla="*/ 1974784 w 9324340"/>
            <a:gd name="csY4" fmla="*/ 0 h 3220720"/>
            <a:gd name="csX5" fmla="*/ 2316601 w 9324340"/>
            <a:gd name="csY5" fmla="*/ 0 h 3220720"/>
            <a:gd name="csX6" fmla="*/ 3070955 w 9324340"/>
            <a:gd name="csY6" fmla="*/ 0 h 3220720"/>
            <a:gd name="csX7" fmla="*/ 3660294 w 9324340"/>
            <a:gd name="csY7" fmla="*/ 0 h 3220720"/>
            <a:gd name="csX8" fmla="*/ 4249633 w 9324340"/>
            <a:gd name="csY8" fmla="*/ 0 h 3220720"/>
            <a:gd name="csX9" fmla="*/ 4591449 w 9324340"/>
            <a:gd name="csY9" fmla="*/ 0 h 3220720"/>
            <a:gd name="csX10" fmla="*/ 5263296 w 9324340"/>
            <a:gd name="csY10" fmla="*/ 0 h 3220720"/>
            <a:gd name="csX11" fmla="*/ 5935142 w 9324340"/>
            <a:gd name="csY11" fmla="*/ 0 h 3220720"/>
            <a:gd name="csX12" fmla="*/ 6441974 w 9324340"/>
            <a:gd name="csY12" fmla="*/ 0 h 3220720"/>
            <a:gd name="csX13" fmla="*/ 6783790 w 9324340"/>
            <a:gd name="csY13" fmla="*/ 0 h 3220720"/>
            <a:gd name="csX14" fmla="*/ 7125607 w 9324340"/>
            <a:gd name="csY14" fmla="*/ 0 h 3220720"/>
            <a:gd name="csX15" fmla="*/ 7549931 w 9324340"/>
            <a:gd name="csY15" fmla="*/ 0 h 3220720"/>
            <a:gd name="csX16" fmla="*/ 8787543 w 9324340"/>
            <a:gd name="csY16" fmla="*/ 0 h 3220720"/>
            <a:gd name="csX17" fmla="*/ 9324340 w 9324340"/>
            <a:gd name="csY17" fmla="*/ 536797 h 3220720"/>
            <a:gd name="csX18" fmla="*/ 9324340 w 9324340"/>
            <a:gd name="csY18" fmla="*/ 1116521 h 3220720"/>
            <a:gd name="csX19" fmla="*/ 9324340 w 9324340"/>
            <a:gd name="csY19" fmla="*/ 1653303 h 3220720"/>
            <a:gd name="csX20" fmla="*/ 9324340 w 9324340"/>
            <a:gd name="csY20" fmla="*/ 2190084 h 3220720"/>
            <a:gd name="csX21" fmla="*/ 9324340 w 9324340"/>
            <a:gd name="csY21" fmla="*/ 2683923 h 3220720"/>
            <a:gd name="csX22" fmla="*/ 8787543 w 9324340"/>
            <a:gd name="csY22" fmla="*/ 3220720 h 3220720"/>
            <a:gd name="csX23" fmla="*/ 8280711 w 9324340"/>
            <a:gd name="csY23" fmla="*/ 3220720 h 3220720"/>
            <a:gd name="csX24" fmla="*/ 7526358 w 9324340"/>
            <a:gd name="csY24" fmla="*/ 3220720 h 3220720"/>
            <a:gd name="csX25" fmla="*/ 6854511 w 9324340"/>
            <a:gd name="csY25" fmla="*/ 3220720 h 3220720"/>
            <a:gd name="csX26" fmla="*/ 6100157 w 9324340"/>
            <a:gd name="csY26" fmla="*/ 3220720 h 3220720"/>
            <a:gd name="csX27" fmla="*/ 5428311 w 9324340"/>
            <a:gd name="csY27" fmla="*/ 3220720 h 3220720"/>
            <a:gd name="csX28" fmla="*/ 4673957 w 9324340"/>
            <a:gd name="csY28" fmla="*/ 3220720 h 3220720"/>
            <a:gd name="csX29" fmla="*/ 4167125 w 9324340"/>
            <a:gd name="csY29" fmla="*/ 3220720 h 3220720"/>
            <a:gd name="csX30" fmla="*/ 3742801 w 9324340"/>
            <a:gd name="csY30" fmla="*/ 3220720 h 3220720"/>
            <a:gd name="csX31" fmla="*/ 3235970 w 9324340"/>
            <a:gd name="csY31" fmla="*/ 3220720 h 3220720"/>
            <a:gd name="csX32" fmla="*/ 2894153 w 9324340"/>
            <a:gd name="csY32" fmla="*/ 3220720 h 3220720"/>
            <a:gd name="csX33" fmla="*/ 2387321 w 9324340"/>
            <a:gd name="csY33" fmla="*/ 3220720 h 3220720"/>
            <a:gd name="csX34" fmla="*/ 2045505 w 9324340"/>
            <a:gd name="csY34" fmla="*/ 3220720 h 3220720"/>
            <a:gd name="csX35" fmla="*/ 1703688 w 9324340"/>
            <a:gd name="csY35" fmla="*/ 3220720 h 3220720"/>
            <a:gd name="csX36" fmla="*/ 536797 w 9324340"/>
            <a:gd name="csY36" fmla="*/ 3220720 h 3220720"/>
            <a:gd name="csX37" fmla="*/ 0 w 9324340"/>
            <a:gd name="csY37" fmla="*/ 2683923 h 3220720"/>
            <a:gd name="csX38" fmla="*/ 0 w 9324340"/>
            <a:gd name="csY38" fmla="*/ 2211555 h 3220720"/>
            <a:gd name="csX39" fmla="*/ 0 w 9324340"/>
            <a:gd name="csY39" fmla="*/ 1631831 h 3220720"/>
            <a:gd name="csX40" fmla="*/ 0 w 9324340"/>
            <a:gd name="csY40" fmla="*/ 1095050 h 3220720"/>
            <a:gd name="csX41" fmla="*/ 0 w 9324340"/>
            <a:gd name="csY41" fmla="*/ 536797 h 32207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324340" h="3220720" extrusionOk="0">
              <a:moveTo>
                <a:pt x="0" y="536797"/>
              </a:moveTo>
              <a:cubicBezTo>
                <a:pt x="-74037" y="209548"/>
                <a:pt x="236714" y="-62230"/>
                <a:pt x="536797" y="0"/>
              </a:cubicBezTo>
              <a:cubicBezTo>
                <a:pt x="741964" y="-52251"/>
                <a:pt x="1055843" y="10995"/>
                <a:pt x="1291151" y="0"/>
              </a:cubicBezTo>
              <a:cubicBezTo>
                <a:pt x="1526459" y="-10995"/>
                <a:pt x="1530149" y="22821"/>
                <a:pt x="1632968" y="0"/>
              </a:cubicBezTo>
              <a:cubicBezTo>
                <a:pt x="1735787" y="-22821"/>
                <a:pt x="1836199" y="21628"/>
                <a:pt x="1974784" y="0"/>
              </a:cubicBezTo>
              <a:cubicBezTo>
                <a:pt x="2113369" y="-21628"/>
                <a:pt x="2204218" y="20476"/>
                <a:pt x="2316601" y="0"/>
              </a:cubicBezTo>
              <a:cubicBezTo>
                <a:pt x="2428984" y="-20476"/>
                <a:pt x="2801808" y="83094"/>
                <a:pt x="3070955" y="0"/>
              </a:cubicBezTo>
              <a:cubicBezTo>
                <a:pt x="3340102" y="-83094"/>
                <a:pt x="3459088" y="50491"/>
                <a:pt x="3660294" y="0"/>
              </a:cubicBezTo>
              <a:cubicBezTo>
                <a:pt x="3861500" y="-50491"/>
                <a:pt x="4029720" y="20382"/>
                <a:pt x="4249633" y="0"/>
              </a:cubicBezTo>
              <a:cubicBezTo>
                <a:pt x="4469546" y="-20382"/>
                <a:pt x="4463653" y="24636"/>
                <a:pt x="4591449" y="0"/>
              </a:cubicBezTo>
              <a:cubicBezTo>
                <a:pt x="4719245" y="-24636"/>
                <a:pt x="4995212" y="30139"/>
                <a:pt x="5263296" y="0"/>
              </a:cubicBezTo>
              <a:cubicBezTo>
                <a:pt x="5531380" y="-30139"/>
                <a:pt x="5749499" y="60620"/>
                <a:pt x="5935142" y="0"/>
              </a:cubicBezTo>
              <a:cubicBezTo>
                <a:pt x="6120785" y="-60620"/>
                <a:pt x="6300655" y="19546"/>
                <a:pt x="6441974" y="0"/>
              </a:cubicBezTo>
              <a:cubicBezTo>
                <a:pt x="6583293" y="-19546"/>
                <a:pt x="6686781" y="10014"/>
                <a:pt x="6783790" y="0"/>
              </a:cubicBezTo>
              <a:cubicBezTo>
                <a:pt x="6880799" y="-10014"/>
                <a:pt x="6976064" y="4383"/>
                <a:pt x="7125607" y="0"/>
              </a:cubicBezTo>
              <a:cubicBezTo>
                <a:pt x="7275150" y="-4383"/>
                <a:pt x="7431428" y="21587"/>
                <a:pt x="7549931" y="0"/>
              </a:cubicBezTo>
              <a:cubicBezTo>
                <a:pt x="7668434" y="-21587"/>
                <a:pt x="8500952" y="84601"/>
                <a:pt x="8787543" y="0"/>
              </a:cubicBezTo>
              <a:cubicBezTo>
                <a:pt x="9066799" y="69337"/>
                <a:pt x="9332047" y="259015"/>
                <a:pt x="9324340" y="536797"/>
              </a:cubicBezTo>
              <a:cubicBezTo>
                <a:pt x="9368584" y="731872"/>
                <a:pt x="9320676" y="964156"/>
                <a:pt x="9324340" y="1116521"/>
              </a:cubicBezTo>
              <a:cubicBezTo>
                <a:pt x="9328004" y="1268886"/>
                <a:pt x="9299057" y="1463388"/>
                <a:pt x="9324340" y="1653303"/>
              </a:cubicBezTo>
              <a:cubicBezTo>
                <a:pt x="9349623" y="1843218"/>
                <a:pt x="9320619" y="2033526"/>
                <a:pt x="9324340" y="2190084"/>
              </a:cubicBezTo>
              <a:cubicBezTo>
                <a:pt x="9328061" y="2346642"/>
                <a:pt x="9272994" y="2491931"/>
                <a:pt x="9324340" y="2683923"/>
              </a:cubicBezTo>
              <a:cubicBezTo>
                <a:pt x="9359273" y="2935420"/>
                <a:pt x="9102669" y="3281214"/>
                <a:pt x="8787543" y="3220720"/>
              </a:cubicBezTo>
              <a:cubicBezTo>
                <a:pt x="8570269" y="3263749"/>
                <a:pt x="8475570" y="3178129"/>
                <a:pt x="8280711" y="3220720"/>
              </a:cubicBezTo>
              <a:cubicBezTo>
                <a:pt x="8085852" y="3263311"/>
                <a:pt x="7868281" y="3134606"/>
                <a:pt x="7526358" y="3220720"/>
              </a:cubicBezTo>
              <a:cubicBezTo>
                <a:pt x="7184435" y="3306834"/>
                <a:pt x="7084721" y="3169516"/>
                <a:pt x="6854511" y="3220720"/>
              </a:cubicBezTo>
              <a:cubicBezTo>
                <a:pt x="6624301" y="3271924"/>
                <a:pt x="6461535" y="3192621"/>
                <a:pt x="6100157" y="3220720"/>
              </a:cubicBezTo>
              <a:cubicBezTo>
                <a:pt x="5738779" y="3248819"/>
                <a:pt x="5738738" y="3158651"/>
                <a:pt x="5428311" y="3220720"/>
              </a:cubicBezTo>
              <a:cubicBezTo>
                <a:pt x="5117884" y="3282789"/>
                <a:pt x="4833924" y="3130755"/>
                <a:pt x="4673957" y="3220720"/>
              </a:cubicBezTo>
              <a:cubicBezTo>
                <a:pt x="4513990" y="3310685"/>
                <a:pt x="4391273" y="3207628"/>
                <a:pt x="4167125" y="3220720"/>
              </a:cubicBezTo>
              <a:cubicBezTo>
                <a:pt x="3942977" y="3233812"/>
                <a:pt x="3932069" y="3170301"/>
                <a:pt x="3742801" y="3220720"/>
              </a:cubicBezTo>
              <a:cubicBezTo>
                <a:pt x="3553533" y="3271139"/>
                <a:pt x="3347592" y="3186897"/>
                <a:pt x="3235970" y="3220720"/>
              </a:cubicBezTo>
              <a:cubicBezTo>
                <a:pt x="3124348" y="3254543"/>
                <a:pt x="3056130" y="3209730"/>
                <a:pt x="2894153" y="3220720"/>
              </a:cubicBezTo>
              <a:cubicBezTo>
                <a:pt x="2732176" y="3231710"/>
                <a:pt x="2598024" y="3161214"/>
                <a:pt x="2387321" y="3220720"/>
              </a:cubicBezTo>
              <a:cubicBezTo>
                <a:pt x="2176618" y="3280226"/>
                <a:pt x="2163377" y="3207579"/>
                <a:pt x="2045505" y="3220720"/>
              </a:cubicBezTo>
              <a:cubicBezTo>
                <a:pt x="1927633" y="3233861"/>
                <a:pt x="1868974" y="3208820"/>
                <a:pt x="1703688" y="3220720"/>
              </a:cubicBezTo>
              <a:cubicBezTo>
                <a:pt x="1538402" y="3232620"/>
                <a:pt x="1041988" y="3141477"/>
                <a:pt x="536797" y="3220720"/>
              </a:cubicBezTo>
              <a:cubicBezTo>
                <a:pt x="187778" y="3261738"/>
                <a:pt x="82090" y="2990495"/>
                <a:pt x="0" y="2683923"/>
              </a:cubicBezTo>
              <a:cubicBezTo>
                <a:pt x="-42292" y="2514540"/>
                <a:pt x="9831" y="2431323"/>
                <a:pt x="0" y="2211555"/>
              </a:cubicBezTo>
              <a:cubicBezTo>
                <a:pt x="-9831" y="1991787"/>
                <a:pt x="69272" y="1804184"/>
                <a:pt x="0" y="1631831"/>
              </a:cubicBezTo>
              <a:cubicBezTo>
                <a:pt x="-69272" y="1459478"/>
                <a:pt x="40405" y="1259536"/>
                <a:pt x="0" y="1095050"/>
              </a:cubicBezTo>
              <a:cubicBezTo>
                <a:pt x="-40405" y="930564"/>
                <a:pt x="17477" y="657936"/>
                <a:pt x="0" y="536797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45720</xdr:colOff>
      <xdr:row>35</xdr:row>
      <xdr:rowOff>60960</xdr:rowOff>
    </xdr:from>
    <xdr:to>
      <xdr:col>38</xdr:col>
      <xdr:colOff>558800</xdr:colOff>
      <xdr:row>67</xdr:row>
      <xdr:rowOff>104140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223E10D8-DA87-48D9-A10C-9EC847AA2037}"/>
            </a:ext>
          </a:extLst>
        </xdr:cNvPr>
        <xdr:cNvSpPr/>
      </xdr:nvSpPr>
      <xdr:spPr>
        <a:xfrm>
          <a:off x="16299180" y="9342120"/>
          <a:ext cx="9184640" cy="7846060"/>
        </a:xfrm>
        <a:custGeom>
          <a:avLst/>
          <a:gdLst>
            <a:gd name="csX0" fmla="*/ 0 w 9184640"/>
            <a:gd name="csY0" fmla="*/ 1307703 h 7846060"/>
            <a:gd name="csX1" fmla="*/ 1307703 w 9184640"/>
            <a:gd name="csY1" fmla="*/ 0 h 7846060"/>
            <a:gd name="csX2" fmla="*/ 2036291 w 9184640"/>
            <a:gd name="csY2" fmla="*/ 0 h 7846060"/>
            <a:gd name="csX3" fmla="*/ 2436417 w 9184640"/>
            <a:gd name="csY3" fmla="*/ 0 h 7846060"/>
            <a:gd name="csX4" fmla="*/ 2836543 w 9184640"/>
            <a:gd name="csY4" fmla="*/ 0 h 7846060"/>
            <a:gd name="csX5" fmla="*/ 3236669 w 9184640"/>
            <a:gd name="csY5" fmla="*/ 0 h 7846060"/>
            <a:gd name="csX6" fmla="*/ 3965257 w 9184640"/>
            <a:gd name="csY6" fmla="*/ 0 h 7846060"/>
            <a:gd name="csX7" fmla="*/ 4562460 w 9184640"/>
            <a:gd name="csY7" fmla="*/ 0 h 7846060"/>
            <a:gd name="csX8" fmla="*/ 5159663 w 9184640"/>
            <a:gd name="csY8" fmla="*/ 0 h 7846060"/>
            <a:gd name="csX9" fmla="*/ 5559789 w 9184640"/>
            <a:gd name="csY9" fmla="*/ 0 h 7846060"/>
            <a:gd name="csX10" fmla="*/ 6222684 w 9184640"/>
            <a:gd name="csY10" fmla="*/ 0 h 7846060"/>
            <a:gd name="csX11" fmla="*/ 6885580 w 9184640"/>
            <a:gd name="csY11" fmla="*/ 0 h 7846060"/>
            <a:gd name="csX12" fmla="*/ 7876937 w 9184640"/>
            <a:gd name="csY12" fmla="*/ 0 h 7846060"/>
            <a:gd name="csX13" fmla="*/ 9184640 w 9184640"/>
            <a:gd name="csY13" fmla="*/ 1307703 h 7846060"/>
            <a:gd name="csX14" fmla="*/ 9184640 w 9184640"/>
            <a:gd name="csY14" fmla="*/ 1836580 h 7846060"/>
            <a:gd name="csX15" fmla="*/ 9184640 w 9184640"/>
            <a:gd name="csY15" fmla="*/ 2522377 h 7846060"/>
            <a:gd name="csX16" fmla="*/ 9184640 w 9184640"/>
            <a:gd name="csY16" fmla="*/ 2946641 h 7846060"/>
            <a:gd name="csX17" fmla="*/ 9184640 w 9184640"/>
            <a:gd name="csY17" fmla="*/ 3475518 h 7846060"/>
            <a:gd name="csX18" fmla="*/ 9184640 w 9184640"/>
            <a:gd name="csY18" fmla="*/ 4004396 h 7846060"/>
            <a:gd name="csX19" fmla="*/ 9184640 w 9184640"/>
            <a:gd name="csY19" fmla="*/ 4585580 h 7846060"/>
            <a:gd name="csX20" fmla="*/ 9184640 w 9184640"/>
            <a:gd name="csY20" fmla="*/ 5166763 h 7846060"/>
            <a:gd name="csX21" fmla="*/ 9184640 w 9184640"/>
            <a:gd name="csY21" fmla="*/ 5852560 h 7846060"/>
            <a:gd name="csX22" fmla="*/ 9184640 w 9184640"/>
            <a:gd name="csY22" fmla="*/ 6538357 h 7846060"/>
            <a:gd name="csX23" fmla="*/ 7876937 w 9184640"/>
            <a:gd name="csY23" fmla="*/ 7846060 h 7846060"/>
            <a:gd name="csX24" fmla="*/ 7148349 w 9184640"/>
            <a:gd name="csY24" fmla="*/ 7846060 h 7846060"/>
            <a:gd name="csX25" fmla="*/ 6485454 w 9184640"/>
            <a:gd name="csY25" fmla="*/ 7846060 h 7846060"/>
            <a:gd name="csX26" fmla="*/ 5756866 w 9184640"/>
            <a:gd name="csY26" fmla="*/ 7846060 h 7846060"/>
            <a:gd name="csX27" fmla="*/ 5093971 w 9184640"/>
            <a:gd name="csY27" fmla="*/ 7846060 h 7846060"/>
            <a:gd name="csX28" fmla="*/ 4365383 w 9184640"/>
            <a:gd name="csY28" fmla="*/ 7846060 h 7846060"/>
            <a:gd name="csX29" fmla="*/ 3833872 w 9184640"/>
            <a:gd name="csY29" fmla="*/ 7846060 h 7846060"/>
            <a:gd name="csX30" fmla="*/ 3368054 w 9184640"/>
            <a:gd name="csY30" fmla="*/ 7846060 h 7846060"/>
            <a:gd name="csX31" fmla="*/ 2836543 w 9184640"/>
            <a:gd name="csY31" fmla="*/ 7846060 h 7846060"/>
            <a:gd name="csX32" fmla="*/ 2436417 w 9184640"/>
            <a:gd name="csY32" fmla="*/ 7846060 h 7846060"/>
            <a:gd name="csX33" fmla="*/ 1904906 w 9184640"/>
            <a:gd name="csY33" fmla="*/ 7846060 h 7846060"/>
            <a:gd name="csX34" fmla="*/ 1307703 w 9184640"/>
            <a:gd name="csY34" fmla="*/ 7846060 h 7846060"/>
            <a:gd name="csX35" fmla="*/ 0 w 9184640"/>
            <a:gd name="csY35" fmla="*/ 6538357 h 7846060"/>
            <a:gd name="csX36" fmla="*/ 0 w 9184640"/>
            <a:gd name="csY36" fmla="*/ 5904867 h 7846060"/>
            <a:gd name="csX37" fmla="*/ 0 w 9184640"/>
            <a:gd name="csY37" fmla="*/ 5219070 h 7846060"/>
            <a:gd name="csX38" fmla="*/ 0 w 9184640"/>
            <a:gd name="csY38" fmla="*/ 4742499 h 7846060"/>
            <a:gd name="csX39" fmla="*/ 0 w 9184640"/>
            <a:gd name="csY39" fmla="*/ 4056702 h 7846060"/>
            <a:gd name="csX40" fmla="*/ 0 w 9184640"/>
            <a:gd name="csY40" fmla="*/ 3475518 h 7846060"/>
            <a:gd name="csX41" fmla="*/ 0 w 9184640"/>
            <a:gd name="csY41" fmla="*/ 2998948 h 7846060"/>
            <a:gd name="csX42" fmla="*/ 0 w 9184640"/>
            <a:gd name="csY42" fmla="*/ 2365457 h 7846060"/>
            <a:gd name="csX43" fmla="*/ 0 w 9184640"/>
            <a:gd name="csY43" fmla="*/ 1941193 h 7846060"/>
            <a:gd name="csX44" fmla="*/ 0 w 9184640"/>
            <a:gd name="csY44" fmla="*/ 1307703 h 78460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184640" h="7846060" extrusionOk="0">
              <a:moveTo>
                <a:pt x="0" y="1307703"/>
              </a:moveTo>
              <a:cubicBezTo>
                <a:pt x="-82280" y="551267"/>
                <a:pt x="580630" y="-83407"/>
                <a:pt x="1307703" y="0"/>
              </a:cubicBezTo>
              <a:cubicBezTo>
                <a:pt x="1634370" y="-68159"/>
                <a:pt x="1789901" y="83521"/>
                <a:pt x="2036291" y="0"/>
              </a:cubicBezTo>
              <a:cubicBezTo>
                <a:pt x="2282681" y="-83521"/>
                <a:pt x="2276016" y="34"/>
                <a:pt x="2436417" y="0"/>
              </a:cubicBezTo>
              <a:cubicBezTo>
                <a:pt x="2596818" y="-34"/>
                <a:pt x="2704355" y="11721"/>
                <a:pt x="2836543" y="0"/>
              </a:cubicBezTo>
              <a:cubicBezTo>
                <a:pt x="2968731" y="-11721"/>
                <a:pt x="3125923" y="34977"/>
                <a:pt x="3236669" y="0"/>
              </a:cubicBezTo>
              <a:cubicBezTo>
                <a:pt x="3347415" y="-34977"/>
                <a:pt x="3758164" y="67931"/>
                <a:pt x="3965257" y="0"/>
              </a:cubicBezTo>
              <a:cubicBezTo>
                <a:pt x="4172350" y="-67931"/>
                <a:pt x="4409176" y="27055"/>
                <a:pt x="4562460" y="0"/>
              </a:cubicBezTo>
              <a:cubicBezTo>
                <a:pt x="4715744" y="-27055"/>
                <a:pt x="4962308" y="42451"/>
                <a:pt x="5159663" y="0"/>
              </a:cubicBezTo>
              <a:cubicBezTo>
                <a:pt x="5357018" y="-42451"/>
                <a:pt x="5463471" y="3223"/>
                <a:pt x="5559789" y="0"/>
              </a:cubicBezTo>
              <a:cubicBezTo>
                <a:pt x="5656107" y="-3223"/>
                <a:pt x="6057416" y="30643"/>
                <a:pt x="6222684" y="0"/>
              </a:cubicBezTo>
              <a:cubicBezTo>
                <a:pt x="6387952" y="-30643"/>
                <a:pt x="6574609" y="74747"/>
                <a:pt x="6885580" y="0"/>
              </a:cubicBezTo>
              <a:cubicBezTo>
                <a:pt x="7196551" y="-74747"/>
                <a:pt x="7453951" y="55946"/>
                <a:pt x="7876937" y="0"/>
              </a:cubicBezTo>
              <a:cubicBezTo>
                <a:pt x="8636389" y="2134"/>
                <a:pt x="9260824" y="511318"/>
                <a:pt x="9184640" y="1307703"/>
              </a:cubicBezTo>
              <a:cubicBezTo>
                <a:pt x="9242631" y="1539190"/>
                <a:pt x="9141812" y="1600446"/>
                <a:pt x="9184640" y="1836580"/>
              </a:cubicBezTo>
              <a:cubicBezTo>
                <a:pt x="9227468" y="2072714"/>
                <a:pt x="9164173" y="2185178"/>
                <a:pt x="9184640" y="2522377"/>
              </a:cubicBezTo>
              <a:cubicBezTo>
                <a:pt x="9205107" y="2859576"/>
                <a:pt x="9170105" y="2758352"/>
                <a:pt x="9184640" y="2946641"/>
              </a:cubicBezTo>
              <a:cubicBezTo>
                <a:pt x="9199175" y="3134930"/>
                <a:pt x="9159849" y="3252877"/>
                <a:pt x="9184640" y="3475518"/>
              </a:cubicBezTo>
              <a:cubicBezTo>
                <a:pt x="9209431" y="3698159"/>
                <a:pt x="9162021" y="3770614"/>
                <a:pt x="9184640" y="4004396"/>
              </a:cubicBezTo>
              <a:cubicBezTo>
                <a:pt x="9207259" y="4238178"/>
                <a:pt x="9169511" y="4297248"/>
                <a:pt x="9184640" y="4585580"/>
              </a:cubicBezTo>
              <a:cubicBezTo>
                <a:pt x="9199769" y="4873912"/>
                <a:pt x="9169193" y="4979097"/>
                <a:pt x="9184640" y="5166763"/>
              </a:cubicBezTo>
              <a:cubicBezTo>
                <a:pt x="9200087" y="5354429"/>
                <a:pt x="9166119" y="5570248"/>
                <a:pt x="9184640" y="5852560"/>
              </a:cubicBezTo>
              <a:cubicBezTo>
                <a:pt x="9203161" y="6134872"/>
                <a:pt x="9131475" y="6305308"/>
                <a:pt x="9184640" y="6538357"/>
              </a:cubicBezTo>
              <a:cubicBezTo>
                <a:pt x="9302389" y="7434476"/>
                <a:pt x="8645661" y="7837088"/>
                <a:pt x="7876937" y="7846060"/>
              </a:cubicBezTo>
              <a:cubicBezTo>
                <a:pt x="7608700" y="7875217"/>
                <a:pt x="7381431" y="7824204"/>
                <a:pt x="7148349" y="7846060"/>
              </a:cubicBezTo>
              <a:cubicBezTo>
                <a:pt x="6915267" y="7867916"/>
                <a:pt x="6766181" y="7796831"/>
                <a:pt x="6485454" y="7846060"/>
              </a:cubicBezTo>
              <a:cubicBezTo>
                <a:pt x="6204727" y="7895289"/>
                <a:pt x="5937540" y="7817405"/>
                <a:pt x="5756866" y="7846060"/>
              </a:cubicBezTo>
              <a:cubicBezTo>
                <a:pt x="5576192" y="7874715"/>
                <a:pt x="5236962" y="7813801"/>
                <a:pt x="5093971" y="7846060"/>
              </a:cubicBezTo>
              <a:cubicBezTo>
                <a:pt x="4950980" y="7878319"/>
                <a:pt x="4637730" y="7839093"/>
                <a:pt x="4365383" y="7846060"/>
              </a:cubicBezTo>
              <a:cubicBezTo>
                <a:pt x="4093036" y="7853027"/>
                <a:pt x="4013384" y="7837602"/>
                <a:pt x="3833872" y="7846060"/>
              </a:cubicBezTo>
              <a:cubicBezTo>
                <a:pt x="3654360" y="7854518"/>
                <a:pt x="3480775" y="7815636"/>
                <a:pt x="3368054" y="7846060"/>
              </a:cubicBezTo>
              <a:cubicBezTo>
                <a:pt x="3255333" y="7876484"/>
                <a:pt x="3061007" y="7836293"/>
                <a:pt x="2836543" y="7846060"/>
              </a:cubicBezTo>
              <a:cubicBezTo>
                <a:pt x="2612079" y="7855827"/>
                <a:pt x="2555998" y="7842647"/>
                <a:pt x="2436417" y="7846060"/>
              </a:cubicBezTo>
              <a:cubicBezTo>
                <a:pt x="2316836" y="7849473"/>
                <a:pt x="2112547" y="7810258"/>
                <a:pt x="1904906" y="7846060"/>
              </a:cubicBezTo>
              <a:cubicBezTo>
                <a:pt x="1697265" y="7881862"/>
                <a:pt x="1508482" y="7832208"/>
                <a:pt x="1307703" y="7846060"/>
              </a:cubicBezTo>
              <a:cubicBezTo>
                <a:pt x="606929" y="7859225"/>
                <a:pt x="52258" y="7230936"/>
                <a:pt x="0" y="6538357"/>
              </a:cubicBezTo>
              <a:cubicBezTo>
                <a:pt x="-49651" y="6255573"/>
                <a:pt x="8387" y="6068014"/>
                <a:pt x="0" y="5904867"/>
              </a:cubicBezTo>
              <a:cubicBezTo>
                <a:pt x="-8387" y="5741720"/>
                <a:pt x="71443" y="5389308"/>
                <a:pt x="0" y="5219070"/>
              </a:cubicBezTo>
              <a:cubicBezTo>
                <a:pt x="-71443" y="5048832"/>
                <a:pt x="19878" y="4860989"/>
                <a:pt x="0" y="4742499"/>
              </a:cubicBezTo>
              <a:cubicBezTo>
                <a:pt x="-19878" y="4624009"/>
                <a:pt x="27917" y="4238497"/>
                <a:pt x="0" y="4056702"/>
              </a:cubicBezTo>
              <a:cubicBezTo>
                <a:pt x="-27917" y="3874907"/>
                <a:pt x="41159" y="3668408"/>
                <a:pt x="0" y="3475518"/>
              </a:cubicBezTo>
              <a:cubicBezTo>
                <a:pt x="-41159" y="3282628"/>
                <a:pt x="40918" y="3199909"/>
                <a:pt x="0" y="2998948"/>
              </a:cubicBezTo>
              <a:cubicBezTo>
                <a:pt x="-40918" y="2797987"/>
                <a:pt x="37928" y="2583020"/>
                <a:pt x="0" y="2365457"/>
              </a:cubicBezTo>
              <a:cubicBezTo>
                <a:pt x="-37928" y="2147894"/>
                <a:pt x="28668" y="2087841"/>
                <a:pt x="0" y="1941193"/>
              </a:cubicBezTo>
              <a:cubicBezTo>
                <a:pt x="-28668" y="1794545"/>
                <a:pt x="34014" y="1568596"/>
                <a:pt x="0" y="1307703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67206</xdr:colOff>
      <xdr:row>68</xdr:row>
      <xdr:rowOff>218547</xdr:rowOff>
    </xdr:from>
    <xdr:to>
      <xdr:col>38</xdr:col>
      <xdr:colOff>102769</xdr:colOff>
      <xdr:row>86</xdr:row>
      <xdr:rowOff>101707</xdr:rowOff>
    </xdr:to>
    <xdr:sp macro="" textlink="">
      <xdr:nvSpPr>
        <xdr:cNvPr id="10" name="Rechthoek 9">
          <a:extLst>
            <a:ext uri="{FF2B5EF4-FFF2-40B4-BE49-F238E27FC236}">
              <a16:creationId xmlns:a16="http://schemas.microsoft.com/office/drawing/2014/main" id="{67F72C78-BA29-4F76-A033-40092D45B725}"/>
            </a:ext>
          </a:extLst>
        </xdr:cNvPr>
        <xdr:cNvSpPr/>
      </xdr:nvSpPr>
      <xdr:spPr>
        <a:xfrm rot="336433">
          <a:off x="15718686" y="17546427"/>
          <a:ext cx="9309103" cy="4859020"/>
        </a:xfrm>
        <a:custGeom>
          <a:avLst/>
          <a:gdLst>
            <a:gd name="csX0" fmla="*/ 0 w 9309103"/>
            <a:gd name="csY0" fmla="*/ 0 h 4859020"/>
            <a:gd name="csX1" fmla="*/ 9309103 w 9309103"/>
            <a:gd name="csY1" fmla="*/ 0 h 4859020"/>
            <a:gd name="csX2" fmla="*/ 9309103 w 9309103"/>
            <a:gd name="csY2" fmla="*/ 4859020 h 4859020"/>
            <a:gd name="csX3" fmla="*/ 0 w 9309103"/>
            <a:gd name="csY3" fmla="*/ 4859020 h 4859020"/>
            <a:gd name="csX4" fmla="*/ 0 w 9309103"/>
            <a:gd name="csY4" fmla="*/ 0 h 485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309103" h="4859020" extrusionOk="0">
              <a:moveTo>
                <a:pt x="0" y="0"/>
              </a:moveTo>
              <a:cubicBezTo>
                <a:pt x="2563440" y="-74274"/>
                <a:pt x="7920789" y="-120669"/>
                <a:pt x="9309103" y="0"/>
              </a:cubicBezTo>
              <a:cubicBezTo>
                <a:pt x="9462202" y="988694"/>
                <a:pt x="9157109" y="3894387"/>
                <a:pt x="9309103" y="4859020"/>
              </a:cubicBezTo>
              <a:cubicBezTo>
                <a:pt x="8243959" y="4982158"/>
                <a:pt x="1791394" y="4920005"/>
                <a:pt x="0" y="4859020"/>
              </a:cubicBezTo>
              <a:cubicBezTo>
                <a:pt x="-129013" y="3363593"/>
                <a:pt x="-29966" y="570919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375920</xdr:colOff>
      <xdr:row>37</xdr:row>
      <xdr:rowOff>22860</xdr:rowOff>
    </xdr:from>
    <xdr:ext cx="3304623" cy="134459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24EBA132-0D72-4D70-8790-B0DA940AD350}"/>
            </a:ext>
          </a:extLst>
        </xdr:cNvPr>
        <xdr:cNvSpPr txBox="1"/>
      </xdr:nvSpPr>
      <xdr:spPr>
        <a:xfrm>
          <a:off x="16629380" y="979170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337819</xdr:colOff>
      <xdr:row>73</xdr:row>
      <xdr:rowOff>27938</xdr:rowOff>
    </xdr:from>
    <xdr:ext cx="2049728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63261520-1A8A-4ECA-A2D2-FDB51AE63673}"/>
            </a:ext>
          </a:extLst>
        </xdr:cNvPr>
        <xdr:cNvSpPr txBox="1"/>
      </xdr:nvSpPr>
      <xdr:spPr>
        <a:xfrm>
          <a:off x="6357619" y="1899411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22</xdr:col>
      <xdr:colOff>562433</xdr:colOff>
      <xdr:row>68</xdr:row>
      <xdr:rowOff>218437</xdr:rowOff>
    </xdr:from>
    <xdr:ext cx="3886513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2E4BAD40-46B2-43C9-BA4B-E86A193EECEC}"/>
            </a:ext>
          </a:extLst>
        </xdr:cNvPr>
        <xdr:cNvSpPr txBox="1"/>
      </xdr:nvSpPr>
      <xdr:spPr>
        <a:xfrm rot="339370">
          <a:off x="16213913" y="17546317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342900</xdr:colOff>
      <xdr:row>87</xdr:row>
      <xdr:rowOff>0</xdr:rowOff>
    </xdr:from>
    <xdr:ext cx="439479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09C83D75-07FC-4F5A-9527-A62DB96F2D66}"/>
            </a:ext>
          </a:extLst>
        </xdr:cNvPr>
        <xdr:cNvSpPr txBox="1"/>
      </xdr:nvSpPr>
      <xdr:spPr>
        <a:xfrm>
          <a:off x="6362700" y="2254758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317500</xdr:colOff>
      <xdr:row>100</xdr:row>
      <xdr:rowOff>0</xdr:rowOff>
    </xdr:from>
    <xdr:ext cx="4137864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271B3E56-9B1E-496F-B739-E8A22E8F9E88}"/>
            </a:ext>
          </a:extLst>
        </xdr:cNvPr>
        <xdr:cNvSpPr txBox="1"/>
      </xdr:nvSpPr>
      <xdr:spPr>
        <a:xfrm>
          <a:off x="6337300" y="2571750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25</xdr:col>
      <xdr:colOff>59003</xdr:colOff>
      <xdr:row>103</xdr:row>
      <xdr:rowOff>114301</xdr:rowOff>
    </xdr:from>
    <xdr:ext cx="5055936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46DFF463-9D5C-40BE-8986-7AD680EC2F7C}"/>
            </a:ext>
          </a:extLst>
        </xdr:cNvPr>
        <xdr:cNvSpPr txBox="1"/>
      </xdr:nvSpPr>
      <xdr:spPr>
        <a:xfrm rot="21279912">
          <a:off x="16914443" y="26563321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25</xdr:col>
      <xdr:colOff>50800</xdr:colOff>
      <xdr:row>117</xdr:row>
      <xdr:rowOff>0</xdr:rowOff>
    </xdr:from>
    <xdr:ext cx="6630661" cy="2596865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5D36866C-6AC8-497D-A5EE-596058689F47}"/>
            </a:ext>
          </a:extLst>
        </xdr:cNvPr>
        <xdr:cNvSpPr txBox="1"/>
      </xdr:nvSpPr>
      <xdr:spPr>
        <a:xfrm>
          <a:off x="16906240" y="2986278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22</xdr:col>
      <xdr:colOff>248424</xdr:colOff>
      <xdr:row>102</xdr:row>
      <xdr:rowOff>78278</xdr:rowOff>
    </xdr:from>
    <xdr:to>
      <xdr:col>39</xdr:col>
      <xdr:colOff>294192</xdr:colOff>
      <xdr:row>113</xdr:row>
      <xdr:rowOff>183704</xdr:rowOff>
    </xdr:to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2AAC74E8-47E6-4582-B551-287D9EA42E69}"/>
            </a:ext>
          </a:extLst>
        </xdr:cNvPr>
        <xdr:cNvSpPr/>
      </xdr:nvSpPr>
      <xdr:spPr>
        <a:xfrm rot="21299729">
          <a:off x="15899904" y="26283458"/>
          <a:ext cx="9951768" cy="2787666"/>
        </a:xfrm>
        <a:custGeom>
          <a:avLst/>
          <a:gdLst>
            <a:gd name="csX0" fmla="*/ 0 w 9951768"/>
            <a:gd name="csY0" fmla="*/ 0 h 2787666"/>
            <a:gd name="csX1" fmla="*/ 286845 w 9951768"/>
            <a:gd name="csY1" fmla="*/ 0 h 2787666"/>
            <a:gd name="csX2" fmla="*/ 573690 w 9951768"/>
            <a:gd name="csY2" fmla="*/ 0 h 2787666"/>
            <a:gd name="csX3" fmla="*/ 960053 w 9951768"/>
            <a:gd name="csY3" fmla="*/ 0 h 2787666"/>
            <a:gd name="csX4" fmla="*/ 1246898 w 9951768"/>
            <a:gd name="csY4" fmla="*/ 0 h 2787666"/>
            <a:gd name="csX5" fmla="*/ 1832296 w 9951768"/>
            <a:gd name="csY5" fmla="*/ 0 h 2787666"/>
            <a:gd name="csX6" fmla="*/ 2119141 w 9951768"/>
            <a:gd name="csY6" fmla="*/ 0 h 2787666"/>
            <a:gd name="csX7" fmla="*/ 2505504 w 9951768"/>
            <a:gd name="csY7" fmla="*/ 0 h 2787666"/>
            <a:gd name="csX8" fmla="*/ 3090902 w 9951768"/>
            <a:gd name="csY8" fmla="*/ 0 h 2787666"/>
            <a:gd name="csX9" fmla="*/ 3477265 w 9951768"/>
            <a:gd name="csY9" fmla="*/ 0 h 2787666"/>
            <a:gd name="csX10" fmla="*/ 3764110 w 9951768"/>
            <a:gd name="csY10" fmla="*/ 0 h 2787666"/>
            <a:gd name="csX11" fmla="*/ 4449026 w 9951768"/>
            <a:gd name="csY11" fmla="*/ 0 h 2787666"/>
            <a:gd name="csX12" fmla="*/ 5133941 w 9951768"/>
            <a:gd name="csY12" fmla="*/ 0 h 2787666"/>
            <a:gd name="csX13" fmla="*/ 5619822 w 9951768"/>
            <a:gd name="csY13" fmla="*/ 0 h 2787666"/>
            <a:gd name="csX14" fmla="*/ 6404255 w 9951768"/>
            <a:gd name="csY14" fmla="*/ 0 h 2787666"/>
            <a:gd name="csX15" fmla="*/ 6989654 w 9951768"/>
            <a:gd name="csY15" fmla="*/ 0 h 2787666"/>
            <a:gd name="csX16" fmla="*/ 7376016 w 9951768"/>
            <a:gd name="csY16" fmla="*/ 0 h 2787666"/>
            <a:gd name="csX17" fmla="*/ 7961414 w 9951768"/>
            <a:gd name="csY17" fmla="*/ 0 h 2787666"/>
            <a:gd name="csX18" fmla="*/ 8745848 w 9951768"/>
            <a:gd name="csY18" fmla="*/ 0 h 2787666"/>
            <a:gd name="csX19" fmla="*/ 9132211 w 9951768"/>
            <a:gd name="csY19" fmla="*/ 0 h 2787666"/>
            <a:gd name="csX20" fmla="*/ 9951768 w 9951768"/>
            <a:gd name="csY20" fmla="*/ 0 h 2787666"/>
            <a:gd name="csX21" fmla="*/ 9951768 w 9951768"/>
            <a:gd name="csY21" fmla="*/ 613287 h 2787666"/>
            <a:gd name="csX22" fmla="*/ 9951768 w 9951768"/>
            <a:gd name="csY22" fmla="*/ 1087190 h 2787666"/>
            <a:gd name="csX23" fmla="*/ 9951768 w 9951768"/>
            <a:gd name="csY23" fmla="*/ 1700476 h 2787666"/>
            <a:gd name="csX24" fmla="*/ 9951768 w 9951768"/>
            <a:gd name="csY24" fmla="*/ 2285886 h 2787666"/>
            <a:gd name="csX25" fmla="*/ 9951768 w 9951768"/>
            <a:gd name="csY25" fmla="*/ 2787666 h 2787666"/>
            <a:gd name="csX26" fmla="*/ 9565405 w 9951768"/>
            <a:gd name="csY26" fmla="*/ 2787666 h 2787666"/>
            <a:gd name="csX27" fmla="*/ 9278560 w 9951768"/>
            <a:gd name="csY27" fmla="*/ 2787666 h 2787666"/>
            <a:gd name="csX28" fmla="*/ 8792680 w 9951768"/>
            <a:gd name="csY28" fmla="*/ 2787666 h 2787666"/>
            <a:gd name="csX29" fmla="*/ 8306799 w 9951768"/>
            <a:gd name="csY29" fmla="*/ 2787666 h 2787666"/>
            <a:gd name="csX30" fmla="*/ 8019954 w 9951768"/>
            <a:gd name="csY30" fmla="*/ 2787666 h 2787666"/>
            <a:gd name="csX31" fmla="*/ 7633591 w 9951768"/>
            <a:gd name="csY31" fmla="*/ 2787666 h 2787666"/>
            <a:gd name="csX32" fmla="*/ 7247229 w 9951768"/>
            <a:gd name="csY32" fmla="*/ 2787666 h 2787666"/>
            <a:gd name="csX33" fmla="*/ 6860866 w 9951768"/>
            <a:gd name="csY33" fmla="*/ 2787666 h 2787666"/>
            <a:gd name="csX34" fmla="*/ 6076432 w 9951768"/>
            <a:gd name="csY34" fmla="*/ 2787666 h 2787666"/>
            <a:gd name="csX35" fmla="*/ 5789587 w 9951768"/>
            <a:gd name="csY35" fmla="*/ 2787666 h 2787666"/>
            <a:gd name="csX36" fmla="*/ 5005154 w 9951768"/>
            <a:gd name="csY36" fmla="*/ 2787666 h 2787666"/>
            <a:gd name="csX37" fmla="*/ 4220720 w 9951768"/>
            <a:gd name="csY37" fmla="*/ 2787666 h 2787666"/>
            <a:gd name="csX38" fmla="*/ 3436287 w 9951768"/>
            <a:gd name="csY38" fmla="*/ 2787666 h 2787666"/>
            <a:gd name="csX39" fmla="*/ 3149442 w 9951768"/>
            <a:gd name="csY39" fmla="*/ 2787666 h 2787666"/>
            <a:gd name="csX40" fmla="*/ 2365008 w 9951768"/>
            <a:gd name="csY40" fmla="*/ 2787666 h 2787666"/>
            <a:gd name="csX41" fmla="*/ 1879128 w 9951768"/>
            <a:gd name="csY41" fmla="*/ 2787666 h 2787666"/>
            <a:gd name="csX42" fmla="*/ 1393248 w 9951768"/>
            <a:gd name="csY42" fmla="*/ 2787666 h 2787666"/>
            <a:gd name="csX43" fmla="*/ 907367 w 9951768"/>
            <a:gd name="csY43" fmla="*/ 2787666 h 2787666"/>
            <a:gd name="csX44" fmla="*/ 0 w 9951768"/>
            <a:gd name="csY44" fmla="*/ 2787666 h 2787666"/>
            <a:gd name="csX45" fmla="*/ 0 w 9951768"/>
            <a:gd name="csY45" fmla="*/ 2174379 h 2787666"/>
            <a:gd name="csX46" fmla="*/ 0 w 9951768"/>
            <a:gd name="csY46" fmla="*/ 1588970 h 2787666"/>
            <a:gd name="csX47" fmla="*/ 0 w 9951768"/>
            <a:gd name="csY47" fmla="*/ 1059313 h 2787666"/>
            <a:gd name="csX48" fmla="*/ 0 w 9951768"/>
            <a:gd name="csY48" fmla="*/ 585410 h 2787666"/>
            <a:gd name="csX49" fmla="*/ 0 w 9951768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951768" h="2787666" extrusionOk="0">
              <a:moveTo>
                <a:pt x="0" y="0"/>
              </a:moveTo>
              <a:cubicBezTo>
                <a:pt x="102864" y="-16735"/>
                <a:pt x="182691" y="19458"/>
                <a:pt x="286845" y="0"/>
              </a:cubicBezTo>
              <a:cubicBezTo>
                <a:pt x="390999" y="-19458"/>
                <a:pt x="509593" y="5616"/>
                <a:pt x="573690" y="0"/>
              </a:cubicBezTo>
              <a:cubicBezTo>
                <a:pt x="637788" y="-5616"/>
                <a:pt x="823867" y="3695"/>
                <a:pt x="960053" y="0"/>
              </a:cubicBezTo>
              <a:cubicBezTo>
                <a:pt x="1096239" y="-3695"/>
                <a:pt x="1121830" y="20039"/>
                <a:pt x="1246898" y="0"/>
              </a:cubicBezTo>
              <a:cubicBezTo>
                <a:pt x="1371967" y="-20039"/>
                <a:pt x="1593741" y="40389"/>
                <a:pt x="1832296" y="0"/>
              </a:cubicBezTo>
              <a:cubicBezTo>
                <a:pt x="2070851" y="-40389"/>
                <a:pt x="2035693" y="19897"/>
                <a:pt x="2119141" y="0"/>
              </a:cubicBezTo>
              <a:cubicBezTo>
                <a:pt x="2202590" y="-19897"/>
                <a:pt x="2384263" y="12154"/>
                <a:pt x="2505504" y="0"/>
              </a:cubicBezTo>
              <a:cubicBezTo>
                <a:pt x="2626745" y="-12154"/>
                <a:pt x="2865291" y="44514"/>
                <a:pt x="3090902" y="0"/>
              </a:cubicBezTo>
              <a:cubicBezTo>
                <a:pt x="3316513" y="-44514"/>
                <a:pt x="3377907" y="9184"/>
                <a:pt x="3477265" y="0"/>
              </a:cubicBezTo>
              <a:cubicBezTo>
                <a:pt x="3576623" y="-9184"/>
                <a:pt x="3639747" y="3491"/>
                <a:pt x="3764110" y="0"/>
              </a:cubicBezTo>
              <a:cubicBezTo>
                <a:pt x="3888474" y="-3491"/>
                <a:pt x="4122820" y="43741"/>
                <a:pt x="4449026" y="0"/>
              </a:cubicBezTo>
              <a:cubicBezTo>
                <a:pt x="4775232" y="-43741"/>
                <a:pt x="4820433" y="77510"/>
                <a:pt x="5133941" y="0"/>
              </a:cubicBezTo>
              <a:cubicBezTo>
                <a:pt x="5447449" y="-77510"/>
                <a:pt x="5400779" y="35219"/>
                <a:pt x="5619822" y="0"/>
              </a:cubicBezTo>
              <a:cubicBezTo>
                <a:pt x="5838865" y="-35219"/>
                <a:pt x="6211135" y="7541"/>
                <a:pt x="6404255" y="0"/>
              </a:cubicBezTo>
              <a:cubicBezTo>
                <a:pt x="6597375" y="-7541"/>
                <a:pt x="6865124" y="17595"/>
                <a:pt x="6989654" y="0"/>
              </a:cubicBezTo>
              <a:cubicBezTo>
                <a:pt x="7114184" y="-17595"/>
                <a:pt x="7205205" y="8494"/>
                <a:pt x="7376016" y="0"/>
              </a:cubicBezTo>
              <a:cubicBezTo>
                <a:pt x="7546827" y="-8494"/>
                <a:pt x="7728811" y="4690"/>
                <a:pt x="7961414" y="0"/>
              </a:cubicBezTo>
              <a:cubicBezTo>
                <a:pt x="8194017" y="-4690"/>
                <a:pt x="8434943" y="5775"/>
                <a:pt x="8745848" y="0"/>
              </a:cubicBezTo>
              <a:cubicBezTo>
                <a:pt x="9056753" y="-5775"/>
                <a:pt x="8957337" y="12549"/>
                <a:pt x="9132211" y="0"/>
              </a:cubicBezTo>
              <a:cubicBezTo>
                <a:pt x="9307085" y="-12549"/>
                <a:pt x="9709546" y="79302"/>
                <a:pt x="9951768" y="0"/>
              </a:cubicBezTo>
              <a:cubicBezTo>
                <a:pt x="9970342" y="212773"/>
                <a:pt x="9906391" y="343341"/>
                <a:pt x="9951768" y="613287"/>
              </a:cubicBezTo>
              <a:cubicBezTo>
                <a:pt x="9997145" y="883233"/>
                <a:pt x="9917662" y="926932"/>
                <a:pt x="9951768" y="1087190"/>
              </a:cubicBezTo>
              <a:cubicBezTo>
                <a:pt x="9985874" y="1247448"/>
                <a:pt x="9889439" y="1563459"/>
                <a:pt x="9951768" y="1700476"/>
              </a:cubicBezTo>
              <a:cubicBezTo>
                <a:pt x="10014097" y="1837493"/>
                <a:pt x="9905044" y="2103485"/>
                <a:pt x="9951768" y="2285886"/>
              </a:cubicBezTo>
              <a:cubicBezTo>
                <a:pt x="9998492" y="2468287"/>
                <a:pt x="9905606" y="2541307"/>
                <a:pt x="9951768" y="2787666"/>
              </a:cubicBezTo>
              <a:cubicBezTo>
                <a:pt x="9872467" y="2806628"/>
                <a:pt x="9681490" y="2762667"/>
                <a:pt x="9565405" y="2787666"/>
              </a:cubicBezTo>
              <a:cubicBezTo>
                <a:pt x="9449320" y="2812665"/>
                <a:pt x="9384502" y="2767327"/>
                <a:pt x="9278560" y="2787666"/>
              </a:cubicBezTo>
              <a:cubicBezTo>
                <a:pt x="9172618" y="2808005"/>
                <a:pt x="8931950" y="2760863"/>
                <a:pt x="8792680" y="2787666"/>
              </a:cubicBezTo>
              <a:cubicBezTo>
                <a:pt x="8653410" y="2814469"/>
                <a:pt x="8532874" y="2756975"/>
                <a:pt x="8306799" y="2787666"/>
              </a:cubicBezTo>
              <a:cubicBezTo>
                <a:pt x="8080724" y="2818357"/>
                <a:pt x="8148164" y="2767396"/>
                <a:pt x="8019954" y="2787666"/>
              </a:cubicBezTo>
              <a:cubicBezTo>
                <a:pt x="7891744" y="2807936"/>
                <a:pt x="7794704" y="2781968"/>
                <a:pt x="7633591" y="2787666"/>
              </a:cubicBezTo>
              <a:cubicBezTo>
                <a:pt x="7472478" y="2793364"/>
                <a:pt x="7420632" y="2765899"/>
                <a:pt x="7247229" y="2787666"/>
              </a:cubicBezTo>
              <a:cubicBezTo>
                <a:pt x="7073826" y="2809433"/>
                <a:pt x="6974678" y="2752785"/>
                <a:pt x="6860866" y="2787666"/>
              </a:cubicBezTo>
              <a:cubicBezTo>
                <a:pt x="6747054" y="2822547"/>
                <a:pt x="6385524" y="2716111"/>
                <a:pt x="6076432" y="2787666"/>
              </a:cubicBezTo>
              <a:cubicBezTo>
                <a:pt x="5767340" y="2859221"/>
                <a:pt x="5871169" y="2775114"/>
                <a:pt x="5789587" y="2787666"/>
              </a:cubicBezTo>
              <a:cubicBezTo>
                <a:pt x="5708005" y="2800218"/>
                <a:pt x="5382467" y="2760737"/>
                <a:pt x="5005154" y="2787666"/>
              </a:cubicBezTo>
              <a:cubicBezTo>
                <a:pt x="4627841" y="2814595"/>
                <a:pt x="4524761" y="2736676"/>
                <a:pt x="4220720" y="2787666"/>
              </a:cubicBezTo>
              <a:cubicBezTo>
                <a:pt x="3916679" y="2838656"/>
                <a:pt x="3720462" y="2746346"/>
                <a:pt x="3436287" y="2787666"/>
              </a:cubicBezTo>
              <a:cubicBezTo>
                <a:pt x="3152112" y="2828986"/>
                <a:pt x="3270082" y="2763951"/>
                <a:pt x="3149442" y="2787666"/>
              </a:cubicBezTo>
              <a:cubicBezTo>
                <a:pt x="3028802" y="2811381"/>
                <a:pt x="2543542" y="2758551"/>
                <a:pt x="2365008" y="2787666"/>
              </a:cubicBezTo>
              <a:cubicBezTo>
                <a:pt x="2186474" y="2816781"/>
                <a:pt x="2080411" y="2779227"/>
                <a:pt x="1879128" y="2787666"/>
              </a:cubicBezTo>
              <a:cubicBezTo>
                <a:pt x="1677845" y="2796105"/>
                <a:pt x="1499318" y="2755365"/>
                <a:pt x="1393248" y="2787666"/>
              </a:cubicBezTo>
              <a:cubicBezTo>
                <a:pt x="1287178" y="2819967"/>
                <a:pt x="1107625" y="2769038"/>
                <a:pt x="907367" y="2787666"/>
              </a:cubicBezTo>
              <a:cubicBezTo>
                <a:pt x="707109" y="2806294"/>
                <a:pt x="253697" y="2778478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25</xdr:col>
      <xdr:colOff>76200</xdr:colOff>
      <xdr:row>88</xdr:row>
      <xdr:rowOff>165100</xdr:rowOff>
    </xdr:from>
    <xdr:ext cx="3588931" cy="1344599"/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457A2E95-19CC-4875-9226-8FD4A98ACB20}"/>
            </a:ext>
          </a:extLst>
        </xdr:cNvPr>
        <xdr:cNvSpPr txBox="1"/>
      </xdr:nvSpPr>
      <xdr:spPr>
        <a:xfrm>
          <a:off x="16931640" y="2295652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10160</xdr:colOff>
      <xdr:row>3</xdr:row>
      <xdr:rowOff>297180</xdr:rowOff>
    </xdr:from>
    <xdr:to>
      <xdr:col>39</xdr:col>
      <xdr:colOff>457200</xdr:colOff>
      <xdr:row>24</xdr:row>
      <xdr:rowOff>208280</xdr:rowOff>
    </xdr:to>
    <xdr:graphicFrame macro="">
      <xdr:nvGraphicFramePr>
        <xdr:cNvPr id="20" name="Grafiek 19">
          <a:extLst>
            <a:ext uri="{FF2B5EF4-FFF2-40B4-BE49-F238E27FC236}">
              <a16:creationId xmlns:a16="http://schemas.microsoft.com/office/drawing/2014/main" id="{DEFB6361-3ABE-4735-8EDF-77976DD64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</xdr:colOff>
      <xdr:row>0</xdr:row>
      <xdr:rowOff>228600</xdr:rowOff>
    </xdr:from>
    <xdr:to>
      <xdr:col>2</xdr:col>
      <xdr:colOff>790450</xdr:colOff>
      <xdr:row>2</xdr:row>
      <xdr:rowOff>505720</xdr:rowOff>
    </xdr:to>
    <xdr:sp macro="" textlink="">
      <xdr:nvSpPr>
        <xdr:cNvPr id="21" name="Rechthoek: afgeronde hoeken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811B623-CD87-4E5E-8292-02457B372279}"/>
            </a:ext>
          </a:extLst>
        </xdr:cNvPr>
        <xdr:cNvSpPr/>
      </xdr:nvSpPr>
      <xdr:spPr>
        <a:xfrm>
          <a:off x="652780" y="228600"/>
          <a:ext cx="1204470" cy="11610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2" name="Rechthoek: afgeronde hoeken 2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DACF940-A8F1-4570-AB07-49CE97273386}"/>
            </a:ext>
          </a:extLst>
        </xdr:cNvPr>
        <xdr:cNvSpPr/>
      </xdr:nvSpPr>
      <xdr:spPr>
        <a:xfrm>
          <a:off x="1993889" y="228600"/>
          <a:ext cx="1207050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M5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3" name="Rechthoek: afgeronde hoeken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367074-15F7-435A-B736-A08C0C6FBFF1}"/>
            </a:ext>
          </a:extLst>
        </xdr:cNvPr>
        <xdr:cNvSpPr/>
      </xdr:nvSpPr>
      <xdr:spPr>
        <a:xfrm>
          <a:off x="3325916" y="228600"/>
          <a:ext cx="1217367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E5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4" name="Rechthoek: afgeronde hoeken 2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84ADDFC-F2CB-43C6-B015-72090F36DB50}"/>
            </a:ext>
          </a:extLst>
        </xdr:cNvPr>
        <xdr:cNvSpPr/>
      </xdr:nvSpPr>
      <xdr:spPr>
        <a:xfrm>
          <a:off x="624840" y="1114468"/>
          <a:ext cx="393192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23</xdr:col>
      <xdr:colOff>91440</xdr:colOff>
      <xdr:row>28</xdr:row>
      <xdr:rowOff>60960</xdr:rowOff>
    </xdr:from>
    <xdr:to>
      <xdr:col>38</xdr:col>
      <xdr:colOff>408940</xdr:colOff>
      <xdr:row>34</xdr:row>
      <xdr:rowOff>15240</xdr:rowOff>
    </xdr:to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FD40B900-2D26-4B8C-B05D-6C071C07E398}"/>
            </a:ext>
          </a:extLst>
        </xdr:cNvPr>
        <xdr:cNvSpPr/>
      </xdr:nvSpPr>
      <xdr:spPr>
        <a:xfrm>
          <a:off x="16344900" y="7726680"/>
          <a:ext cx="8989060" cy="1333500"/>
        </a:xfrm>
        <a:custGeom>
          <a:avLst/>
          <a:gdLst>
            <a:gd name="csX0" fmla="*/ 0 w 8989060"/>
            <a:gd name="csY0" fmla="*/ 0 h 1333500"/>
            <a:gd name="csX1" fmla="*/ 329599 w 8989060"/>
            <a:gd name="csY1" fmla="*/ 0 h 1333500"/>
            <a:gd name="csX2" fmla="*/ 659198 w 8989060"/>
            <a:gd name="csY2" fmla="*/ 0 h 1333500"/>
            <a:gd name="csX3" fmla="*/ 1258468 w 8989060"/>
            <a:gd name="csY3" fmla="*/ 0 h 1333500"/>
            <a:gd name="csX4" fmla="*/ 2037520 w 8989060"/>
            <a:gd name="csY4" fmla="*/ 0 h 1333500"/>
            <a:gd name="csX5" fmla="*/ 2546900 w 8989060"/>
            <a:gd name="csY5" fmla="*/ 0 h 1333500"/>
            <a:gd name="csX6" fmla="*/ 3146171 w 8989060"/>
            <a:gd name="csY6" fmla="*/ 0 h 1333500"/>
            <a:gd name="csX7" fmla="*/ 3655551 w 8989060"/>
            <a:gd name="csY7" fmla="*/ 0 h 1333500"/>
            <a:gd name="csX8" fmla="*/ 4344712 w 8989060"/>
            <a:gd name="csY8" fmla="*/ 0 h 1333500"/>
            <a:gd name="csX9" fmla="*/ 4764202 w 8989060"/>
            <a:gd name="csY9" fmla="*/ 0 h 1333500"/>
            <a:gd name="csX10" fmla="*/ 5453363 w 8989060"/>
            <a:gd name="csY10" fmla="*/ 0 h 1333500"/>
            <a:gd name="csX11" fmla="*/ 5962743 w 8989060"/>
            <a:gd name="csY11" fmla="*/ 0 h 1333500"/>
            <a:gd name="csX12" fmla="*/ 6382233 w 8989060"/>
            <a:gd name="csY12" fmla="*/ 0 h 1333500"/>
            <a:gd name="csX13" fmla="*/ 6891613 w 8989060"/>
            <a:gd name="csY13" fmla="*/ 0 h 1333500"/>
            <a:gd name="csX14" fmla="*/ 7400993 w 8989060"/>
            <a:gd name="csY14" fmla="*/ 0 h 1333500"/>
            <a:gd name="csX15" fmla="*/ 7820482 w 8989060"/>
            <a:gd name="csY15" fmla="*/ 0 h 1333500"/>
            <a:gd name="csX16" fmla="*/ 8150081 w 8989060"/>
            <a:gd name="csY16" fmla="*/ 0 h 1333500"/>
            <a:gd name="csX17" fmla="*/ 8989060 w 8989060"/>
            <a:gd name="csY17" fmla="*/ 0 h 1333500"/>
            <a:gd name="csX18" fmla="*/ 8989060 w 8989060"/>
            <a:gd name="csY18" fmla="*/ 417830 h 1333500"/>
            <a:gd name="csX19" fmla="*/ 8989060 w 8989060"/>
            <a:gd name="csY19" fmla="*/ 875665 h 1333500"/>
            <a:gd name="csX20" fmla="*/ 8989060 w 8989060"/>
            <a:gd name="csY20" fmla="*/ 1333500 h 1333500"/>
            <a:gd name="csX21" fmla="*/ 8210008 w 8989060"/>
            <a:gd name="csY21" fmla="*/ 1333500 h 1333500"/>
            <a:gd name="csX22" fmla="*/ 7520847 w 8989060"/>
            <a:gd name="csY22" fmla="*/ 1333500 h 1333500"/>
            <a:gd name="csX23" fmla="*/ 7101357 w 8989060"/>
            <a:gd name="csY23" fmla="*/ 1333500 h 1333500"/>
            <a:gd name="csX24" fmla="*/ 6502087 w 8989060"/>
            <a:gd name="csY24" fmla="*/ 1333500 h 1333500"/>
            <a:gd name="csX25" fmla="*/ 5902816 w 8989060"/>
            <a:gd name="csY25" fmla="*/ 1333500 h 1333500"/>
            <a:gd name="csX26" fmla="*/ 5123764 w 8989060"/>
            <a:gd name="csY26" fmla="*/ 1333500 h 1333500"/>
            <a:gd name="csX27" fmla="*/ 4704275 w 8989060"/>
            <a:gd name="csY27" fmla="*/ 1333500 h 1333500"/>
            <a:gd name="csX28" fmla="*/ 4105004 w 8989060"/>
            <a:gd name="csY28" fmla="*/ 1333500 h 1333500"/>
            <a:gd name="csX29" fmla="*/ 3325952 w 8989060"/>
            <a:gd name="csY29" fmla="*/ 1333500 h 1333500"/>
            <a:gd name="csX30" fmla="*/ 2996353 w 8989060"/>
            <a:gd name="csY30" fmla="*/ 1333500 h 1333500"/>
            <a:gd name="csX31" fmla="*/ 2576864 w 8989060"/>
            <a:gd name="csY31" fmla="*/ 1333500 h 1333500"/>
            <a:gd name="csX32" fmla="*/ 2157374 w 8989060"/>
            <a:gd name="csY32" fmla="*/ 1333500 h 1333500"/>
            <a:gd name="csX33" fmla="*/ 1737885 w 8989060"/>
            <a:gd name="csY33" fmla="*/ 1333500 h 1333500"/>
            <a:gd name="csX34" fmla="*/ 1138614 w 8989060"/>
            <a:gd name="csY34" fmla="*/ 1333500 h 1333500"/>
            <a:gd name="csX35" fmla="*/ 539344 w 8989060"/>
            <a:gd name="csY35" fmla="*/ 1333500 h 1333500"/>
            <a:gd name="csX36" fmla="*/ 0 w 8989060"/>
            <a:gd name="csY36" fmla="*/ 1333500 h 1333500"/>
            <a:gd name="csX37" fmla="*/ 0 w 8989060"/>
            <a:gd name="csY37" fmla="*/ 889000 h 1333500"/>
            <a:gd name="csX38" fmla="*/ 0 w 8989060"/>
            <a:gd name="csY38" fmla="*/ 431165 h 1333500"/>
            <a:gd name="csX39" fmla="*/ 0 w 8989060"/>
            <a:gd name="csY39" fmla="*/ 0 h 13335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</a:cxnLst>
          <a:rect l="l" t="t" r="r" b="b"/>
          <a:pathLst>
            <a:path w="8989060" h="1333500" extrusionOk="0">
              <a:moveTo>
                <a:pt x="0" y="0"/>
              </a:moveTo>
              <a:cubicBezTo>
                <a:pt x="143679" y="-11055"/>
                <a:pt x="223442" y="32414"/>
                <a:pt x="329599" y="0"/>
              </a:cubicBezTo>
              <a:cubicBezTo>
                <a:pt x="435756" y="-32414"/>
                <a:pt x="559322" y="12167"/>
                <a:pt x="659198" y="0"/>
              </a:cubicBezTo>
              <a:cubicBezTo>
                <a:pt x="759074" y="-12167"/>
                <a:pt x="984172" y="63805"/>
                <a:pt x="1258468" y="0"/>
              </a:cubicBezTo>
              <a:cubicBezTo>
                <a:pt x="1532764" y="-63805"/>
                <a:pt x="1698463" y="31410"/>
                <a:pt x="2037520" y="0"/>
              </a:cubicBezTo>
              <a:cubicBezTo>
                <a:pt x="2376577" y="-31410"/>
                <a:pt x="2367007" y="7663"/>
                <a:pt x="2546900" y="0"/>
              </a:cubicBezTo>
              <a:cubicBezTo>
                <a:pt x="2726793" y="-7663"/>
                <a:pt x="3020970" y="0"/>
                <a:pt x="3146171" y="0"/>
              </a:cubicBezTo>
              <a:cubicBezTo>
                <a:pt x="3271372" y="0"/>
                <a:pt x="3533204" y="59269"/>
                <a:pt x="3655551" y="0"/>
              </a:cubicBezTo>
              <a:cubicBezTo>
                <a:pt x="3777898" y="-59269"/>
                <a:pt x="4195591" y="29624"/>
                <a:pt x="4344712" y="0"/>
              </a:cubicBezTo>
              <a:cubicBezTo>
                <a:pt x="4493833" y="-29624"/>
                <a:pt x="4571885" y="1055"/>
                <a:pt x="4764202" y="0"/>
              </a:cubicBezTo>
              <a:cubicBezTo>
                <a:pt x="4956519" y="-1055"/>
                <a:pt x="5254904" y="64790"/>
                <a:pt x="5453363" y="0"/>
              </a:cubicBezTo>
              <a:cubicBezTo>
                <a:pt x="5651822" y="-64790"/>
                <a:pt x="5851768" y="24709"/>
                <a:pt x="5962743" y="0"/>
              </a:cubicBezTo>
              <a:cubicBezTo>
                <a:pt x="6073718" y="-24709"/>
                <a:pt x="6208665" y="43410"/>
                <a:pt x="6382233" y="0"/>
              </a:cubicBezTo>
              <a:cubicBezTo>
                <a:pt x="6555801" y="-43410"/>
                <a:pt x="6718079" y="54805"/>
                <a:pt x="6891613" y="0"/>
              </a:cubicBezTo>
              <a:cubicBezTo>
                <a:pt x="7065147" y="-54805"/>
                <a:pt x="7222217" y="54955"/>
                <a:pt x="7400993" y="0"/>
              </a:cubicBezTo>
              <a:cubicBezTo>
                <a:pt x="7579769" y="-54955"/>
                <a:pt x="7685020" y="24265"/>
                <a:pt x="7820482" y="0"/>
              </a:cubicBezTo>
              <a:cubicBezTo>
                <a:pt x="7955944" y="-24265"/>
                <a:pt x="8048096" y="24043"/>
                <a:pt x="8150081" y="0"/>
              </a:cubicBezTo>
              <a:cubicBezTo>
                <a:pt x="8252066" y="-24043"/>
                <a:pt x="8653787" y="61199"/>
                <a:pt x="8989060" y="0"/>
              </a:cubicBezTo>
              <a:cubicBezTo>
                <a:pt x="9033869" y="125865"/>
                <a:pt x="8973958" y="283936"/>
                <a:pt x="8989060" y="417830"/>
              </a:cubicBezTo>
              <a:cubicBezTo>
                <a:pt x="9004162" y="551724"/>
                <a:pt x="8961860" y="782151"/>
                <a:pt x="8989060" y="875665"/>
              </a:cubicBezTo>
              <a:cubicBezTo>
                <a:pt x="9016260" y="969180"/>
                <a:pt x="8979888" y="1171171"/>
                <a:pt x="8989060" y="1333500"/>
              </a:cubicBezTo>
              <a:cubicBezTo>
                <a:pt x="8763613" y="1390904"/>
                <a:pt x="8569706" y="1278186"/>
                <a:pt x="8210008" y="1333500"/>
              </a:cubicBezTo>
              <a:cubicBezTo>
                <a:pt x="7850310" y="1388814"/>
                <a:pt x="7760969" y="1259823"/>
                <a:pt x="7520847" y="1333500"/>
              </a:cubicBezTo>
              <a:cubicBezTo>
                <a:pt x="7280725" y="1407177"/>
                <a:pt x="7203034" y="1329175"/>
                <a:pt x="7101357" y="1333500"/>
              </a:cubicBezTo>
              <a:cubicBezTo>
                <a:pt x="6999680" y="1337825"/>
                <a:pt x="6622856" y="1326763"/>
                <a:pt x="6502087" y="1333500"/>
              </a:cubicBezTo>
              <a:cubicBezTo>
                <a:pt x="6381318" y="1340237"/>
                <a:pt x="6121910" y="1263589"/>
                <a:pt x="5902816" y="1333500"/>
              </a:cubicBezTo>
              <a:cubicBezTo>
                <a:pt x="5683722" y="1403411"/>
                <a:pt x="5472064" y="1254443"/>
                <a:pt x="5123764" y="1333500"/>
              </a:cubicBezTo>
              <a:cubicBezTo>
                <a:pt x="4775464" y="1412557"/>
                <a:pt x="4872018" y="1326903"/>
                <a:pt x="4704275" y="1333500"/>
              </a:cubicBezTo>
              <a:cubicBezTo>
                <a:pt x="4536532" y="1340097"/>
                <a:pt x="4382715" y="1321583"/>
                <a:pt x="4105004" y="1333500"/>
              </a:cubicBezTo>
              <a:cubicBezTo>
                <a:pt x="3827293" y="1345417"/>
                <a:pt x="3504679" y="1328668"/>
                <a:pt x="3325952" y="1333500"/>
              </a:cubicBezTo>
              <a:cubicBezTo>
                <a:pt x="3147225" y="1338332"/>
                <a:pt x="3146926" y="1323348"/>
                <a:pt x="2996353" y="1333500"/>
              </a:cubicBezTo>
              <a:cubicBezTo>
                <a:pt x="2845780" y="1343652"/>
                <a:pt x="2756310" y="1329159"/>
                <a:pt x="2576864" y="1333500"/>
              </a:cubicBezTo>
              <a:cubicBezTo>
                <a:pt x="2397418" y="1337841"/>
                <a:pt x="2333399" y="1321664"/>
                <a:pt x="2157374" y="1333500"/>
              </a:cubicBezTo>
              <a:cubicBezTo>
                <a:pt x="1981349" y="1345336"/>
                <a:pt x="1942750" y="1284783"/>
                <a:pt x="1737885" y="1333500"/>
              </a:cubicBezTo>
              <a:cubicBezTo>
                <a:pt x="1533020" y="1382217"/>
                <a:pt x="1379409" y="1264847"/>
                <a:pt x="1138614" y="1333500"/>
              </a:cubicBezTo>
              <a:cubicBezTo>
                <a:pt x="897819" y="1402153"/>
                <a:pt x="702840" y="1328619"/>
                <a:pt x="539344" y="1333500"/>
              </a:cubicBezTo>
              <a:cubicBezTo>
                <a:pt x="375848" y="1338381"/>
                <a:pt x="250110" y="1285590"/>
                <a:pt x="0" y="1333500"/>
              </a:cubicBezTo>
              <a:cubicBezTo>
                <a:pt x="-18967" y="1179834"/>
                <a:pt x="14701" y="1021290"/>
                <a:pt x="0" y="889000"/>
              </a:cubicBezTo>
              <a:cubicBezTo>
                <a:pt x="-14701" y="756710"/>
                <a:pt x="19970" y="599913"/>
                <a:pt x="0" y="431165"/>
              </a:cubicBezTo>
              <a:cubicBezTo>
                <a:pt x="-19970" y="262417"/>
                <a:pt x="20965" y="91520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208280</xdr:colOff>
      <xdr:row>28</xdr:row>
      <xdr:rowOff>53340</xdr:rowOff>
    </xdr:from>
    <xdr:ext cx="6746142" cy="1970732"/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EB3D91D2-7657-4108-BF45-9C37ED835BAB}"/>
            </a:ext>
          </a:extLst>
        </xdr:cNvPr>
        <xdr:cNvSpPr txBox="1"/>
      </xdr:nvSpPr>
      <xdr:spPr>
        <a:xfrm>
          <a:off x="16461740" y="7719060"/>
          <a:ext cx="6746142" cy="19707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274320</xdr:colOff>
      <xdr:row>29</xdr:row>
      <xdr:rowOff>30480</xdr:rowOff>
    </xdr:from>
    <xdr:to>
      <xdr:col>38</xdr:col>
      <xdr:colOff>243840</xdr:colOff>
      <xdr:row>33</xdr:row>
      <xdr:rowOff>45720</xdr:rowOff>
    </xdr:to>
    <xdr:sp macro="" textlink="">
      <xdr:nvSpPr>
        <xdr:cNvPr id="27" name="Rechthoek: afgeronde hoeken 26">
          <a:extLst>
            <a:ext uri="{FF2B5EF4-FFF2-40B4-BE49-F238E27FC236}">
              <a16:creationId xmlns:a16="http://schemas.microsoft.com/office/drawing/2014/main" id="{3D65DDF2-0EAA-45B8-B4B0-C2BECB341EC8}"/>
            </a:ext>
          </a:extLst>
        </xdr:cNvPr>
        <xdr:cNvSpPr/>
      </xdr:nvSpPr>
      <xdr:spPr>
        <a:xfrm>
          <a:off x="23301960" y="7894320"/>
          <a:ext cx="186690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0.90693</cdr:x>
      <cdr:y>0.81642</cdr:y>
    </cdr:from>
    <cdr:to>
      <cdr:x>0.99859</cdr:x>
      <cdr:y>0.98065</cdr:y>
    </cdr:to>
    <cdr:sp macro="" textlink="">
      <cdr:nvSpPr>
        <cdr:cNvPr id="2" name="Tekstvak 27">
          <a:extLst xmlns:a="http://schemas.openxmlformats.org/drawingml/2006/main">
            <a:ext uri="{FF2B5EF4-FFF2-40B4-BE49-F238E27FC236}">
              <a16:creationId xmlns:a16="http://schemas.microsoft.com/office/drawing/2014/main" id="{A1E3A6EF-C926-FD88-5691-D13C5AC20A90}"/>
            </a:ext>
          </a:extLst>
        </cdr:cNvPr>
        <cdr:cNvSpPr txBox="1"/>
      </cdr:nvSpPr>
      <cdr:spPr>
        <a:xfrm xmlns:a="http://schemas.openxmlformats.org/drawingml/2006/main">
          <a:off x="19603720" y="4394200"/>
          <a:ext cx="1981200" cy="88392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600"/>
            <a:t>score is één niveau onder de</a:t>
          </a:r>
          <a:r>
            <a:rPr lang="nl-NL" sz="1600" baseline="0"/>
            <a:t> gemiddelde score = aandacht</a:t>
          </a:r>
          <a:endParaRPr lang="nl-NL" sz="1600"/>
        </a:p>
      </cdr:txBody>
    </cdr:sp>
  </cdr:relSizeAnchor>
  <cdr:relSizeAnchor xmlns:cdr="http://schemas.openxmlformats.org/drawingml/2006/chartDrawing">
    <cdr:from>
      <cdr:x>0.81175</cdr:x>
      <cdr:y>0.81642</cdr:y>
    </cdr:from>
    <cdr:to>
      <cdr:x>0.99718</cdr:x>
      <cdr:y>0.98348</cdr:y>
    </cdr:to>
    <cdr:sp macro="" textlink="">
      <cdr:nvSpPr>
        <cdr:cNvPr id="3" name="Rechthoek 2">
          <a:extLst xmlns:a="http://schemas.openxmlformats.org/drawingml/2006/main">
            <a:ext uri="{FF2B5EF4-FFF2-40B4-BE49-F238E27FC236}">
              <a16:creationId xmlns:a16="http://schemas.microsoft.com/office/drawing/2014/main" id="{F5B42FE6-B2C8-6C83-7D55-5144CB7C7F24}"/>
            </a:ext>
          </a:extLst>
        </cdr:cNvPr>
        <cdr:cNvSpPr/>
      </cdr:nvSpPr>
      <cdr:spPr>
        <a:xfrm xmlns:a="http://schemas.openxmlformats.org/drawingml/2006/main">
          <a:off x="17546320" y="4394200"/>
          <a:ext cx="4008120" cy="899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540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l-NL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9867</xdr:colOff>
      <xdr:row>25</xdr:row>
      <xdr:rowOff>108975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CB08BDC-D7F7-8A9D-BBC2-E5288CCAF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607820"/>
          <a:ext cx="2448267" cy="279121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9</xdr:col>
      <xdr:colOff>0</xdr:colOff>
      <xdr:row>10</xdr:row>
      <xdr:rowOff>137160</xdr:rowOff>
    </xdr:from>
    <xdr:to>
      <xdr:col>12</xdr:col>
      <xdr:colOff>600414</xdr:colOff>
      <xdr:row>29</xdr:row>
      <xdr:rowOff>425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783BC00-2CA8-8DF8-CF59-A4A0130F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2316480"/>
          <a:ext cx="2429214" cy="30484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1</xdr:col>
      <xdr:colOff>22860</xdr:colOff>
      <xdr:row>23</xdr:row>
      <xdr:rowOff>68580</xdr:rowOff>
    </xdr:from>
    <xdr:to>
      <xdr:col>4</xdr:col>
      <xdr:colOff>601980</xdr:colOff>
      <xdr:row>25</xdr:row>
      <xdr:rowOff>91440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F9AD46AE-6227-D8E1-BE9D-2E4BB4EB90FC}"/>
            </a:ext>
          </a:extLst>
        </xdr:cNvPr>
        <xdr:cNvSpPr/>
      </xdr:nvSpPr>
      <xdr:spPr>
        <a:xfrm>
          <a:off x="1242060" y="433578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9</xdr:col>
      <xdr:colOff>15240</xdr:colOff>
      <xdr:row>26</xdr:row>
      <xdr:rowOff>144780</xdr:rowOff>
    </xdr:from>
    <xdr:to>
      <xdr:col>12</xdr:col>
      <xdr:colOff>594360</xdr:colOff>
      <xdr:row>29</xdr:row>
      <xdr:rowOff>0</xdr:rowOff>
    </xdr:to>
    <xdr:sp macro="" textlink="">
      <xdr:nvSpPr>
        <xdr:cNvPr id="5" name="Rechthoek 4">
          <a:extLst>
            <a:ext uri="{FF2B5EF4-FFF2-40B4-BE49-F238E27FC236}">
              <a16:creationId xmlns:a16="http://schemas.microsoft.com/office/drawing/2014/main" id="{8E42292D-685F-489B-8FC0-7F31B27E2D54}"/>
            </a:ext>
          </a:extLst>
        </xdr:cNvPr>
        <xdr:cNvSpPr/>
      </xdr:nvSpPr>
      <xdr:spPr>
        <a:xfrm>
          <a:off x="5501640" y="500634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13</xdr:col>
      <xdr:colOff>228600</xdr:colOff>
      <xdr:row>10</xdr:row>
      <xdr:rowOff>137160</xdr:rowOff>
    </xdr:from>
    <xdr:to>
      <xdr:col>20</xdr:col>
      <xdr:colOff>248248</xdr:colOff>
      <xdr:row>24</xdr:row>
      <xdr:rowOff>143203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BE062BD4-27E7-4BE6-E657-96488C2C4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53400" y="2316480"/>
          <a:ext cx="4286848" cy="235300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8</xdr:col>
      <xdr:colOff>0</xdr:colOff>
      <xdr:row>1</xdr:row>
      <xdr:rowOff>0</xdr:rowOff>
    </xdr:from>
    <xdr:to>
      <xdr:col>11</xdr:col>
      <xdr:colOff>304800</xdr:colOff>
      <xdr:row>2</xdr:row>
      <xdr:rowOff>64097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95812CA-A082-43AD-AD9C-23DC3455004E}"/>
            </a:ext>
          </a:extLst>
        </xdr:cNvPr>
        <xdr:cNvSpPr/>
      </xdr:nvSpPr>
      <xdr:spPr>
        <a:xfrm>
          <a:off x="4876800" y="167640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7836B20-BF92-4788-8348-5A34F5C0D70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3093090-6646-4FC8-9AF0-E75BDD055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4394900-0DB8-4A1E-98FA-4EFE6A9C7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14E4F15-6E35-4B97-8A61-E10BD7295D18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9EAB493-6ECF-43DC-8609-890456334778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gr.6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6D15945-6EC4-4F13-8C98-6AAD4D174897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55155A-23CD-4321-B015-46878E4D1D9A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DC79652C-D389-4D4F-8FFD-79FCD5717B6E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M6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F568F8D-9315-4EB5-994A-998AAE738209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FDCD686-661C-4013-A61B-5CC8EF275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7425254-6DC5-4073-BCFF-EE3A5F54B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26894</xdr:colOff>
      <xdr:row>17</xdr:row>
      <xdr:rowOff>17930</xdr:rowOff>
    </xdr:from>
    <xdr:to>
      <xdr:col>4</xdr:col>
      <xdr:colOff>0</xdr:colOff>
      <xdr:row>53</xdr:row>
      <xdr:rowOff>19952</xdr:rowOff>
    </xdr:to>
    <xdr:pic>
      <xdr:nvPicPr>
        <xdr:cNvPr id="6" name="Afbeelding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10DCAE-A452-3746-AD34-CC892EEEF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6870" y="2662518"/>
          <a:ext cx="2868706" cy="6779340"/>
        </a:xfrm>
        <a:prstGeom prst="rect">
          <a:avLst/>
        </a:prstGeom>
      </xdr:spPr>
    </xdr:pic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E656FF7-58BA-48A3-BE4B-BB00FA6C0644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839FA31-6E62-491D-88B1-55B77809CEEA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gr.6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6A25FA9-D89C-432B-A313-7E519A7F91FB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8FE35D-D9D6-44C2-8B35-3111C4044700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7DCB18AA-E03B-4336-903E-3FDCF9E0AA2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E6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1F8E6B1C-9C36-4240-AA03-8E5CCD65F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D2678D24-3BE7-4EC9-9F76-2A8782755B25}"/>
            </a:ext>
          </a:extLst>
        </xdr:cNvPr>
        <xdr:cNvSpPr>
          <a:spLocks noChangeArrowheads="1"/>
        </xdr:cNvSpPr>
      </xdr:nvSpPr>
      <xdr:spPr bwMode="auto">
        <a:xfrm>
          <a:off x="3505884" y="401256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992AE601-072E-44CB-A72D-5E1A50510BDD}"/>
            </a:ext>
          </a:extLst>
        </xdr:cNvPr>
        <xdr:cNvSpPr txBox="1">
          <a:spLocks noChangeArrowheads="1"/>
        </xdr:cNvSpPr>
      </xdr:nvSpPr>
      <xdr:spPr bwMode="auto">
        <a:xfrm>
          <a:off x="3519805" y="434530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EBDE5468-C9C0-4323-9D94-829F24EDAAFC}"/>
            </a:ext>
          </a:extLst>
        </xdr:cNvPr>
        <xdr:cNvSpPr>
          <a:spLocks noChangeArrowheads="1"/>
        </xdr:cNvSpPr>
      </xdr:nvSpPr>
      <xdr:spPr bwMode="auto">
        <a:xfrm>
          <a:off x="3520538" y="507301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45010A4F-5F1C-4620-995B-BAC42AB33945}"/>
            </a:ext>
          </a:extLst>
        </xdr:cNvPr>
        <xdr:cNvSpPr txBox="1">
          <a:spLocks noChangeArrowheads="1"/>
        </xdr:cNvSpPr>
      </xdr:nvSpPr>
      <xdr:spPr bwMode="auto">
        <a:xfrm>
          <a:off x="3535680" y="545211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B0DBA5C4-D7E0-4277-BE25-9D337F7F5C5A}"/>
            </a:ext>
          </a:extLst>
        </xdr:cNvPr>
        <xdr:cNvSpPr>
          <a:spLocks noChangeArrowheads="1"/>
        </xdr:cNvSpPr>
      </xdr:nvSpPr>
      <xdr:spPr bwMode="auto">
        <a:xfrm>
          <a:off x="3518584" y="622554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8687B24F-361D-4522-81B4-600637A67483}"/>
            </a:ext>
          </a:extLst>
        </xdr:cNvPr>
        <xdr:cNvSpPr txBox="1">
          <a:spLocks noChangeArrowheads="1"/>
        </xdr:cNvSpPr>
      </xdr:nvSpPr>
      <xdr:spPr bwMode="auto">
        <a:xfrm>
          <a:off x="3535680" y="659828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4BDE9ED0-E050-4007-A2C2-82E761F0D1C4}"/>
            </a:ext>
          </a:extLst>
        </xdr:cNvPr>
        <xdr:cNvSpPr>
          <a:spLocks noChangeArrowheads="1"/>
        </xdr:cNvSpPr>
      </xdr:nvSpPr>
      <xdr:spPr bwMode="auto">
        <a:xfrm>
          <a:off x="3503930" y="735139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60E487C3-5BF3-444B-B4FD-9DEC552377BF}"/>
            </a:ext>
          </a:extLst>
        </xdr:cNvPr>
        <xdr:cNvSpPr txBox="1">
          <a:spLocks noChangeArrowheads="1"/>
        </xdr:cNvSpPr>
      </xdr:nvSpPr>
      <xdr:spPr bwMode="auto">
        <a:xfrm>
          <a:off x="3535680" y="774954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468E888A-3827-49B1-904D-56E2475C3C05}"/>
            </a:ext>
          </a:extLst>
        </xdr:cNvPr>
        <xdr:cNvSpPr>
          <a:spLocks noChangeArrowheads="1"/>
        </xdr:cNvSpPr>
      </xdr:nvSpPr>
      <xdr:spPr bwMode="auto">
        <a:xfrm>
          <a:off x="3510280" y="851662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57AAA4B9-A5EE-4408-894C-BD70185ADD82}"/>
            </a:ext>
          </a:extLst>
        </xdr:cNvPr>
        <xdr:cNvSpPr txBox="1">
          <a:spLocks noChangeArrowheads="1"/>
        </xdr:cNvSpPr>
      </xdr:nvSpPr>
      <xdr:spPr bwMode="auto">
        <a:xfrm>
          <a:off x="3535680" y="882586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2263D7B2-B644-4993-80FA-686A3745D7BB}"/>
            </a:ext>
          </a:extLst>
        </xdr:cNvPr>
        <xdr:cNvSpPr>
          <a:spLocks noChangeArrowheads="1"/>
        </xdr:cNvSpPr>
      </xdr:nvSpPr>
      <xdr:spPr bwMode="auto">
        <a:xfrm>
          <a:off x="3505884" y="292798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56AC5DEC-D12F-4574-8AD1-82CFA9701970}"/>
            </a:ext>
          </a:extLst>
        </xdr:cNvPr>
        <xdr:cNvSpPr txBox="1">
          <a:spLocks noChangeArrowheads="1"/>
        </xdr:cNvSpPr>
      </xdr:nvSpPr>
      <xdr:spPr bwMode="auto">
        <a:xfrm>
          <a:off x="3529330" y="325945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3C49D400-C673-431F-8A9E-F65D7377DB82}"/>
            </a:ext>
          </a:extLst>
        </xdr:cNvPr>
        <xdr:cNvSpPr/>
      </xdr:nvSpPr>
      <xdr:spPr bwMode="auto">
        <a:xfrm>
          <a:off x="5744308" y="284167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4BB36C11-6D7C-49E1-B28E-C3136EA1F074}"/>
            </a:ext>
          </a:extLst>
        </xdr:cNvPr>
        <xdr:cNvSpPr/>
      </xdr:nvSpPr>
      <xdr:spPr bwMode="auto">
        <a:xfrm>
          <a:off x="5742354" y="525721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8C7773C1-C315-4E46-BB05-86BAB1E93FA0}"/>
            </a:ext>
          </a:extLst>
        </xdr:cNvPr>
        <xdr:cNvSpPr/>
      </xdr:nvSpPr>
      <xdr:spPr bwMode="auto">
        <a:xfrm>
          <a:off x="5727700" y="819658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26376</xdr:colOff>
      <xdr:row>5</xdr:row>
      <xdr:rowOff>36147</xdr:rowOff>
    </xdr:from>
    <xdr:to>
      <xdr:col>33</xdr:col>
      <xdr:colOff>25400</xdr:colOff>
      <xdr:row>42</xdr:row>
      <xdr:rowOff>16804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70B55950-1E70-4E8A-9E3C-24D0A9E01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98557</xdr:rowOff>
    </xdr:from>
    <xdr:to>
      <xdr:col>1</xdr:col>
      <xdr:colOff>879117</xdr:colOff>
      <xdr:row>2</xdr:row>
      <xdr:rowOff>500068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EF95C55-9052-49E3-911D-1ED71ECB50C6}"/>
            </a:ext>
          </a:extLst>
        </xdr:cNvPr>
        <xdr:cNvSpPr/>
      </xdr:nvSpPr>
      <xdr:spPr>
        <a:xfrm>
          <a:off x="434340" y="1363477"/>
          <a:ext cx="879117" cy="637731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93789</xdr:rowOff>
    </xdr:from>
    <xdr:to>
      <xdr:col>1</xdr:col>
      <xdr:colOff>1863969</xdr:colOff>
      <xdr:row>2</xdr:row>
      <xdr:rowOff>495300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D0A5EEF-F783-48CB-8A4B-9DC3BD2F830C}"/>
            </a:ext>
          </a:extLst>
        </xdr:cNvPr>
        <xdr:cNvSpPr/>
      </xdr:nvSpPr>
      <xdr:spPr>
        <a:xfrm>
          <a:off x="1417309" y="1358709"/>
          <a:ext cx="88100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M6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93789</xdr:rowOff>
    </xdr:from>
    <xdr:to>
      <xdr:col>2</xdr:col>
      <xdr:colOff>36147</xdr:colOff>
      <xdr:row>2</xdr:row>
      <xdr:rowOff>495300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BA18A6C-7F22-42F3-86E2-7890528D1947}"/>
            </a:ext>
          </a:extLst>
        </xdr:cNvPr>
        <xdr:cNvSpPr/>
      </xdr:nvSpPr>
      <xdr:spPr>
        <a:xfrm>
          <a:off x="2414057" y="1358709"/>
          <a:ext cx="89107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E6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BF3CE4D-102E-486A-BD40-03D3256F1085}"/>
            </a:ext>
          </a:extLst>
        </xdr:cNvPr>
        <xdr:cNvSpPr/>
      </xdr:nvSpPr>
      <xdr:spPr>
        <a:xfrm>
          <a:off x="419100" y="2112498"/>
          <a:ext cx="2886027" cy="62713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579119</xdr:colOff>
      <xdr:row>27</xdr:row>
      <xdr:rowOff>58418</xdr:rowOff>
    </xdr:from>
    <xdr:to>
      <xdr:col>22</xdr:col>
      <xdr:colOff>419100</xdr:colOff>
      <xdr:row>71</xdr:row>
      <xdr:rowOff>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B964644E-D124-45BE-8998-30DB7DE8A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6939" y="7487918"/>
          <a:ext cx="10073641" cy="10822942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26</xdr:row>
      <xdr:rowOff>50800</xdr:rowOff>
    </xdr:from>
    <xdr:to>
      <xdr:col>39</xdr:col>
      <xdr:colOff>406400</xdr:colOff>
      <xdr:row>128</xdr:row>
      <xdr:rowOff>101600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0AB29D68-4357-4A3B-9750-C276A8DA1568}"/>
            </a:ext>
          </a:extLst>
        </xdr:cNvPr>
        <xdr:cNvSpPr/>
      </xdr:nvSpPr>
      <xdr:spPr>
        <a:xfrm>
          <a:off x="5697220" y="7244080"/>
          <a:ext cx="20266660" cy="254025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45720</xdr:colOff>
      <xdr:row>72</xdr:row>
      <xdr:rowOff>137160</xdr:rowOff>
    </xdr:from>
    <xdr:to>
      <xdr:col>21</xdr:col>
      <xdr:colOff>165100</xdr:colOff>
      <xdr:row>83</xdr:row>
      <xdr:rowOff>228600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8E59BF21-2C7A-4D79-A0C7-27B9FC7955F8}"/>
            </a:ext>
          </a:extLst>
        </xdr:cNvPr>
        <xdr:cNvSpPr/>
      </xdr:nvSpPr>
      <xdr:spPr>
        <a:xfrm>
          <a:off x="6065520" y="18775680"/>
          <a:ext cx="9149080" cy="3025140"/>
        </a:xfrm>
        <a:custGeom>
          <a:avLst/>
          <a:gdLst>
            <a:gd name="csX0" fmla="*/ 0 w 9149080"/>
            <a:gd name="csY0" fmla="*/ 504200 h 3025140"/>
            <a:gd name="csX1" fmla="*/ 504200 w 9149080"/>
            <a:gd name="csY1" fmla="*/ 0 h 3025140"/>
            <a:gd name="csX2" fmla="*/ 841457 w 9149080"/>
            <a:gd name="csY2" fmla="*/ 0 h 3025140"/>
            <a:gd name="csX3" fmla="*/ 1504341 w 9149080"/>
            <a:gd name="csY3" fmla="*/ 0 h 3025140"/>
            <a:gd name="csX4" fmla="*/ 2085818 w 9149080"/>
            <a:gd name="csY4" fmla="*/ 0 h 3025140"/>
            <a:gd name="csX5" fmla="*/ 2830109 w 9149080"/>
            <a:gd name="csY5" fmla="*/ 0 h 3025140"/>
            <a:gd name="csX6" fmla="*/ 3574399 w 9149080"/>
            <a:gd name="csY6" fmla="*/ 0 h 3025140"/>
            <a:gd name="csX7" fmla="*/ 4237283 w 9149080"/>
            <a:gd name="csY7" fmla="*/ 0 h 3025140"/>
            <a:gd name="csX8" fmla="*/ 4737354 w 9149080"/>
            <a:gd name="csY8" fmla="*/ 0 h 3025140"/>
            <a:gd name="csX9" fmla="*/ 5156017 w 9149080"/>
            <a:gd name="csY9" fmla="*/ 0 h 3025140"/>
            <a:gd name="csX10" fmla="*/ 5737494 w 9149080"/>
            <a:gd name="csY10" fmla="*/ 0 h 3025140"/>
            <a:gd name="csX11" fmla="*/ 6237565 w 9149080"/>
            <a:gd name="csY11" fmla="*/ 0 h 3025140"/>
            <a:gd name="csX12" fmla="*/ 6819042 w 9149080"/>
            <a:gd name="csY12" fmla="*/ 0 h 3025140"/>
            <a:gd name="csX13" fmla="*/ 7156299 w 9149080"/>
            <a:gd name="csY13" fmla="*/ 0 h 3025140"/>
            <a:gd name="csX14" fmla="*/ 7493555 w 9149080"/>
            <a:gd name="csY14" fmla="*/ 0 h 3025140"/>
            <a:gd name="csX15" fmla="*/ 8644880 w 9149080"/>
            <a:gd name="csY15" fmla="*/ 0 h 3025140"/>
            <a:gd name="csX16" fmla="*/ 9149080 w 9149080"/>
            <a:gd name="csY16" fmla="*/ 504200 h 3025140"/>
            <a:gd name="csX17" fmla="*/ 9149080 w 9149080"/>
            <a:gd name="csY17" fmla="*/ 988218 h 3025140"/>
            <a:gd name="csX18" fmla="*/ 9149080 w 9149080"/>
            <a:gd name="csY18" fmla="*/ 1431900 h 3025140"/>
            <a:gd name="csX19" fmla="*/ 9149080 w 9149080"/>
            <a:gd name="csY19" fmla="*/ 1956253 h 3025140"/>
            <a:gd name="csX20" fmla="*/ 9149080 w 9149080"/>
            <a:gd name="csY20" fmla="*/ 2520940 h 3025140"/>
            <a:gd name="csX21" fmla="*/ 8644880 w 9149080"/>
            <a:gd name="csY21" fmla="*/ 3025140 h 3025140"/>
            <a:gd name="csX22" fmla="*/ 8063403 w 9149080"/>
            <a:gd name="csY22" fmla="*/ 3025140 h 3025140"/>
            <a:gd name="csX23" fmla="*/ 7563333 w 9149080"/>
            <a:gd name="csY23" fmla="*/ 3025140 h 3025140"/>
            <a:gd name="csX24" fmla="*/ 6900449 w 9149080"/>
            <a:gd name="csY24" fmla="*/ 3025140 h 3025140"/>
            <a:gd name="csX25" fmla="*/ 6563192 w 9149080"/>
            <a:gd name="csY25" fmla="*/ 3025140 h 3025140"/>
            <a:gd name="csX26" fmla="*/ 6144528 w 9149080"/>
            <a:gd name="csY26" fmla="*/ 3025140 h 3025140"/>
            <a:gd name="csX27" fmla="*/ 5563051 w 9149080"/>
            <a:gd name="csY27" fmla="*/ 3025140 h 3025140"/>
            <a:gd name="csX28" fmla="*/ 5225794 w 9149080"/>
            <a:gd name="csY28" fmla="*/ 3025140 h 3025140"/>
            <a:gd name="csX29" fmla="*/ 4644317 w 9149080"/>
            <a:gd name="csY29" fmla="*/ 3025140 h 3025140"/>
            <a:gd name="csX30" fmla="*/ 4307061 w 9149080"/>
            <a:gd name="csY30" fmla="*/ 3025140 h 3025140"/>
            <a:gd name="csX31" fmla="*/ 3725583 w 9149080"/>
            <a:gd name="csY31" fmla="*/ 3025140 h 3025140"/>
            <a:gd name="csX32" fmla="*/ 3144106 w 9149080"/>
            <a:gd name="csY32" fmla="*/ 3025140 h 3025140"/>
            <a:gd name="csX33" fmla="*/ 2481222 w 9149080"/>
            <a:gd name="csY33" fmla="*/ 3025140 h 3025140"/>
            <a:gd name="csX34" fmla="*/ 1981152 w 9149080"/>
            <a:gd name="csY34" fmla="*/ 3025140 h 3025140"/>
            <a:gd name="csX35" fmla="*/ 1399675 w 9149080"/>
            <a:gd name="csY35" fmla="*/ 3025140 h 3025140"/>
            <a:gd name="csX36" fmla="*/ 504200 w 9149080"/>
            <a:gd name="csY36" fmla="*/ 3025140 h 3025140"/>
            <a:gd name="csX37" fmla="*/ 0 w 9149080"/>
            <a:gd name="csY37" fmla="*/ 2520940 h 3025140"/>
            <a:gd name="csX38" fmla="*/ 0 w 9149080"/>
            <a:gd name="csY38" fmla="*/ 1976420 h 3025140"/>
            <a:gd name="csX39" fmla="*/ 0 w 9149080"/>
            <a:gd name="csY39" fmla="*/ 1512570 h 3025140"/>
            <a:gd name="csX40" fmla="*/ 0 w 9149080"/>
            <a:gd name="csY40" fmla="*/ 968050 h 3025140"/>
            <a:gd name="csX41" fmla="*/ 0 w 9149080"/>
            <a:gd name="csY41" fmla="*/ 504200 h 30251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149080" h="3025140" extrusionOk="0">
              <a:moveTo>
                <a:pt x="0" y="504200"/>
              </a:moveTo>
              <a:cubicBezTo>
                <a:pt x="-20383" y="259392"/>
                <a:pt x="237747" y="3211"/>
                <a:pt x="504200" y="0"/>
              </a:cubicBezTo>
              <a:cubicBezTo>
                <a:pt x="652515" y="-34316"/>
                <a:pt x="730913" y="29379"/>
                <a:pt x="841457" y="0"/>
              </a:cubicBezTo>
              <a:cubicBezTo>
                <a:pt x="952001" y="-29379"/>
                <a:pt x="1249211" y="35875"/>
                <a:pt x="1504341" y="0"/>
              </a:cubicBezTo>
              <a:cubicBezTo>
                <a:pt x="1759471" y="-35875"/>
                <a:pt x="1885261" y="51182"/>
                <a:pt x="2085818" y="0"/>
              </a:cubicBezTo>
              <a:cubicBezTo>
                <a:pt x="2286375" y="-51182"/>
                <a:pt x="2481893" y="71052"/>
                <a:pt x="2830109" y="0"/>
              </a:cubicBezTo>
              <a:cubicBezTo>
                <a:pt x="3178325" y="-71052"/>
                <a:pt x="3365241" y="45843"/>
                <a:pt x="3574399" y="0"/>
              </a:cubicBezTo>
              <a:cubicBezTo>
                <a:pt x="3783557" y="-45843"/>
                <a:pt x="4073210" y="75958"/>
                <a:pt x="4237283" y="0"/>
              </a:cubicBezTo>
              <a:cubicBezTo>
                <a:pt x="4401356" y="-75958"/>
                <a:pt x="4532075" y="54482"/>
                <a:pt x="4737354" y="0"/>
              </a:cubicBezTo>
              <a:cubicBezTo>
                <a:pt x="4942633" y="-54482"/>
                <a:pt x="4977960" y="30442"/>
                <a:pt x="5156017" y="0"/>
              </a:cubicBezTo>
              <a:cubicBezTo>
                <a:pt x="5334074" y="-30442"/>
                <a:pt x="5609714" y="25091"/>
                <a:pt x="5737494" y="0"/>
              </a:cubicBezTo>
              <a:cubicBezTo>
                <a:pt x="5865274" y="-25091"/>
                <a:pt x="6045880" y="37059"/>
                <a:pt x="6237565" y="0"/>
              </a:cubicBezTo>
              <a:cubicBezTo>
                <a:pt x="6429250" y="-37059"/>
                <a:pt x="6549247" y="941"/>
                <a:pt x="6819042" y="0"/>
              </a:cubicBezTo>
              <a:cubicBezTo>
                <a:pt x="7088837" y="-941"/>
                <a:pt x="7073341" y="9487"/>
                <a:pt x="7156299" y="0"/>
              </a:cubicBezTo>
              <a:cubicBezTo>
                <a:pt x="7239257" y="-9487"/>
                <a:pt x="7415974" y="5247"/>
                <a:pt x="7493555" y="0"/>
              </a:cubicBezTo>
              <a:cubicBezTo>
                <a:pt x="7571136" y="-5247"/>
                <a:pt x="8225261" y="127051"/>
                <a:pt x="8644880" y="0"/>
              </a:cubicBezTo>
              <a:cubicBezTo>
                <a:pt x="8926240" y="-18009"/>
                <a:pt x="9158561" y="186909"/>
                <a:pt x="9149080" y="504200"/>
              </a:cubicBezTo>
              <a:cubicBezTo>
                <a:pt x="9194259" y="641680"/>
                <a:pt x="9138760" y="821704"/>
                <a:pt x="9149080" y="988218"/>
              </a:cubicBezTo>
              <a:cubicBezTo>
                <a:pt x="9159400" y="1154732"/>
                <a:pt x="9132445" y="1219902"/>
                <a:pt x="9149080" y="1431900"/>
              </a:cubicBezTo>
              <a:cubicBezTo>
                <a:pt x="9165715" y="1643898"/>
                <a:pt x="9092009" y="1759436"/>
                <a:pt x="9149080" y="1956253"/>
              </a:cubicBezTo>
              <a:cubicBezTo>
                <a:pt x="9206151" y="2153070"/>
                <a:pt x="9127758" y="2370896"/>
                <a:pt x="9149080" y="2520940"/>
              </a:cubicBezTo>
              <a:cubicBezTo>
                <a:pt x="9207768" y="2796448"/>
                <a:pt x="8952550" y="3062828"/>
                <a:pt x="8644880" y="3025140"/>
              </a:cubicBezTo>
              <a:cubicBezTo>
                <a:pt x="8526422" y="3055792"/>
                <a:pt x="8288960" y="2967203"/>
                <a:pt x="8063403" y="3025140"/>
              </a:cubicBezTo>
              <a:cubicBezTo>
                <a:pt x="7837846" y="3083077"/>
                <a:pt x="7775015" y="2981010"/>
                <a:pt x="7563333" y="3025140"/>
              </a:cubicBezTo>
              <a:cubicBezTo>
                <a:pt x="7351651" y="3069270"/>
                <a:pt x="7098869" y="2974966"/>
                <a:pt x="6900449" y="3025140"/>
              </a:cubicBezTo>
              <a:cubicBezTo>
                <a:pt x="6702029" y="3075314"/>
                <a:pt x="6700302" y="3007963"/>
                <a:pt x="6563192" y="3025140"/>
              </a:cubicBezTo>
              <a:cubicBezTo>
                <a:pt x="6426082" y="3042317"/>
                <a:pt x="6252599" y="2995192"/>
                <a:pt x="6144528" y="3025140"/>
              </a:cubicBezTo>
              <a:cubicBezTo>
                <a:pt x="6036457" y="3055088"/>
                <a:pt x="5815805" y="2967080"/>
                <a:pt x="5563051" y="3025140"/>
              </a:cubicBezTo>
              <a:cubicBezTo>
                <a:pt x="5310297" y="3083200"/>
                <a:pt x="5359075" y="3002698"/>
                <a:pt x="5225794" y="3025140"/>
              </a:cubicBezTo>
              <a:cubicBezTo>
                <a:pt x="5092513" y="3047582"/>
                <a:pt x="4852097" y="3021574"/>
                <a:pt x="4644317" y="3025140"/>
              </a:cubicBezTo>
              <a:cubicBezTo>
                <a:pt x="4436537" y="3028706"/>
                <a:pt x="4466770" y="2991317"/>
                <a:pt x="4307061" y="3025140"/>
              </a:cubicBezTo>
              <a:cubicBezTo>
                <a:pt x="4147352" y="3058963"/>
                <a:pt x="3900320" y="3011769"/>
                <a:pt x="3725583" y="3025140"/>
              </a:cubicBezTo>
              <a:cubicBezTo>
                <a:pt x="3550846" y="3038511"/>
                <a:pt x="3434434" y="3014658"/>
                <a:pt x="3144106" y="3025140"/>
              </a:cubicBezTo>
              <a:cubicBezTo>
                <a:pt x="2853778" y="3035622"/>
                <a:pt x="2704624" y="2995191"/>
                <a:pt x="2481222" y="3025140"/>
              </a:cubicBezTo>
              <a:cubicBezTo>
                <a:pt x="2257820" y="3055089"/>
                <a:pt x="2085324" y="2999820"/>
                <a:pt x="1981152" y="3025140"/>
              </a:cubicBezTo>
              <a:cubicBezTo>
                <a:pt x="1876980" y="3050460"/>
                <a:pt x="1689810" y="2968979"/>
                <a:pt x="1399675" y="3025140"/>
              </a:cubicBezTo>
              <a:cubicBezTo>
                <a:pt x="1109540" y="3081301"/>
                <a:pt x="951636" y="2936303"/>
                <a:pt x="504200" y="3025140"/>
              </a:cubicBezTo>
              <a:cubicBezTo>
                <a:pt x="220436" y="2981152"/>
                <a:pt x="3526" y="2806627"/>
                <a:pt x="0" y="2520940"/>
              </a:cubicBezTo>
              <a:cubicBezTo>
                <a:pt x="-45920" y="2330714"/>
                <a:pt x="3930" y="2173169"/>
                <a:pt x="0" y="1976420"/>
              </a:cubicBezTo>
              <a:cubicBezTo>
                <a:pt x="-3930" y="1779671"/>
                <a:pt x="19983" y="1676167"/>
                <a:pt x="0" y="1512570"/>
              </a:cubicBezTo>
              <a:cubicBezTo>
                <a:pt x="-19983" y="1348973"/>
                <a:pt x="50559" y="1095673"/>
                <a:pt x="0" y="968050"/>
              </a:cubicBezTo>
              <a:cubicBezTo>
                <a:pt x="-50559" y="840427"/>
                <a:pt x="53112" y="659225"/>
                <a:pt x="0" y="50420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60960</xdr:colOff>
      <xdr:row>86</xdr:row>
      <xdr:rowOff>45720</xdr:rowOff>
    </xdr:from>
    <xdr:to>
      <xdr:col>21</xdr:col>
      <xdr:colOff>266700</xdr:colOff>
      <xdr:row>98</xdr:row>
      <xdr:rowOff>76200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151F0E2A-F31F-4641-90F1-7891E0855F99}"/>
            </a:ext>
          </a:extLst>
        </xdr:cNvPr>
        <xdr:cNvSpPr/>
      </xdr:nvSpPr>
      <xdr:spPr>
        <a:xfrm>
          <a:off x="6080760" y="22349460"/>
          <a:ext cx="9235440" cy="2956560"/>
        </a:xfrm>
        <a:custGeom>
          <a:avLst/>
          <a:gdLst>
            <a:gd name="csX0" fmla="*/ 0 w 9235440"/>
            <a:gd name="csY0" fmla="*/ 492770 h 2956560"/>
            <a:gd name="csX1" fmla="*/ 492770 w 9235440"/>
            <a:gd name="csY1" fmla="*/ 0 h 2956560"/>
            <a:gd name="csX2" fmla="*/ 834552 w 9235440"/>
            <a:gd name="csY2" fmla="*/ 0 h 2956560"/>
            <a:gd name="csX3" fmla="*/ 1506329 w 9235440"/>
            <a:gd name="csY3" fmla="*/ 0 h 2956560"/>
            <a:gd name="csX4" fmla="*/ 2095608 w 9235440"/>
            <a:gd name="csY4" fmla="*/ 0 h 2956560"/>
            <a:gd name="csX5" fmla="*/ 2849884 w 9235440"/>
            <a:gd name="csY5" fmla="*/ 0 h 2956560"/>
            <a:gd name="csX6" fmla="*/ 3604161 w 9235440"/>
            <a:gd name="csY6" fmla="*/ 0 h 2956560"/>
            <a:gd name="csX7" fmla="*/ 4275938 w 9235440"/>
            <a:gd name="csY7" fmla="*/ 0 h 2956560"/>
            <a:gd name="csX8" fmla="*/ 4782718 w 9235440"/>
            <a:gd name="csY8" fmla="*/ 0 h 2956560"/>
            <a:gd name="csX9" fmla="*/ 5206999 w 9235440"/>
            <a:gd name="csY9" fmla="*/ 0 h 2956560"/>
            <a:gd name="csX10" fmla="*/ 5796277 w 9235440"/>
            <a:gd name="csY10" fmla="*/ 0 h 2956560"/>
            <a:gd name="csX11" fmla="*/ 6303057 w 9235440"/>
            <a:gd name="csY11" fmla="*/ 0 h 2956560"/>
            <a:gd name="csX12" fmla="*/ 6892335 w 9235440"/>
            <a:gd name="csY12" fmla="*/ 0 h 2956560"/>
            <a:gd name="csX13" fmla="*/ 7234117 w 9235440"/>
            <a:gd name="csY13" fmla="*/ 0 h 2956560"/>
            <a:gd name="csX14" fmla="*/ 7575898 w 9235440"/>
            <a:gd name="csY14" fmla="*/ 0 h 2956560"/>
            <a:gd name="csX15" fmla="*/ 8742670 w 9235440"/>
            <a:gd name="csY15" fmla="*/ 0 h 2956560"/>
            <a:gd name="csX16" fmla="*/ 9235440 w 9235440"/>
            <a:gd name="csY16" fmla="*/ 492770 h 2956560"/>
            <a:gd name="csX17" fmla="*/ 9235440 w 9235440"/>
            <a:gd name="csY17" fmla="*/ 965815 h 2956560"/>
            <a:gd name="csX18" fmla="*/ 9235440 w 9235440"/>
            <a:gd name="csY18" fmla="*/ 1399439 h 2956560"/>
            <a:gd name="csX19" fmla="*/ 9235440 w 9235440"/>
            <a:gd name="csY19" fmla="*/ 1911904 h 2956560"/>
            <a:gd name="csX20" fmla="*/ 9235440 w 9235440"/>
            <a:gd name="csY20" fmla="*/ 2463790 h 2956560"/>
            <a:gd name="csX21" fmla="*/ 8742670 w 9235440"/>
            <a:gd name="csY21" fmla="*/ 2956560 h 2956560"/>
            <a:gd name="csX22" fmla="*/ 8153391 w 9235440"/>
            <a:gd name="csY22" fmla="*/ 2956560 h 2956560"/>
            <a:gd name="csX23" fmla="*/ 7646612 w 9235440"/>
            <a:gd name="csY23" fmla="*/ 2956560 h 2956560"/>
            <a:gd name="csX24" fmla="*/ 6974834 w 9235440"/>
            <a:gd name="csY24" fmla="*/ 2956560 h 2956560"/>
            <a:gd name="csX25" fmla="*/ 6633053 w 9235440"/>
            <a:gd name="csY25" fmla="*/ 2956560 h 2956560"/>
            <a:gd name="csX26" fmla="*/ 6208772 w 9235440"/>
            <a:gd name="csY26" fmla="*/ 2956560 h 2956560"/>
            <a:gd name="csX27" fmla="*/ 5619494 w 9235440"/>
            <a:gd name="csY27" fmla="*/ 2956560 h 2956560"/>
            <a:gd name="csX28" fmla="*/ 5277712 w 9235440"/>
            <a:gd name="csY28" fmla="*/ 2956560 h 2956560"/>
            <a:gd name="csX29" fmla="*/ 4688433 w 9235440"/>
            <a:gd name="csY29" fmla="*/ 2956560 h 2956560"/>
            <a:gd name="csX30" fmla="*/ 4346652 w 9235440"/>
            <a:gd name="csY30" fmla="*/ 2956560 h 2956560"/>
            <a:gd name="csX31" fmla="*/ 3757373 w 9235440"/>
            <a:gd name="csY31" fmla="*/ 2956560 h 2956560"/>
            <a:gd name="csX32" fmla="*/ 3168095 w 9235440"/>
            <a:gd name="csY32" fmla="*/ 2956560 h 2956560"/>
            <a:gd name="csX33" fmla="*/ 2496317 w 9235440"/>
            <a:gd name="csY33" fmla="*/ 2956560 h 2956560"/>
            <a:gd name="csX34" fmla="*/ 1989538 w 9235440"/>
            <a:gd name="csY34" fmla="*/ 2956560 h 2956560"/>
            <a:gd name="csX35" fmla="*/ 1400259 w 9235440"/>
            <a:gd name="csY35" fmla="*/ 2956560 h 2956560"/>
            <a:gd name="csX36" fmla="*/ 492770 w 9235440"/>
            <a:gd name="csY36" fmla="*/ 2956560 h 2956560"/>
            <a:gd name="csX37" fmla="*/ 0 w 9235440"/>
            <a:gd name="csY37" fmla="*/ 2463790 h 2956560"/>
            <a:gd name="csX38" fmla="*/ 0 w 9235440"/>
            <a:gd name="csY38" fmla="*/ 1931615 h 2956560"/>
            <a:gd name="csX39" fmla="*/ 0 w 9235440"/>
            <a:gd name="csY39" fmla="*/ 1478280 h 2956560"/>
            <a:gd name="csX40" fmla="*/ 0 w 9235440"/>
            <a:gd name="csY40" fmla="*/ 946105 h 2956560"/>
            <a:gd name="csX41" fmla="*/ 0 w 9235440"/>
            <a:gd name="csY41" fmla="*/ 492770 h 29565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235440" h="2956560" extrusionOk="0">
              <a:moveTo>
                <a:pt x="0" y="492770"/>
              </a:moveTo>
              <a:cubicBezTo>
                <a:pt x="-33975" y="276717"/>
                <a:pt x="290257" y="18619"/>
                <a:pt x="492770" y="0"/>
              </a:cubicBezTo>
              <a:cubicBezTo>
                <a:pt x="570262" y="-18041"/>
                <a:pt x="750077" y="39850"/>
                <a:pt x="834552" y="0"/>
              </a:cubicBezTo>
              <a:cubicBezTo>
                <a:pt x="919027" y="-39850"/>
                <a:pt x="1198047" y="22704"/>
                <a:pt x="1506329" y="0"/>
              </a:cubicBezTo>
              <a:cubicBezTo>
                <a:pt x="1814611" y="-22704"/>
                <a:pt x="1949611" y="62963"/>
                <a:pt x="2095608" y="0"/>
              </a:cubicBezTo>
              <a:cubicBezTo>
                <a:pt x="2241605" y="-62963"/>
                <a:pt x="2473084" y="24377"/>
                <a:pt x="2849884" y="0"/>
              </a:cubicBezTo>
              <a:cubicBezTo>
                <a:pt x="3226684" y="-24377"/>
                <a:pt x="3411925" y="6360"/>
                <a:pt x="3604161" y="0"/>
              </a:cubicBezTo>
              <a:cubicBezTo>
                <a:pt x="3796397" y="-6360"/>
                <a:pt x="4029122" y="69585"/>
                <a:pt x="4275938" y="0"/>
              </a:cubicBezTo>
              <a:cubicBezTo>
                <a:pt x="4522754" y="-69585"/>
                <a:pt x="4651071" y="49259"/>
                <a:pt x="4782718" y="0"/>
              </a:cubicBezTo>
              <a:cubicBezTo>
                <a:pt x="4914365" y="-49259"/>
                <a:pt x="5034520" y="43188"/>
                <a:pt x="5206999" y="0"/>
              </a:cubicBezTo>
              <a:cubicBezTo>
                <a:pt x="5379478" y="-43188"/>
                <a:pt x="5612992" y="41869"/>
                <a:pt x="5796277" y="0"/>
              </a:cubicBezTo>
              <a:cubicBezTo>
                <a:pt x="5979562" y="-41869"/>
                <a:pt x="6136650" y="23979"/>
                <a:pt x="6303057" y="0"/>
              </a:cubicBezTo>
              <a:cubicBezTo>
                <a:pt x="6469464" y="-23979"/>
                <a:pt x="6678017" y="34279"/>
                <a:pt x="6892335" y="0"/>
              </a:cubicBezTo>
              <a:cubicBezTo>
                <a:pt x="7106653" y="-34279"/>
                <a:pt x="7065630" y="25485"/>
                <a:pt x="7234117" y="0"/>
              </a:cubicBezTo>
              <a:cubicBezTo>
                <a:pt x="7402604" y="-25485"/>
                <a:pt x="7488060" y="8543"/>
                <a:pt x="7575898" y="0"/>
              </a:cubicBezTo>
              <a:cubicBezTo>
                <a:pt x="7663736" y="-8543"/>
                <a:pt x="8481320" y="78369"/>
                <a:pt x="8742670" y="0"/>
              </a:cubicBezTo>
              <a:cubicBezTo>
                <a:pt x="9018577" y="-23357"/>
                <a:pt x="9240608" y="199457"/>
                <a:pt x="9235440" y="492770"/>
              </a:cubicBezTo>
              <a:cubicBezTo>
                <a:pt x="9239275" y="635099"/>
                <a:pt x="9213317" y="782722"/>
                <a:pt x="9235440" y="965815"/>
              </a:cubicBezTo>
              <a:cubicBezTo>
                <a:pt x="9257563" y="1148909"/>
                <a:pt x="9205763" y="1306790"/>
                <a:pt x="9235440" y="1399439"/>
              </a:cubicBezTo>
              <a:cubicBezTo>
                <a:pt x="9265117" y="1492088"/>
                <a:pt x="9191819" y="1722442"/>
                <a:pt x="9235440" y="1911904"/>
              </a:cubicBezTo>
              <a:cubicBezTo>
                <a:pt x="9279061" y="2101367"/>
                <a:pt x="9229909" y="2245572"/>
                <a:pt x="9235440" y="2463790"/>
              </a:cubicBezTo>
              <a:cubicBezTo>
                <a:pt x="9300626" y="2732658"/>
                <a:pt x="9022797" y="2966855"/>
                <a:pt x="8742670" y="2956560"/>
              </a:cubicBezTo>
              <a:cubicBezTo>
                <a:pt x="8495294" y="3022358"/>
                <a:pt x="8362704" y="2935332"/>
                <a:pt x="8153391" y="2956560"/>
              </a:cubicBezTo>
              <a:cubicBezTo>
                <a:pt x="7944078" y="2977788"/>
                <a:pt x="7889088" y="2910774"/>
                <a:pt x="7646612" y="2956560"/>
              </a:cubicBezTo>
              <a:cubicBezTo>
                <a:pt x="7404136" y="3002346"/>
                <a:pt x="7234129" y="2883508"/>
                <a:pt x="6974834" y="2956560"/>
              </a:cubicBezTo>
              <a:cubicBezTo>
                <a:pt x="6715539" y="3029612"/>
                <a:pt x="6754941" y="2925786"/>
                <a:pt x="6633053" y="2956560"/>
              </a:cubicBezTo>
              <a:cubicBezTo>
                <a:pt x="6511165" y="2987334"/>
                <a:pt x="6362355" y="2934750"/>
                <a:pt x="6208772" y="2956560"/>
              </a:cubicBezTo>
              <a:cubicBezTo>
                <a:pt x="6055189" y="2978370"/>
                <a:pt x="5744962" y="2931673"/>
                <a:pt x="5619494" y="2956560"/>
              </a:cubicBezTo>
              <a:cubicBezTo>
                <a:pt x="5494026" y="2981447"/>
                <a:pt x="5398962" y="2955900"/>
                <a:pt x="5277712" y="2956560"/>
              </a:cubicBezTo>
              <a:cubicBezTo>
                <a:pt x="5156462" y="2957220"/>
                <a:pt x="4946644" y="2949102"/>
                <a:pt x="4688433" y="2956560"/>
              </a:cubicBezTo>
              <a:cubicBezTo>
                <a:pt x="4430222" y="2964018"/>
                <a:pt x="4448749" y="2916755"/>
                <a:pt x="4346652" y="2956560"/>
              </a:cubicBezTo>
              <a:cubicBezTo>
                <a:pt x="4244555" y="2996365"/>
                <a:pt x="3953020" y="2898093"/>
                <a:pt x="3757373" y="2956560"/>
              </a:cubicBezTo>
              <a:cubicBezTo>
                <a:pt x="3561726" y="3015027"/>
                <a:pt x="3363807" y="2922414"/>
                <a:pt x="3168095" y="2956560"/>
              </a:cubicBezTo>
              <a:cubicBezTo>
                <a:pt x="2972383" y="2990706"/>
                <a:pt x="2742645" y="2894083"/>
                <a:pt x="2496317" y="2956560"/>
              </a:cubicBezTo>
              <a:cubicBezTo>
                <a:pt x="2249989" y="3019037"/>
                <a:pt x="2222723" y="2911121"/>
                <a:pt x="1989538" y="2956560"/>
              </a:cubicBezTo>
              <a:cubicBezTo>
                <a:pt x="1756353" y="3001999"/>
                <a:pt x="1620291" y="2949596"/>
                <a:pt x="1400259" y="2956560"/>
              </a:cubicBezTo>
              <a:cubicBezTo>
                <a:pt x="1180227" y="2963524"/>
                <a:pt x="910848" y="2915812"/>
                <a:pt x="492770" y="2956560"/>
              </a:cubicBezTo>
              <a:cubicBezTo>
                <a:pt x="216295" y="2920668"/>
                <a:pt x="13873" y="2764364"/>
                <a:pt x="0" y="2463790"/>
              </a:cubicBezTo>
              <a:cubicBezTo>
                <a:pt x="-5274" y="2317889"/>
                <a:pt x="10073" y="2191937"/>
                <a:pt x="0" y="1931615"/>
              </a:cubicBezTo>
              <a:cubicBezTo>
                <a:pt x="-10073" y="1671294"/>
                <a:pt x="23524" y="1676267"/>
                <a:pt x="0" y="1478280"/>
              </a:cubicBezTo>
              <a:cubicBezTo>
                <a:pt x="-23524" y="1280293"/>
                <a:pt x="54909" y="1119869"/>
                <a:pt x="0" y="946105"/>
              </a:cubicBezTo>
              <a:cubicBezTo>
                <a:pt x="-54909" y="772341"/>
                <a:pt x="16959" y="649513"/>
                <a:pt x="0" y="49277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91440</xdr:colOff>
      <xdr:row>99</xdr:row>
      <xdr:rowOff>91440</xdr:rowOff>
    </xdr:from>
    <xdr:to>
      <xdr:col>21</xdr:col>
      <xdr:colOff>393700</xdr:colOff>
      <xdr:row>127</xdr:row>
      <xdr:rowOff>45720</xdr:rowOff>
    </xdr:to>
    <xdr:sp macro="" textlink="">
      <xdr:nvSpPr>
        <xdr:cNvPr id="6" name="Rechthoek 5">
          <a:extLst>
            <a:ext uri="{FF2B5EF4-FFF2-40B4-BE49-F238E27FC236}">
              <a16:creationId xmlns:a16="http://schemas.microsoft.com/office/drawing/2014/main" id="{3C5EB8AE-AADF-47EC-A017-98AE45C1ABF3}"/>
            </a:ext>
          </a:extLst>
        </xdr:cNvPr>
        <xdr:cNvSpPr/>
      </xdr:nvSpPr>
      <xdr:spPr>
        <a:xfrm>
          <a:off x="6111240" y="25565100"/>
          <a:ext cx="9331960" cy="6781800"/>
        </a:xfrm>
        <a:custGeom>
          <a:avLst/>
          <a:gdLst>
            <a:gd name="csX0" fmla="*/ 0 w 9331960"/>
            <a:gd name="csY0" fmla="*/ 0 h 6781800"/>
            <a:gd name="csX1" fmla="*/ 303289 w 9331960"/>
            <a:gd name="csY1" fmla="*/ 0 h 6781800"/>
            <a:gd name="csX2" fmla="*/ 606577 w 9331960"/>
            <a:gd name="csY2" fmla="*/ 0 h 6781800"/>
            <a:gd name="csX3" fmla="*/ 1189825 w 9331960"/>
            <a:gd name="csY3" fmla="*/ 0 h 6781800"/>
            <a:gd name="csX4" fmla="*/ 1959712 w 9331960"/>
            <a:gd name="csY4" fmla="*/ 0 h 6781800"/>
            <a:gd name="csX5" fmla="*/ 2449640 w 9331960"/>
            <a:gd name="csY5" fmla="*/ 0 h 6781800"/>
            <a:gd name="csX6" fmla="*/ 3032887 w 9331960"/>
            <a:gd name="csY6" fmla="*/ 0 h 6781800"/>
            <a:gd name="csX7" fmla="*/ 3522815 w 9331960"/>
            <a:gd name="csY7" fmla="*/ 0 h 6781800"/>
            <a:gd name="csX8" fmla="*/ 4199382 w 9331960"/>
            <a:gd name="csY8" fmla="*/ 0 h 6781800"/>
            <a:gd name="csX9" fmla="*/ 4595990 w 9331960"/>
            <a:gd name="csY9" fmla="*/ 0 h 6781800"/>
            <a:gd name="csX10" fmla="*/ 5272557 w 9331960"/>
            <a:gd name="csY10" fmla="*/ 0 h 6781800"/>
            <a:gd name="csX11" fmla="*/ 5762485 w 9331960"/>
            <a:gd name="csY11" fmla="*/ 0 h 6781800"/>
            <a:gd name="csX12" fmla="*/ 6159094 w 9331960"/>
            <a:gd name="csY12" fmla="*/ 0 h 6781800"/>
            <a:gd name="csX13" fmla="*/ 6649021 w 9331960"/>
            <a:gd name="csY13" fmla="*/ 0 h 6781800"/>
            <a:gd name="csX14" fmla="*/ 7138949 w 9331960"/>
            <a:gd name="csY14" fmla="*/ 0 h 6781800"/>
            <a:gd name="csX15" fmla="*/ 7535558 w 9331960"/>
            <a:gd name="csY15" fmla="*/ 0 h 6781800"/>
            <a:gd name="csX16" fmla="*/ 7838846 w 9331960"/>
            <a:gd name="csY16" fmla="*/ 0 h 6781800"/>
            <a:gd name="csX17" fmla="*/ 8235455 w 9331960"/>
            <a:gd name="csY17" fmla="*/ 0 h 6781800"/>
            <a:gd name="csX18" fmla="*/ 8632063 w 9331960"/>
            <a:gd name="csY18" fmla="*/ 0 h 6781800"/>
            <a:gd name="csX19" fmla="*/ 9331960 w 9331960"/>
            <a:gd name="csY19" fmla="*/ 0 h 6781800"/>
            <a:gd name="csX20" fmla="*/ 9331960 w 9331960"/>
            <a:gd name="csY20" fmla="*/ 429514 h 6781800"/>
            <a:gd name="csX21" fmla="*/ 9331960 w 9331960"/>
            <a:gd name="csY21" fmla="*/ 1130300 h 6781800"/>
            <a:gd name="csX22" fmla="*/ 9331960 w 9331960"/>
            <a:gd name="csY22" fmla="*/ 1695450 h 6781800"/>
            <a:gd name="csX23" fmla="*/ 9331960 w 9331960"/>
            <a:gd name="csY23" fmla="*/ 2328418 h 6781800"/>
            <a:gd name="csX24" fmla="*/ 9331960 w 9331960"/>
            <a:gd name="csY24" fmla="*/ 2961386 h 6781800"/>
            <a:gd name="csX25" fmla="*/ 9331960 w 9331960"/>
            <a:gd name="csY25" fmla="*/ 3458718 h 6781800"/>
            <a:gd name="csX26" fmla="*/ 9331960 w 9331960"/>
            <a:gd name="csY26" fmla="*/ 4023868 h 6781800"/>
            <a:gd name="csX27" fmla="*/ 9331960 w 9331960"/>
            <a:gd name="csY27" fmla="*/ 4521200 h 6781800"/>
            <a:gd name="csX28" fmla="*/ 9331960 w 9331960"/>
            <a:gd name="csY28" fmla="*/ 5018532 h 6781800"/>
            <a:gd name="csX29" fmla="*/ 9331960 w 9331960"/>
            <a:gd name="csY29" fmla="*/ 5719318 h 6781800"/>
            <a:gd name="csX30" fmla="*/ 9331960 w 9331960"/>
            <a:gd name="csY30" fmla="*/ 6081014 h 6781800"/>
            <a:gd name="csX31" fmla="*/ 9331960 w 9331960"/>
            <a:gd name="csY31" fmla="*/ 6781800 h 6781800"/>
            <a:gd name="csX32" fmla="*/ 8748713 w 9331960"/>
            <a:gd name="csY32" fmla="*/ 6781800 h 6781800"/>
            <a:gd name="csX33" fmla="*/ 8352104 w 9331960"/>
            <a:gd name="csY33" fmla="*/ 6781800 h 6781800"/>
            <a:gd name="csX34" fmla="*/ 7768857 w 9331960"/>
            <a:gd name="csY34" fmla="*/ 6781800 h 6781800"/>
            <a:gd name="csX35" fmla="*/ 7185609 w 9331960"/>
            <a:gd name="csY35" fmla="*/ 6781800 h 6781800"/>
            <a:gd name="csX36" fmla="*/ 6882321 w 9331960"/>
            <a:gd name="csY36" fmla="*/ 6781800 h 6781800"/>
            <a:gd name="csX37" fmla="*/ 6299073 w 9331960"/>
            <a:gd name="csY37" fmla="*/ 6781800 h 6781800"/>
            <a:gd name="csX38" fmla="*/ 5529186 w 9331960"/>
            <a:gd name="csY38" fmla="*/ 6781800 h 6781800"/>
            <a:gd name="csX39" fmla="*/ 5039258 w 9331960"/>
            <a:gd name="csY39" fmla="*/ 6781800 h 6781800"/>
            <a:gd name="csX40" fmla="*/ 4269372 w 9331960"/>
            <a:gd name="csY40" fmla="*/ 6781800 h 6781800"/>
            <a:gd name="csX41" fmla="*/ 3592805 w 9331960"/>
            <a:gd name="csY41" fmla="*/ 6781800 h 6781800"/>
            <a:gd name="csX42" fmla="*/ 2916238 w 9331960"/>
            <a:gd name="csY42" fmla="*/ 6781800 h 6781800"/>
            <a:gd name="csX43" fmla="*/ 2426310 w 9331960"/>
            <a:gd name="csY43" fmla="*/ 6781800 h 6781800"/>
            <a:gd name="csX44" fmla="*/ 2123021 w 9331960"/>
            <a:gd name="csY44" fmla="*/ 6781800 h 6781800"/>
            <a:gd name="csX45" fmla="*/ 1539773 w 9331960"/>
            <a:gd name="csY45" fmla="*/ 6781800 h 6781800"/>
            <a:gd name="csX46" fmla="*/ 956526 w 9331960"/>
            <a:gd name="csY46" fmla="*/ 6781800 h 6781800"/>
            <a:gd name="csX47" fmla="*/ 0 w 9331960"/>
            <a:gd name="csY47" fmla="*/ 6781800 h 6781800"/>
            <a:gd name="csX48" fmla="*/ 0 w 9331960"/>
            <a:gd name="csY48" fmla="*/ 6420104 h 6781800"/>
            <a:gd name="csX49" fmla="*/ 0 w 9331960"/>
            <a:gd name="csY49" fmla="*/ 5990590 h 6781800"/>
            <a:gd name="csX50" fmla="*/ 0 w 9331960"/>
            <a:gd name="csY50" fmla="*/ 5628894 h 6781800"/>
            <a:gd name="csX51" fmla="*/ 0 w 9331960"/>
            <a:gd name="csY51" fmla="*/ 5131562 h 6781800"/>
            <a:gd name="csX52" fmla="*/ 0 w 9331960"/>
            <a:gd name="csY52" fmla="*/ 4769866 h 6781800"/>
            <a:gd name="csX53" fmla="*/ 0 w 9331960"/>
            <a:gd name="csY53" fmla="*/ 4272534 h 6781800"/>
            <a:gd name="csX54" fmla="*/ 0 w 9331960"/>
            <a:gd name="csY54" fmla="*/ 3910838 h 6781800"/>
            <a:gd name="csX55" fmla="*/ 0 w 9331960"/>
            <a:gd name="csY55" fmla="*/ 3549142 h 6781800"/>
            <a:gd name="csX56" fmla="*/ 0 w 9331960"/>
            <a:gd name="csY56" fmla="*/ 2848356 h 6781800"/>
            <a:gd name="csX57" fmla="*/ 0 w 9331960"/>
            <a:gd name="csY57" fmla="*/ 2351024 h 6781800"/>
            <a:gd name="csX58" fmla="*/ 0 w 9331960"/>
            <a:gd name="csY58" fmla="*/ 1785874 h 6781800"/>
            <a:gd name="csX59" fmla="*/ 0 w 9331960"/>
            <a:gd name="csY59" fmla="*/ 1424178 h 6781800"/>
            <a:gd name="csX60" fmla="*/ 0 w 9331960"/>
            <a:gd name="csY60" fmla="*/ 859028 h 6781800"/>
            <a:gd name="csX61" fmla="*/ 0 w 9331960"/>
            <a:gd name="csY61" fmla="*/ 0 h 67818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  <a:cxn ang="0">
              <a:pos x="csX57" y="csY57"/>
            </a:cxn>
            <a:cxn ang="0">
              <a:pos x="csX58" y="csY58"/>
            </a:cxn>
            <a:cxn ang="0">
              <a:pos x="csX59" y="csY59"/>
            </a:cxn>
            <a:cxn ang="0">
              <a:pos x="csX60" y="csY60"/>
            </a:cxn>
            <a:cxn ang="0">
              <a:pos x="csX61" y="csY61"/>
            </a:cxn>
          </a:cxnLst>
          <a:rect l="l" t="t" r="r" b="b"/>
          <a:pathLst>
            <a:path w="9331960" h="6781800" extrusionOk="0">
              <a:moveTo>
                <a:pt x="0" y="0"/>
              </a:moveTo>
              <a:cubicBezTo>
                <a:pt x="73253" y="-25951"/>
                <a:pt x="226668" y="33284"/>
                <a:pt x="303289" y="0"/>
              </a:cubicBezTo>
              <a:cubicBezTo>
                <a:pt x="379910" y="-33284"/>
                <a:pt x="508888" y="28022"/>
                <a:pt x="606577" y="0"/>
              </a:cubicBezTo>
              <a:cubicBezTo>
                <a:pt x="704266" y="-28022"/>
                <a:pt x="982366" y="21347"/>
                <a:pt x="1189825" y="0"/>
              </a:cubicBezTo>
              <a:cubicBezTo>
                <a:pt x="1397284" y="-21347"/>
                <a:pt x="1616816" y="1100"/>
                <a:pt x="1959712" y="0"/>
              </a:cubicBezTo>
              <a:cubicBezTo>
                <a:pt x="2302608" y="-1100"/>
                <a:pt x="2293615" y="16818"/>
                <a:pt x="2449640" y="0"/>
              </a:cubicBezTo>
              <a:cubicBezTo>
                <a:pt x="2605665" y="-16818"/>
                <a:pt x="2775494" y="61605"/>
                <a:pt x="3032887" y="0"/>
              </a:cubicBezTo>
              <a:cubicBezTo>
                <a:pt x="3290280" y="-61605"/>
                <a:pt x="3353390" y="20751"/>
                <a:pt x="3522815" y="0"/>
              </a:cubicBezTo>
              <a:cubicBezTo>
                <a:pt x="3692240" y="-20751"/>
                <a:pt x="3861651" y="39077"/>
                <a:pt x="4199382" y="0"/>
              </a:cubicBezTo>
              <a:cubicBezTo>
                <a:pt x="4537113" y="-39077"/>
                <a:pt x="4456635" y="21373"/>
                <a:pt x="4595990" y="0"/>
              </a:cubicBezTo>
              <a:cubicBezTo>
                <a:pt x="4735345" y="-21373"/>
                <a:pt x="5028447" y="1649"/>
                <a:pt x="5272557" y="0"/>
              </a:cubicBezTo>
              <a:cubicBezTo>
                <a:pt x="5516667" y="-1649"/>
                <a:pt x="5619181" y="41965"/>
                <a:pt x="5762485" y="0"/>
              </a:cubicBezTo>
              <a:cubicBezTo>
                <a:pt x="5905789" y="-41965"/>
                <a:pt x="6051602" y="43587"/>
                <a:pt x="6159094" y="0"/>
              </a:cubicBezTo>
              <a:cubicBezTo>
                <a:pt x="6266586" y="-43587"/>
                <a:pt x="6491632" y="38059"/>
                <a:pt x="6649021" y="0"/>
              </a:cubicBezTo>
              <a:cubicBezTo>
                <a:pt x="6806410" y="-38059"/>
                <a:pt x="6992743" y="18465"/>
                <a:pt x="7138949" y="0"/>
              </a:cubicBezTo>
              <a:cubicBezTo>
                <a:pt x="7285155" y="-18465"/>
                <a:pt x="7413633" y="2785"/>
                <a:pt x="7535558" y="0"/>
              </a:cubicBezTo>
              <a:cubicBezTo>
                <a:pt x="7657483" y="-2785"/>
                <a:pt x="7733865" y="6509"/>
                <a:pt x="7838846" y="0"/>
              </a:cubicBezTo>
              <a:cubicBezTo>
                <a:pt x="7943827" y="-6509"/>
                <a:pt x="8098551" y="15514"/>
                <a:pt x="8235455" y="0"/>
              </a:cubicBezTo>
              <a:cubicBezTo>
                <a:pt x="8372359" y="-15514"/>
                <a:pt x="8467404" y="14945"/>
                <a:pt x="8632063" y="0"/>
              </a:cubicBezTo>
              <a:cubicBezTo>
                <a:pt x="8796722" y="-14945"/>
                <a:pt x="9110690" y="42661"/>
                <a:pt x="9331960" y="0"/>
              </a:cubicBezTo>
              <a:cubicBezTo>
                <a:pt x="9377253" y="194042"/>
                <a:pt x="9283438" y="235919"/>
                <a:pt x="9331960" y="429514"/>
              </a:cubicBezTo>
              <a:cubicBezTo>
                <a:pt x="9380482" y="623109"/>
                <a:pt x="9330350" y="892382"/>
                <a:pt x="9331960" y="1130300"/>
              </a:cubicBezTo>
              <a:cubicBezTo>
                <a:pt x="9333570" y="1368218"/>
                <a:pt x="9298104" y="1571249"/>
                <a:pt x="9331960" y="1695450"/>
              </a:cubicBezTo>
              <a:cubicBezTo>
                <a:pt x="9365816" y="1819651"/>
                <a:pt x="9285616" y="2079071"/>
                <a:pt x="9331960" y="2328418"/>
              </a:cubicBezTo>
              <a:cubicBezTo>
                <a:pt x="9378304" y="2577765"/>
                <a:pt x="9327506" y="2805170"/>
                <a:pt x="9331960" y="2961386"/>
              </a:cubicBezTo>
              <a:cubicBezTo>
                <a:pt x="9336414" y="3117602"/>
                <a:pt x="9323420" y="3328647"/>
                <a:pt x="9331960" y="3458718"/>
              </a:cubicBezTo>
              <a:cubicBezTo>
                <a:pt x="9340500" y="3588789"/>
                <a:pt x="9325289" y="3756561"/>
                <a:pt x="9331960" y="4023868"/>
              </a:cubicBezTo>
              <a:cubicBezTo>
                <a:pt x="9338631" y="4291175"/>
                <a:pt x="9295660" y="4328349"/>
                <a:pt x="9331960" y="4521200"/>
              </a:cubicBezTo>
              <a:cubicBezTo>
                <a:pt x="9368260" y="4714051"/>
                <a:pt x="9298240" y="4809079"/>
                <a:pt x="9331960" y="5018532"/>
              </a:cubicBezTo>
              <a:cubicBezTo>
                <a:pt x="9365680" y="5227985"/>
                <a:pt x="9301259" y="5483804"/>
                <a:pt x="9331960" y="5719318"/>
              </a:cubicBezTo>
              <a:cubicBezTo>
                <a:pt x="9362661" y="5954832"/>
                <a:pt x="9328935" y="5950814"/>
                <a:pt x="9331960" y="6081014"/>
              </a:cubicBezTo>
              <a:cubicBezTo>
                <a:pt x="9334985" y="6211214"/>
                <a:pt x="9305079" y="6604107"/>
                <a:pt x="9331960" y="6781800"/>
              </a:cubicBezTo>
              <a:cubicBezTo>
                <a:pt x="9090815" y="6847681"/>
                <a:pt x="9033431" y="6763481"/>
                <a:pt x="8748713" y="6781800"/>
              </a:cubicBezTo>
              <a:cubicBezTo>
                <a:pt x="8463995" y="6800119"/>
                <a:pt x="8498577" y="6744485"/>
                <a:pt x="8352104" y="6781800"/>
              </a:cubicBezTo>
              <a:cubicBezTo>
                <a:pt x="8205631" y="6819115"/>
                <a:pt x="8041979" y="6717057"/>
                <a:pt x="7768857" y="6781800"/>
              </a:cubicBezTo>
              <a:cubicBezTo>
                <a:pt x="7495735" y="6846543"/>
                <a:pt x="7346703" y="6746463"/>
                <a:pt x="7185609" y="6781800"/>
              </a:cubicBezTo>
              <a:cubicBezTo>
                <a:pt x="7024515" y="6817137"/>
                <a:pt x="7004499" y="6771058"/>
                <a:pt x="6882321" y="6781800"/>
              </a:cubicBezTo>
              <a:cubicBezTo>
                <a:pt x="6760143" y="6792542"/>
                <a:pt x="6502260" y="6750924"/>
                <a:pt x="6299073" y="6781800"/>
              </a:cubicBezTo>
              <a:cubicBezTo>
                <a:pt x="6095886" y="6812676"/>
                <a:pt x="5696707" y="6773122"/>
                <a:pt x="5529186" y="6781800"/>
              </a:cubicBezTo>
              <a:cubicBezTo>
                <a:pt x="5361665" y="6790478"/>
                <a:pt x="5241219" y="6779129"/>
                <a:pt x="5039258" y="6781800"/>
              </a:cubicBezTo>
              <a:cubicBezTo>
                <a:pt x="4837297" y="6784471"/>
                <a:pt x="4429730" y="6726633"/>
                <a:pt x="4269372" y="6781800"/>
              </a:cubicBezTo>
              <a:cubicBezTo>
                <a:pt x="4109014" y="6836967"/>
                <a:pt x="3791509" y="6746047"/>
                <a:pt x="3592805" y="6781800"/>
              </a:cubicBezTo>
              <a:cubicBezTo>
                <a:pt x="3394101" y="6817553"/>
                <a:pt x="3134209" y="6705587"/>
                <a:pt x="2916238" y="6781800"/>
              </a:cubicBezTo>
              <a:cubicBezTo>
                <a:pt x="2698267" y="6858013"/>
                <a:pt x="2589651" y="6773809"/>
                <a:pt x="2426310" y="6781800"/>
              </a:cubicBezTo>
              <a:cubicBezTo>
                <a:pt x="2262969" y="6789791"/>
                <a:pt x="2226655" y="6751965"/>
                <a:pt x="2123021" y="6781800"/>
              </a:cubicBezTo>
              <a:cubicBezTo>
                <a:pt x="2019387" y="6811635"/>
                <a:pt x="1679282" y="6764422"/>
                <a:pt x="1539773" y="6781800"/>
              </a:cubicBezTo>
              <a:cubicBezTo>
                <a:pt x="1400264" y="6799178"/>
                <a:pt x="1232454" y="6722171"/>
                <a:pt x="956526" y="6781800"/>
              </a:cubicBezTo>
              <a:cubicBezTo>
                <a:pt x="680598" y="6841429"/>
                <a:pt x="233226" y="6743763"/>
                <a:pt x="0" y="6781800"/>
              </a:cubicBezTo>
              <a:cubicBezTo>
                <a:pt x="-14785" y="6665550"/>
                <a:pt x="37775" y="6507128"/>
                <a:pt x="0" y="6420104"/>
              </a:cubicBezTo>
              <a:cubicBezTo>
                <a:pt x="-37775" y="6333080"/>
                <a:pt x="26271" y="6122653"/>
                <a:pt x="0" y="5990590"/>
              </a:cubicBezTo>
              <a:cubicBezTo>
                <a:pt x="-26271" y="5858527"/>
                <a:pt x="16908" y="5805820"/>
                <a:pt x="0" y="5628894"/>
              </a:cubicBezTo>
              <a:cubicBezTo>
                <a:pt x="-16908" y="5451968"/>
                <a:pt x="29144" y="5301766"/>
                <a:pt x="0" y="5131562"/>
              </a:cubicBezTo>
              <a:cubicBezTo>
                <a:pt x="-29144" y="4961358"/>
                <a:pt x="41856" y="4921266"/>
                <a:pt x="0" y="4769866"/>
              </a:cubicBezTo>
              <a:cubicBezTo>
                <a:pt x="-41856" y="4618466"/>
                <a:pt x="46214" y="4425981"/>
                <a:pt x="0" y="4272534"/>
              </a:cubicBezTo>
              <a:cubicBezTo>
                <a:pt x="-46214" y="4119087"/>
                <a:pt x="30808" y="4069825"/>
                <a:pt x="0" y="3910838"/>
              </a:cubicBezTo>
              <a:cubicBezTo>
                <a:pt x="-30808" y="3751851"/>
                <a:pt x="37717" y="3623233"/>
                <a:pt x="0" y="3549142"/>
              </a:cubicBezTo>
              <a:cubicBezTo>
                <a:pt x="-37717" y="3475051"/>
                <a:pt x="7863" y="2988948"/>
                <a:pt x="0" y="2848356"/>
              </a:cubicBezTo>
              <a:cubicBezTo>
                <a:pt x="-7863" y="2707764"/>
                <a:pt x="13061" y="2563584"/>
                <a:pt x="0" y="2351024"/>
              </a:cubicBezTo>
              <a:cubicBezTo>
                <a:pt x="-13061" y="2138464"/>
                <a:pt x="3938" y="1979094"/>
                <a:pt x="0" y="1785874"/>
              </a:cubicBezTo>
              <a:cubicBezTo>
                <a:pt x="-3938" y="1592654"/>
                <a:pt x="287" y="1531423"/>
                <a:pt x="0" y="1424178"/>
              </a:cubicBezTo>
              <a:cubicBezTo>
                <a:pt x="-287" y="1316933"/>
                <a:pt x="35702" y="1028020"/>
                <a:pt x="0" y="859028"/>
              </a:cubicBezTo>
              <a:cubicBezTo>
                <a:pt x="-35702" y="690036"/>
                <a:pt x="34795" y="198448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266700</xdr:colOff>
      <xdr:row>87</xdr:row>
      <xdr:rowOff>165100</xdr:rowOff>
    </xdr:from>
    <xdr:to>
      <xdr:col>38</xdr:col>
      <xdr:colOff>548640</xdr:colOff>
      <xdr:row>101</xdr:row>
      <xdr:rowOff>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DC4E2A47-B08B-4956-8083-2524AD1BF352}"/>
            </a:ext>
          </a:extLst>
        </xdr:cNvPr>
        <xdr:cNvSpPr/>
      </xdr:nvSpPr>
      <xdr:spPr>
        <a:xfrm>
          <a:off x="15918180" y="22712680"/>
          <a:ext cx="9555480" cy="3248660"/>
        </a:xfrm>
        <a:custGeom>
          <a:avLst/>
          <a:gdLst>
            <a:gd name="csX0" fmla="*/ 0 w 9555480"/>
            <a:gd name="csY0" fmla="*/ 541454 h 3248660"/>
            <a:gd name="csX1" fmla="*/ 541454 w 9555480"/>
            <a:gd name="csY1" fmla="*/ 0 h 3248660"/>
            <a:gd name="csX2" fmla="*/ 852115 w 9555480"/>
            <a:gd name="csY2" fmla="*/ 0 h 3248660"/>
            <a:gd name="csX3" fmla="*/ 1501679 w 9555480"/>
            <a:gd name="csY3" fmla="*/ 0 h 3248660"/>
            <a:gd name="csX4" fmla="*/ 2066517 w 9555480"/>
            <a:gd name="csY4" fmla="*/ 0 h 3248660"/>
            <a:gd name="csX5" fmla="*/ 2800807 w 9555480"/>
            <a:gd name="csY5" fmla="*/ 0 h 3248660"/>
            <a:gd name="csX6" fmla="*/ 3535096 w 9555480"/>
            <a:gd name="csY6" fmla="*/ 0 h 3248660"/>
            <a:gd name="csX7" fmla="*/ 4184660 w 9555480"/>
            <a:gd name="csY7" fmla="*/ 0 h 3248660"/>
            <a:gd name="csX8" fmla="*/ 4664772 w 9555480"/>
            <a:gd name="csY8" fmla="*/ 0 h 3248660"/>
            <a:gd name="csX9" fmla="*/ 5060159 w 9555480"/>
            <a:gd name="csY9" fmla="*/ 0 h 3248660"/>
            <a:gd name="csX10" fmla="*/ 5624997 w 9555480"/>
            <a:gd name="csY10" fmla="*/ 0 h 3248660"/>
            <a:gd name="csX11" fmla="*/ 6105110 w 9555480"/>
            <a:gd name="csY11" fmla="*/ 0 h 3248660"/>
            <a:gd name="csX12" fmla="*/ 6669948 w 9555480"/>
            <a:gd name="csY12" fmla="*/ 0 h 3248660"/>
            <a:gd name="csX13" fmla="*/ 6980609 w 9555480"/>
            <a:gd name="csY13" fmla="*/ 0 h 3248660"/>
            <a:gd name="csX14" fmla="*/ 7291270 w 9555480"/>
            <a:gd name="csY14" fmla="*/ 0 h 3248660"/>
            <a:gd name="csX15" fmla="*/ 7940834 w 9555480"/>
            <a:gd name="csY15" fmla="*/ 0 h 3248660"/>
            <a:gd name="csX16" fmla="*/ 8505672 w 9555480"/>
            <a:gd name="csY16" fmla="*/ 0 h 3248660"/>
            <a:gd name="csX17" fmla="*/ 9014026 w 9555480"/>
            <a:gd name="csY17" fmla="*/ 0 h 3248660"/>
            <a:gd name="csX18" fmla="*/ 9555480 w 9555480"/>
            <a:gd name="csY18" fmla="*/ 541454 h 3248660"/>
            <a:gd name="csX19" fmla="*/ 9555480 w 9555480"/>
            <a:gd name="csY19" fmla="*/ 1104550 h 3248660"/>
            <a:gd name="csX20" fmla="*/ 9555480 w 9555480"/>
            <a:gd name="csY20" fmla="*/ 1602672 h 3248660"/>
            <a:gd name="csX21" fmla="*/ 9555480 w 9555480"/>
            <a:gd name="csY21" fmla="*/ 2122453 h 3248660"/>
            <a:gd name="csX22" fmla="*/ 9555480 w 9555480"/>
            <a:gd name="csY22" fmla="*/ 2707206 h 3248660"/>
            <a:gd name="csX23" fmla="*/ 9014026 w 9555480"/>
            <a:gd name="csY23" fmla="*/ 3248660 h 3248660"/>
            <a:gd name="csX24" fmla="*/ 8449188 w 9555480"/>
            <a:gd name="csY24" fmla="*/ 3248660 h 3248660"/>
            <a:gd name="csX25" fmla="*/ 8138527 w 9555480"/>
            <a:gd name="csY25" fmla="*/ 3248660 h 3248660"/>
            <a:gd name="csX26" fmla="*/ 7743140 w 9555480"/>
            <a:gd name="csY26" fmla="*/ 3248660 h 3248660"/>
            <a:gd name="csX27" fmla="*/ 7178302 w 9555480"/>
            <a:gd name="csY27" fmla="*/ 3248660 h 3248660"/>
            <a:gd name="csX28" fmla="*/ 6867641 w 9555480"/>
            <a:gd name="csY28" fmla="*/ 3248660 h 3248660"/>
            <a:gd name="csX29" fmla="*/ 6302803 w 9555480"/>
            <a:gd name="csY29" fmla="*/ 3248660 h 3248660"/>
            <a:gd name="csX30" fmla="*/ 5992142 w 9555480"/>
            <a:gd name="csY30" fmla="*/ 3248660 h 3248660"/>
            <a:gd name="csX31" fmla="*/ 5427304 w 9555480"/>
            <a:gd name="csY31" fmla="*/ 3248660 h 3248660"/>
            <a:gd name="csX32" fmla="*/ 4862466 w 9555480"/>
            <a:gd name="csY32" fmla="*/ 3248660 h 3248660"/>
            <a:gd name="csX33" fmla="*/ 4212902 w 9555480"/>
            <a:gd name="csY33" fmla="*/ 3248660 h 3248660"/>
            <a:gd name="csX34" fmla="*/ 3732789 w 9555480"/>
            <a:gd name="csY34" fmla="*/ 3248660 h 3248660"/>
            <a:gd name="csX35" fmla="*/ 3167951 w 9555480"/>
            <a:gd name="csY35" fmla="*/ 3248660 h 3248660"/>
            <a:gd name="csX36" fmla="*/ 2687839 w 9555480"/>
            <a:gd name="csY36" fmla="*/ 3248660 h 3248660"/>
            <a:gd name="csX37" fmla="*/ 2292452 w 9555480"/>
            <a:gd name="csY37" fmla="*/ 3248660 h 3248660"/>
            <a:gd name="csX38" fmla="*/ 1897066 w 9555480"/>
            <a:gd name="csY38" fmla="*/ 3248660 h 3248660"/>
            <a:gd name="csX39" fmla="*/ 1586405 w 9555480"/>
            <a:gd name="csY39" fmla="*/ 3248660 h 3248660"/>
            <a:gd name="csX40" fmla="*/ 1191018 w 9555480"/>
            <a:gd name="csY40" fmla="*/ 3248660 h 3248660"/>
            <a:gd name="csX41" fmla="*/ 541454 w 9555480"/>
            <a:gd name="csY41" fmla="*/ 3248660 h 3248660"/>
            <a:gd name="csX42" fmla="*/ 0 w 9555480"/>
            <a:gd name="csY42" fmla="*/ 2707206 h 3248660"/>
            <a:gd name="csX43" fmla="*/ 0 w 9555480"/>
            <a:gd name="csY43" fmla="*/ 2209083 h 3248660"/>
            <a:gd name="csX44" fmla="*/ 0 w 9555480"/>
            <a:gd name="csY44" fmla="*/ 1732618 h 3248660"/>
            <a:gd name="csX45" fmla="*/ 0 w 9555480"/>
            <a:gd name="csY45" fmla="*/ 1234495 h 3248660"/>
            <a:gd name="csX46" fmla="*/ 0 w 9555480"/>
            <a:gd name="csY46" fmla="*/ 541454 h 32486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55480" h="3248660" extrusionOk="0">
              <a:moveTo>
                <a:pt x="0" y="541454"/>
              </a:moveTo>
              <a:cubicBezTo>
                <a:pt x="-40466" y="309230"/>
                <a:pt x="280921" y="10295"/>
                <a:pt x="541454" y="0"/>
              </a:cubicBezTo>
              <a:cubicBezTo>
                <a:pt x="610644" y="-29425"/>
                <a:pt x="769140" y="8416"/>
                <a:pt x="852115" y="0"/>
              </a:cubicBezTo>
              <a:cubicBezTo>
                <a:pt x="935090" y="-8416"/>
                <a:pt x="1196348" y="6742"/>
                <a:pt x="1501679" y="0"/>
              </a:cubicBezTo>
              <a:cubicBezTo>
                <a:pt x="1807010" y="-6742"/>
                <a:pt x="1913271" y="18326"/>
                <a:pt x="2066517" y="0"/>
              </a:cubicBezTo>
              <a:cubicBezTo>
                <a:pt x="2219763" y="-18326"/>
                <a:pt x="2456196" y="68741"/>
                <a:pt x="2800807" y="0"/>
              </a:cubicBezTo>
              <a:cubicBezTo>
                <a:pt x="3145418" y="-68741"/>
                <a:pt x="3384756" y="30925"/>
                <a:pt x="3535096" y="0"/>
              </a:cubicBezTo>
              <a:cubicBezTo>
                <a:pt x="3685436" y="-30925"/>
                <a:pt x="3938577" y="33829"/>
                <a:pt x="4184660" y="0"/>
              </a:cubicBezTo>
              <a:cubicBezTo>
                <a:pt x="4430743" y="-33829"/>
                <a:pt x="4564294" y="10479"/>
                <a:pt x="4664772" y="0"/>
              </a:cubicBezTo>
              <a:cubicBezTo>
                <a:pt x="4765250" y="-10479"/>
                <a:pt x="4917408" y="3011"/>
                <a:pt x="5060159" y="0"/>
              </a:cubicBezTo>
              <a:cubicBezTo>
                <a:pt x="5202910" y="-3011"/>
                <a:pt x="5497960" y="63009"/>
                <a:pt x="5624997" y="0"/>
              </a:cubicBezTo>
              <a:cubicBezTo>
                <a:pt x="5752034" y="-63009"/>
                <a:pt x="5932533" y="52720"/>
                <a:pt x="6105110" y="0"/>
              </a:cubicBezTo>
              <a:cubicBezTo>
                <a:pt x="6277687" y="-52720"/>
                <a:pt x="6513808" y="60452"/>
                <a:pt x="6669948" y="0"/>
              </a:cubicBezTo>
              <a:cubicBezTo>
                <a:pt x="6826088" y="-60452"/>
                <a:pt x="6826502" y="33055"/>
                <a:pt x="6980609" y="0"/>
              </a:cubicBezTo>
              <a:cubicBezTo>
                <a:pt x="7134716" y="-33055"/>
                <a:pt x="7219310" y="34538"/>
                <a:pt x="7291270" y="0"/>
              </a:cubicBezTo>
              <a:cubicBezTo>
                <a:pt x="7363230" y="-34538"/>
                <a:pt x="7802103" y="26831"/>
                <a:pt x="7940834" y="0"/>
              </a:cubicBezTo>
              <a:cubicBezTo>
                <a:pt x="8079565" y="-26831"/>
                <a:pt x="8292088" y="17778"/>
                <a:pt x="8505672" y="0"/>
              </a:cubicBezTo>
              <a:cubicBezTo>
                <a:pt x="8719256" y="-17778"/>
                <a:pt x="8897806" y="34920"/>
                <a:pt x="9014026" y="0"/>
              </a:cubicBezTo>
              <a:cubicBezTo>
                <a:pt x="9294035" y="-8362"/>
                <a:pt x="9598372" y="219324"/>
                <a:pt x="9555480" y="541454"/>
              </a:cubicBezTo>
              <a:cubicBezTo>
                <a:pt x="9593805" y="755111"/>
                <a:pt x="9541109" y="894842"/>
                <a:pt x="9555480" y="1104550"/>
              </a:cubicBezTo>
              <a:cubicBezTo>
                <a:pt x="9569851" y="1314258"/>
                <a:pt x="9543392" y="1360191"/>
                <a:pt x="9555480" y="1602672"/>
              </a:cubicBezTo>
              <a:cubicBezTo>
                <a:pt x="9567568" y="1845153"/>
                <a:pt x="9521673" y="1978016"/>
                <a:pt x="9555480" y="2122453"/>
              </a:cubicBezTo>
              <a:cubicBezTo>
                <a:pt x="9589287" y="2266890"/>
                <a:pt x="9513673" y="2480880"/>
                <a:pt x="9555480" y="2707206"/>
              </a:cubicBezTo>
              <a:cubicBezTo>
                <a:pt x="9590884" y="3026045"/>
                <a:pt x="9291782" y="3207896"/>
                <a:pt x="9014026" y="3248660"/>
              </a:cubicBezTo>
              <a:cubicBezTo>
                <a:pt x="8802150" y="3310954"/>
                <a:pt x="8616983" y="3246110"/>
                <a:pt x="8449188" y="3248660"/>
              </a:cubicBezTo>
              <a:cubicBezTo>
                <a:pt x="8281393" y="3251210"/>
                <a:pt x="8233564" y="3230667"/>
                <a:pt x="8138527" y="3248660"/>
              </a:cubicBezTo>
              <a:cubicBezTo>
                <a:pt x="8043490" y="3266653"/>
                <a:pt x="7935332" y="3244205"/>
                <a:pt x="7743140" y="3248660"/>
              </a:cubicBezTo>
              <a:cubicBezTo>
                <a:pt x="7550948" y="3253115"/>
                <a:pt x="7446281" y="3201689"/>
                <a:pt x="7178302" y="3248660"/>
              </a:cubicBezTo>
              <a:cubicBezTo>
                <a:pt x="6910323" y="3295631"/>
                <a:pt x="6962409" y="3215969"/>
                <a:pt x="6867641" y="3248660"/>
              </a:cubicBezTo>
              <a:cubicBezTo>
                <a:pt x="6772873" y="3281351"/>
                <a:pt x="6435313" y="3214413"/>
                <a:pt x="6302803" y="3248660"/>
              </a:cubicBezTo>
              <a:cubicBezTo>
                <a:pt x="6170293" y="3282907"/>
                <a:pt x="6110046" y="3212071"/>
                <a:pt x="5992142" y="3248660"/>
              </a:cubicBezTo>
              <a:cubicBezTo>
                <a:pt x="5874238" y="3285249"/>
                <a:pt x="5552422" y="3216902"/>
                <a:pt x="5427304" y="3248660"/>
              </a:cubicBezTo>
              <a:cubicBezTo>
                <a:pt x="5302186" y="3280418"/>
                <a:pt x="5142569" y="3226523"/>
                <a:pt x="4862466" y="3248660"/>
              </a:cubicBezTo>
              <a:cubicBezTo>
                <a:pt x="4582363" y="3270797"/>
                <a:pt x="4346914" y="3244132"/>
                <a:pt x="4212902" y="3248660"/>
              </a:cubicBezTo>
              <a:cubicBezTo>
                <a:pt x="4078890" y="3253188"/>
                <a:pt x="3954436" y="3234367"/>
                <a:pt x="3732789" y="3248660"/>
              </a:cubicBezTo>
              <a:cubicBezTo>
                <a:pt x="3511142" y="3262953"/>
                <a:pt x="3363133" y="3223103"/>
                <a:pt x="3167951" y="3248660"/>
              </a:cubicBezTo>
              <a:cubicBezTo>
                <a:pt x="2972769" y="3274217"/>
                <a:pt x="2915478" y="3208001"/>
                <a:pt x="2687839" y="3248660"/>
              </a:cubicBezTo>
              <a:cubicBezTo>
                <a:pt x="2460200" y="3289319"/>
                <a:pt x="2458318" y="3213220"/>
                <a:pt x="2292452" y="3248660"/>
              </a:cubicBezTo>
              <a:cubicBezTo>
                <a:pt x="2126586" y="3284100"/>
                <a:pt x="1985950" y="3245579"/>
                <a:pt x="1897066" y="3248660"/>
              </a:cubicBezTo>
              <a:cubicBezTo>
                <a:pt x="1808182" y="3251741"/>
                <a:pt x="1698162" y="3239427"/>
                <a:pt x="1586405" y="3248660"/>
              </a:cubicBezTo>
              <a:cubicBezTo>
                <a:pt x="1474648" y="3257893"/>
                <a:pt x="1319416" y="3247962"/>
                <a:pt x="1191018" y="3248660"/>
              </a:cubicBezTo>
              <a:cubicBezTo>
                <a:pt x="1062620" y="3249358"/>
                <a:pt x="862895" y="3246827"/>
                <a:pt x="541454" y="3248660"/>
              </a:cubicBezTo>
              <a:cubicBezTo>
                <a:pt x="245323" y="3289764"/>
                <a:pt x="-46082" y="2980758"/>
                <a:pt x="0" y="2707206"/>
              </a:cubicBezTo>
              <a:cubicBezTo>
                <a:pt x="-21447" y="2493988"/>
                <a:pt x="23635" y="2313480"/>
                <a:pt x="0" y="2209083"/>
              </a:cubicBezTo>
              <a:cubicBezTo>
                <a:pt x="-23635" y="2104686"/>
                <a:pt x="23939" y="1878341"/>
                <a:pt x="0" y="1732618"/>
              </a:cubicBezTo>
              <a:cubicBezTo>
                <a:pt x="-23939" y="1586896"/>
                <a:pt x="273" y="1351059"/>
                <a:pt x="0" y="1234495"/>
              </a:cubicBezTo>
              <a:cubicBezTo>
                <a:pt x="-273" y="1117931"/>
                <a:pt x="15036" y="793797"/>
                <a:pt x="0" y="54145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393700</xdr:colOff>
      <xdr:row>116</xdr:row>
      <xdr:rowOff>76200</xdr:rowOff>
    </xdr:from>
    <xdr:to>
      <xdr:col>38</xdr:col>
      <xdr:colOff>444500</xdr:colOff>
      <xdr:row>129</xdr:row>
      <xdr:rowOff>127000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5C5BC3DB-EBE2-40F6-8325-4B7609A14E6E}"/>
            </a:ext>
          </a:extLst>
        </xdr:cNvPr>
        <xdr:cNvSpPr/>
      </xdr:nvSpPr>
      <xdr:spPr>
        <a:xfrm>
          <a:off x="16045180" y="29695140"/>
          <a:ext cx="9324340" cy="3220720"/>
        </a:xfrm>
        <a:custGeom>
          <a:avLst/>
          <a:gdLst>
            <a:gd name="csX0" fmla="*/ 0 w 9324340"/>
            <a:gd name="csY0" fmla="*/ 536797 h 3220720"/>
            <a:gd name="csX1" fmla="*/ 536797 w 9324340"/>
            <a:gd name="csY1" fmla="*/ 0 h 3220720"/>
            <a:gd name="csX2" fmla="*/ 1291151 w 9324340"/>
            <a:gd name="csY2" fmla="*/ 0 h 3220720"/>
            <a:gd name="csX3" fmla="*/ 1632968 w 9324340"/>
            <a:gd name="csY3" fmla="*/ 0 h 3220720"/>
            <a:gd name="csX4" fmla="*/ 1974784 w 9324340"/>
            <a:gd name="csY4" fmla="*/ 0 h 3220720"/>
            <a:gd name="csX5" fmla="*/ 2316601 w 9324340"/>
            <a:gd name="csY5" fmla="*/ 0 h 3220720"/>
            <a:gd name="csX6" fmla="*/ 3070955 w 9324340"/>
            <a:gd name="csY6" fmla="*/ 0 h 3220720"/>
            <a:gd name="csX7" fmla="*/ 3660294 w 9324340"/>
            <a:gd name="csY7" fmla="*/ 0 h 3220720"/>
            <a:gd name="csX8" fmla="*/ 4249633 w 9324340"/>
            <a:gd name="csY8" fmla="*/ 0 h 3220720"/>
            <a:gd name="csX9" fmla="*/ 4591449 w 9324340"/>
            <a:gd name="csY9" fmla="*/ 0 h 3220720"/>
            <a:gd name="csX10" fmla="*/ 5263296 w 9324340"/>
            <a:gd name="csY10" fmla="*/ 0 h 3220720"/>
            <a:gd name="csX11" fmla="*/ 5935142 w 9324340"/>
            <a:gd name="csY11" fmla="*/ 0 h 3220720"/>
            <a:gd name="csX12" fmla="*/ 6441974 w 9324340"/>
            <a:gd name="csY12" fmla="*/ 0 h 3220720"/>
            <a:gd name="csX13" fmla="*/ 6783790 w 9324340"/>
            <a:gd name="csY13" fmla="*/ 0 h 3220720"/>
            <a:gd name="csX14" fmla="*/ 7125607 w 9324340"/>
            <a:gd name="csY14" fmla="*/ 0 h 3220720"/>
            <a:gd name="csX15" fmla="*/ 7549931 w 9324340"/>
            <a:gd name="csY15" fmla="*/ 0 h 3220720"/>
            <a:gd name="csX16" fmla="*/ 8787543 w 9324340"/>
            <a:gd name="csY16" fmla="*/ 0 h 3220720"/>
            <a:gd name="csX17" fmla="*/ 9324340 w 9324340"/>
            <a:gd name="csY17" fmla="*/ 536797 h 3220720"/>
            <a:gd name="csX18" fmla="*/ 9324340 w 9324340"/>
            <a:gd name="csY18" fmla="*/ 1116521 h 3220720"/>
            <a:gd name="csX19" fmla="*/ 9324340 w 9324340"/>
            <a:gd name="csY19" fmla="*/ 1653303 h 3220720"/>
            <a:gd name="csX20" fmla="*/ 9324340 w 9324340"/>
            <a:gd name="csY20" fmla="*/ 2190084 h 3220720"/>
            <a:gd name="csX21" fmla="*/ 9324340 w 9324340"/>
            <a:gd name="csY21" fmla="*/ 2683923 h 3220720"/>
            <a:gd name="csX22" fmla="*/ 8787543 w 9324340"/>
            <a:gd name="csY22" fmla="*/ 3220720 h 3220720"/>
            <a:gd name="csX23" fmla="*/ 8280711 w 9324340"/>
            <a:gd name="csY23" fmla="*/ 3220720 h 3220720"/>
            <a:gd name="csX24" fmla="*/ 7526358 w 9324340"/>
            <a:gd name="csY24" fmla="*/ 3220720 h 3220720"/>
            <a:gd name="csX25" fmla="*/ 6854511 w 9324340"/>
            <a:gd name="csY25" fmla="*/ 3220720 h 3220720"/>
            <a:gd name="csX26" fmla="*/ 6100157 w 9324340"/>
            <a:gd name="csY26" fmla="*/ 3220720 h 3220720"/>
            <a:gd name="csX27" fmla="*/ 5428311 w 9324340"/>
            <a:gd name="csY27" fmla="*/ 3220720 h 3220720"/>
            <a:gd name="csX28" fmla="*/ 4673957 w 9324340"/>
            <a:gd name="csY28" fmla="*/ 3220720 h 3220720"/>
            <a:gd name="csX29" fmla="*/ 4167125 w 9324340"/>
            <a:gd name="csY29" fmla="*/ 3220720 h 3220720"/>
            <a:gd name="csX30" fmla="*/ 3742801 w 9324340"/>
            <a:gd name="csY30" fmla="*/ 3220720 h 3220720"/>
            <a:gd name="csX31" fmla="*/ 3235970 w 9324340"/>
            <a:gd name="csY31" fmla="*/ 3220720 h 3220720"/>
            <a:gd name="csX32" fmla="*/ 2894153 w 9324340"/>
            <a:gd name="csY32" fmla="*/ 3220720 h 3220720"/>
            <a:gd name="csX33" fmla="*/ 2387321 w 9324340"/>
            <a:gd name="csY33" fmla="*/ 3220720 h 3220720"/>
            <a:gd name="csX34" fmla="*/ 2045505 w 9324340"/>
            <a:gd name="csY34" fmla="*/ 3220720 h 3220720"/>
            <a:gd name="csX35" fmla="*/ 1703688 w 9324340"/>
            <a:gd name="csY35" fmla="*/ 3220720 h 3220720"/>
            <a:gd name="csX36" fmla="*/ 536797 w 9324340"/>
            <a:gd name="csY36" fmla="*/ 3220720 h 3220720"/>
            <a:gd name="csX37" fmla="*/ 0 w 9324340"/>
            <a:gd name="csY37" fmla="*/ 2683923 h 3220720"/>
            <a:gd name="csX38" fmla="*/ 0 w 9324340"/>
            <a:gd name="csY38" fmla="*/ 2211555 h 3220720"/>
            <a:gd name="csX39" fmla="*/ 0 w 9324340"/>
            <a:gd name="csY39" fmla="*/ 1631831 h 3220720"/>
            <a:gd name="csX40" fmla="*/ 0 w 9324340"/>
            <a:gd name="csY40" fmla="*/ 1095050 h 3220720"/>
            <a:gd name="csX41" fmla="*/ 0 w 9324340"/>
            <a:gd name="csY41" fmla="*/ 536797 h 32207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324340" h="3220720" extrusionOk="0">
              <a:moveTo>
                <a:pt x="0" y="536797"/>
              </a:moveTo>
              <a:cubicBezTo>
                <a:pt x="-74037" y="209548"/>
                <a:pt x="236714" y="-62230"/>
                <a:pt x="536797" y="0"/>
              </a:cubicBezTo>
              <a:cubicBezTo>
                <a:pt x="741964" y="-52251"/>
                <a:pt x="1055843" y="10995"/>
                <a:pt x="1291151" y="0"/>
              </a:cubicBezTo>
              <a:cubicBezTo>
                <a:pt x="1526459" y="-10995"/>
                <a:pt x="1530149" y="22821"/>
                <a:pt x="1632968" y="0"/>
              </a:cubicBezTo>
              <a:cubicBezTo>
                <a:pt x="1735787" y="-22821"/>
                <a:pt x="1836199" y="21628"/>
                <a:pt x="1974784" y="0"/>
              </a:cubicBezTo>
              <a:cubicBezTo>
                <a:pt x="2113369" y="-21628"/>
                <a:pt x="2204218" y="20476"/>
                <a:pt x="2316601" y="0"/>
              </a:cubicBezTo>
              <a:cubicBezTo>
                <a:pt x="2428984" y="-20476"/>
                <a:pt x="2801808" y="83094"/>
                <a:pt x="3070955" y="0"/>
              </a:cubicBezTo>
              <a:cubicBezTo>
                <a:pt x="3340102" y="-83094"/>
                <a:pt x="3459088" y="50491"/>
                <a:pt x="3660294" y="0"/>
              </a:cubicBezTo>
              <a:cubicBezTo>
                <a:pt x="3861500" y="-50491"/>
                <a:pt x="4029720" y="20382"/>
                <a:pt x="4249633" y="0"/>
              </a:cubicBezTo>
              <a:cubicBezTo>
                <a:pt x="4469546" y="-20382"/>
                <a:pt x="4463653" y="24636"/>
                <a:pt x="4591449" y="0"/>
              </a:cubicBezTo>
              <a:cubicBezTo>
                <a:pt x="4719245" y="-24636"/>
                <a:pt x="4995212" y="30139"/>
                <a:pt x="5263296" y="0"/>
              </a:cubicBezTo>
              <a:cubicBezTo>
                <a:pt x="5531380" y="-30139"/>
                <a:pt x="5749499" y="60620"/>
                <a:pt x="5935142" y="0"/>
              </a:cubicBezTo>
              <a:cubicBezTo>
                <a:pt x="6120785" y="-60620"/>
                <a:pt x="6300655" y="19546"/>
                <a:pt x="6441974" y="0"/>
              </a:cubicBezTo>
              <a:cubicBezTo>
                <a:pt x="6583293" y="-19546"/>
                <a:pt x="6686781" y="10014"/>
                <a:pt x="6783790" y="0"/>
              </a:cubicBezTo>
              <a:cubicBezTo>
                <a:pt x="6880799" y="-10014"/>
                <a:pt x="6976064" y="4383"/>
                <a:pt x="7125607" y="0"/>
              </a:cubicBezTo>
              <a:cubicBezTo>
                <a:pt x="7275150" y="-4383"/>
                <a:pt x="7431428" y="21587"/>
                <a:pt x="7549931" y="0"/>
              </a:cubicBezTo>
              <a:cubicBezTo>
                <a:pt x="7668434" y="-21587"/>
                <a:pt x="8500952" y="84601"/>
                <a:pt x="8787543" y="0"/>
              </a:cubicBezTo>
              <a:cubicBezTo>
                <a:pt x="9066799" y="69337"/>
                <a:pt x="9332047" y="259015"/>
                <a:pt x="9324340" y="536797"/>
              </a:cubicBezTo>
              <a:cubicBezTo>
                <a:pt x="9368584" y="731872"/>
                <a:pt x="9320676" y="964156"/>
                <a:pt x="9324340" y="1116521"/>
              </a:cubicBezTo>
              <a:cubicBezTo>
                <a:pt x="9328004" y="1268886"/>
                <a:pt x="9299057" y="1463388"/>
                <a:pt x="9324340" y="1653303"/>
              </a:cubicBezTo>
              <a:cubicBezTo>
                <a:pt x="9349623" y="1843218"/>
                <a:pt x="9320619" y="2033526"/>
                <a:pt x="9324340" y="2190084"/>
              </a:cubicBezTo>
              <a:cubicBezTo>
                <a:pt x="9328061" y="2346642"/>
                <a:pt x="9272994" y="2491931"/>
                <a:pt x="9324340" y="2683923"/>
              </a:cubicBezTo>
              <a:cubicBezTo>
                <a:pt x="9359273" y="2935420"/>
                <a:pt x="9102669" y="3281214"/>
                <a:pt x="8787543" y="3220720"/>
              </a:cubicBezTo>
              <a:cubicBezTo>
                <a:pt x="8570269" y="3263749"/>
                <a:pt x="8475570" y="3178129"/>
                <a:pt x="8280711" y="3220720"/>
              </a:cubicBezTo>
              <a:cubicBezTo>
                <a:pt x="8085852" y="3263311"/>
                <a:pt x="7868281" y="3134606"/>
                <a:pt x="7526358" y="3220720"/>
              </a:cubicBezTo>
              <a:cubicBezTo>
                <a:pt x="7184435" y="3306834"/>
                <a:pt x="7084721" y="3169516"/>
                <a:pt x="6854511" y="3220720"/>
              </a:cubicBezTo>
              <a:cubicBezTo>
                <a:pt x="6624301" y="3271924"/>
                <a:pt x="6461535" y="3192621"/>
                <a:pt x="6100157" y="3220720"/>
              </a:cubicBezTo>
              <a:cubicBezTo>
                <a:pt x="5738779" y="3248819"/>
                <a:pt x="5738738" y="3158651"/>
                <a:pt x="5428311" y="3220720"/>
              </a:cubicBezTo>
              <a:cubicBezTo>
                <a:pt x="5117884" y="3282789"/>
                <a:pt x="4833924" y="3130755"/>
                <a:pt x="4673957" y="3220720"/>
              </a:cubicBezTo>
              <a:cubicBezTo>
                <a:pt x="4513990" y="3310685"/>
                <a:pt x="4391273" y="3207628"/>
                <a:pt x="4167125" y="3220720"/>
              </a:cubicBezTo>
              <a:cubicBezTo>
                <a:pt x="3942977" y="3233812"/>
                <a:pt x="3932069" y="3170301"/>
                <a:pt x="3742801" y="3220720"/>
              </a:cubicBezTo>
              <a:cubicBezTo>
                <a:pt x="3553533" y="3271139"/>
                <a:pt x="3347592" y="3186897"/>
                <a:pt x="3235970" y="3220720"/>
              </a:cubicBezTo>
              <a:cubicBezTo>
                <a:pt x="3124348" y="3254543"/>
                <a:pt x="3056130" y="3209730"/>
                <a:pt x="2894153" y="3220720"/>
              </a:cubicBezTo>
              <a:cubicBezTo>
                <a:pt x="2732176" y="3231710"/>
                <a:pt x="2598024" y="3161214"/>
                <a:pt x="2387321" y="3220720"/>
              </a:cubicBezTo>
              <a:cubicBezTo>
                <a:pt x="2176618" y="3280226"/>
                <a:pt x="2163377" y="3207579"/>
                <a:pt x="2045505" y="3220720"/>
              </a:cubicBezTo>
              <a:cubicBezTo>
                <a:pt x="1927633" y="3233861"/>
                <a:pt x="1868974" y="3208820"/>
                <a:pt x="1703688" y="3220720"/>
              </a:cubicBezTo>
              <a:cubicBezTo>
                <a:pt x="1538402" y="3232620"/>
                <a:pt x="1041988" y="3141477"/>
                <a:pt x="536797" y="3220720"/>
              </a:cubicBezTo>
              <a:cubicBezTo>
                <a:pt x="187778" y="3261738"/>
                <a:pt x="82090" y="2990495"/>
                <a:pt x="0" y="2683923"/>
              </a:cubicBezTo>
              <a:cubicBezTo>
                <a:pt x="-42292" y="2514540"/>
                <a:pt x="9831" y="2431323"/>
                <a:pt x="0" y="2211555"/>
              </a:cubicBezTo>
              <a:cubicBezTo>
                <a:pt x="-9831" y="1991787"/>
                <a:pt x="69272" y="1804184"/>
                <a:pt x="0" y="1631831"/>
              </a:cubicBezTo>
              <a:cubicBezTo>
                <a:pt x="-69272" y="1459478"/>
                <a:pt x="40405" y="1259536"/>
                <a:pt x="0" y="1095050"/>
              </a:cubicBezTo>
              <a:cubicBezTo>
                <a:pt x="-40405" y="930564"/>
                <a:pt x="17477" y="657936"/>
                <a:pt x="0" y="536797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45720</xdr:colOff>
      <xdr:row>35</xdr:row>
      <xdr:rowOff>60960</xdr:rowOff>
    </xdr:from>
    <xdr:to>
      <xdr:col>38</xdr:col>
      <xdr:colOff>558800</xdr:colOff>
      <xdr:row>67</xdr:row>
      <xdr:rowOff>104140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B14CCA00-691C-4339-A17A-9860E99A7092}"/>
            </a:ext>
          </a:extLst>
        </xdr:cNvPr>
        <xdr:cNvSpPr/>
      </xdr:nvSpPr>
      <xdr:spPr>
        <a:xfrm>
          <a:off x="16299180" y="9342120"/>
          <a:ext cx="9184640" cy="7846060"/>
        </a:xfrm>
        <a:custGeom>
          <a:avLst/>
          <a:gdLst>
            <a:gd name="csX0" fmla="*/ 0 w 9184640"/>
            <a:gd name="csY0" fmla="*/ 1307703 h 7846060"/>
            <a:gd name="csX1" fmla="*/ 1307703 w 9184640"/>
            <a:gd name="csY1" fmla="*/ 0 h 7846060"/>
            <a:gd name="csX2" fmla="*/ 2036291 w 9184640"/>
            <a:gd name="csY2" fmla="*/ 0 h 7846060"/>
            <a:gd name="csX3" fmla="*/ 2436417 w 9184640"/>
            <a:gd name="csY3" fmla="*/ 0 h 7846060"/>
            <a:gd name="csX4" fmla="*/ 2836543 w 9184640"/>
            <a:gd name="csY4" fmla="*/ 0 h 7846060"/>
            <a:gd name="csX5" fmla="*/ 3236669 w 9184640"/>
            <a:gd name="csY5" fmla="*/ 0 h 7846060"/>
            <a:gd name="csX6" fmla="*/ 3965257 w 9184640"/>
            <a:gd name="csY6" fmla="*/ 0 h 7846060"/>
            <a:gd name="csX7" fmla="*/ 4562460 w 9184640"/>
            <a:gd name="csY7" fmla="*/ 0 h 7846060"/>
            <a:gd name="csX8" fmla="*/ 5159663 w 9184640"/>
            <a:gd name="csY8" fmla="*/ 0 h 7846060"/>
            <a:gd name="csX9" fmla="*/ 5559789 w 9184640"/>
            <a:gd name="csY9" fmla="*/ 0 h 7846060"/>
            <a:gd name="csX10" fmla="*/ 6222684 w 9184640"/>
            <a:gd name="csY10" fmla="*/ 0 h 7846060"/>
            <a:gd name="csX11" fmla="*/ 6885580 w 9184640"/>
            <a:gd name="csY11" fmla="*/ 0 h 7846060"/>
            <a:gd name="csX12" fmla="*/ 7876937 w 9184640"/>
            <a:gd name="csY12" fmla="*/ 0 h 7846060"/>
            <a:gd name="csX13" fmla="*/ 9184640 w 9184640"/>
            <a:gd name="csY13" fmla="*/ 1307703 h 7846060"/>
            <a:gd name="csX14" fmla="*/ 9184640 w 9184640"/>
            <a:gd name="csY14" fmla="*/ 1836580 h 7846060"/>
            <a:gd name="csX15" fmla="*/ 9184640 w 9184640"/>
            <a:gd name="csY15" fmla="*/ 2522377 h 7846060"/>
            <a:gd name="csX16" fmla="*/ 9184640 w 9184640"/>
            <a:gd name="csY16" fmla="*/ 2946641 h 7846060"/>
            <a:gd name="csX17" fmla="*/ 9184640 w 9184640"/>
            <a:gd name="csY17" fmla="*/ 3475518 h 7846060"/>
            <a:gd name="csX18" fmla="*/ 9184640 w 9184640"/>
            <a:gd name="csY18" fmla="*/ 4004396 h 7846060"/>
            <a:gd name="csX19" fmla="*/ 9184640 w 9184640"/>
            <a:gd name="csY19" fmla="*/ 4585580 h 7846060"/>
            <a:gd name="csX20" fmla="*/ 9184640 w 9184640"/>
            <a:gd name="csY20" fmla="*/ 5166763 h 7846060"/>
            <a:gd name="csX21" fmla="*/ 9184640 w 9184640"/>
            <a:gd name="csY21" fmla="*/ 5852560 h 7846060"/>
            <a:gd name="csX22" fmla="*/ 9184640 w 9184640"/>
            <a:gd name="csY22" fmla="*/ 6538357 h 7846060"/>
            <a:gd name="csX23" fmla="*/ 7876937 w 9184640"/>
            <a:gd name="csY23" fmla="*/ 7846060 h 7846060"/>
            <a:gd name="csX24" fmla="*/ 7148349 w 9184640"/>
            <a:gd name="csY24" fmla="*/ 7846060 h 7846060"/>
            <a:gd name="csX25" fmla="*/ 6485454 w 9184640"/>
            <a:gd name="csY25" fmla="*/ 7846060 h 7846060"/>
            <a:gd name="csX26" fmla="*/ 5756866 w 9184640"/>
            <a:gd name="csY26" fmla="*/ 7846060 h 7846060"/>
            <a:gd name="csX27" fmla="*/ 5093971 w 9184640"/>
            <a:gd name="csY27" fmla="*/ 7846060 h 7846060"/>
            <a:gd name="csX28" fmla="*/ 4365383 w 9184640"/>
            <a:gd name="csY28" fmla="*/ 7846060 h 7846060"/>
            <a:gd name="csX29" fmla="*/ 3833872 w 9184640"/>
            <a:gd name="csY29" fmla="*/ 7846060 h 7846060"/>
            <a:gd name="csX30" fmla="*/ 3368054 w 9184640"/>
            <a:gd name="csY30" fmla="*/ 7846060 h 7846060"/>
            <a:gd name="csX31" fmla="*/ 2836543 w 9184640"/>
            <a:gd name="csY31" fmla="*/ 7846060 h 7846060"/>
            <a:gd name="csX32" fmla="*/ 2436417 w 9184640"/>
            <a:gd name="csY32" fmla="*/ 7846060 h 7846060"/>
            <a:gd name="csX33" fmla="*/ 1904906 w 9184640"/>
            <a:gd name="csY33" fmla="*/ 7846060 h 7846060"/>
            <a:gd name="csX34" fmla="*/ 1307703 w 9184640"/>
            <a:gd name="csY34" fmla="*/ 7846060 h 7846060"/>
            <a:gd name="csX35" fmla="*/ 0 w 9184640"/>
            <a:gd name="csY35" fmla="*/ 6538357 h 7846060"/>
            <a:gd name="csX36" fmla="*/ 0 w 9184640"/>
            <a:gd name="csY36" fmla="*/ 5904867 h 7846060"/>
            <a:gd name="csX37" fmla="*/ 0 w 9184640"/>
            <a:gd name="csY37" fmla="*/ 5219070 h 7846060"/>
            <a:gd name="csX38" fmla="*/ 0 w 9184640"/>
            <a:gd name="csY38" fmla="*/ 4742499 h 7846060"/>
            <a:gd name="csX39" fmla="*/ 0 w 9184640"/>
            <a:gd name="csY39" fmla="*/ 4056702 h 7846060"/>
            <a:gd name="csX40" fmla="*/ 0 w 9184640"/>
            <a:gd name="csY40" fmla="*/ 3475518 h 7846060"/>
            <a:gd name="csX41" fmla="*/ 0 w 9184640"/>
            <a:gd name="csY41" fmla="*/ 2998948 h 7846060"/>
            <a:gd name="csX42" fmla="*/ 0 w 9184640"/>
            <a:gd name="csY42" fmla="*/ 2365457 h 7846060"/>
            <a:gd name="csX43" fmla="*/ 0 w 9184640"/>
            <a:gd name="csY43" fmla="*/ 1941193 h 7846060"/>
            <a:gd name="csX44" fmla="*/ 0 w 9184640"/>
            <a:gd name="csY44" fmla="*/ 1307703 h 78460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184640" h="7846060" extrusionOk="0">
              <a:moveTo>
                <a:pt x="0" y="1307703"/>
              </a:moveTo>
              <a:cubicBezTo>
                <a:pt x="-82280" y="551267"/>
                <a:pt x="580630" y="-83407"/>
                <a:pt x="1307703" y="0"/>
              </a:cubicBezTo>
              <a:cubicBezTo>
                <a:pt x="1634370" y="-68159"/>
                <a:pt x="1789901" y="83521"/>
                <a:pt x="2036291" y="0"/>
              </a:cubicBezTo>
              <a:cubicBezTo>
                <a:pt x="2282681" y="-83521"/>
                <a:pt x="2276016" y="34"/>
                <a:pt x="2436417" y="0"/>
              </a:cubicBezTo>
              <a:cubicBezTo>
                <a:pt x="2596818" y="-34"/>
                <a:pt x="2704355" y="11721"/>
                <a:pt x="2836543" y="0"/>
              </a:cubicBezTo>
              <a:cubicBezTo>
                <a:pt x="2968731" y="-11721"/>
                <a:pt x="3125923" y="34977"/>
                <a:pt x="3236669" y="0"/>
              </a:cubicBezTo>
              <a:cubicBezTo>
                <a:pt x="3347415" y="-34977"/>
                <a:pt x="3758164" y="67931"/>
                <a:pt x="3965257" y="0"/>
              </a:cubicBezTo>
              <a:cubicBezTo>
                <a:pt x="4172350" y="-67931"/>
                <a:pt x="4409176" y="27055"/>
                <a:pt x="4562460" y="0"/>
              </a:cubicBezTo>
              <a:cubicBezTo>
                <a:pt x="4715744" y="-27055"/>
                <a:pt x="4962308" y="42451"/>
                <a:pt x="5159663" y="0"/>
              </a:cubicBezTo>
              <a:cubicBezTo>
                <a:pt x="5357018" y="-42451"/>
                <a:pt x="5463471" y="3223"/>
                <a:pt x="5559789" y="0"/>
              </a:cubicBezTo>
              <a:cubicBezTo>
                <a:pt x="5656107" y="-3223"/>
                <a:pt x="6057416" y="30643"/>
                <a:pt x="6222684" y="0"/>
              </a:cubicBezTo>
              <a:cubicBezTo>
                <a:pt x="6387952" y="-30643"/>
                <a:pt x="6574609" y="74747"/>
                <a:pt x="6885580" y="0"/>
              </a:cubicBezTo>
              <a:cubicBezTo>
                <a:pt x="7196551" y="-74747"/>
                <a:pt x="7453951" y="55946"/>
                <a:pt x="7876937" y="0"/>
              </a:cubicBezTo>
              <a:cubicBezTo>
                <a:pt x="8636389" y="2134"/>
                <a:pt x="9260824" y="511318"/>
                <a:pt x="9184640" y="1307703"/>
              </a:cubicBezTo>
              <a:cubicBezTo>
                <a:pt x="9242631" y="1539190"/>
                <a:pt x="9141812" y="1600446"/>
                <a:pt x="9184640" y="1836580"/>
              </a:cubicBezTo>
              <a:cubicBezTo>
                <a:pt x="9227468" y="2072714"/>
                <a:pt x="9164173" y="2185178"/>
                <a:pt x="9184640" y="2522377"/>
              </a:cubicBezTo>
              <a:cubicBezTo>
                <a:pt x="9205107" y="2859576"/>
                <a:pt x="9170105" y="2758352"/>
                <a:pt x="9184640" y="2946641"/>
              </a:cubicBezTo>
              <a:cubicBezTo>
                <a:pt x="9199175" y="3134930"/>
                <a:pt x="9159849" y="3252877"/>
                <a:pt x="9184640" y="3475518"/>
              </a:cubicBezTo>
              <a:cubicBezTo>
                <a:pt x="9209431" y="3698159"/>
                <a:pt x="9162021" y="3770614"/>
                <a:pt x="9184640" y="4004396"/>
              </a:cubicBezTo>
              <a:cubicBezTo>
                <a:pt x="9207259" y="4238178"/>
                <a:pt x="9169511" y="4297248"/>
                <a:pt x="9184640" y="4585580"/>
              </a:cubicBezTo>
              <a:cubicBezTo>
                <a:pt x="9199769" y="4873912"/>
                <a:pt x="9169193" y="4979097"/>
                <a:pt x="9184640" y="5166763"/>
              </a:cubicBezTo>
              <a:cubicBezTo>
                <a:pt x="9200087" y="5354429"/>
                <a:pt x="9166119" y="5570248"/>
                <a:pt x="9184640" y="5852560"/>
              </a:cubicBezTo>
              <a:cubicBezTo>
                <a:pt x="9203161" y="6134872"/>
                <a:pt x="9131475" y="6305308"/>
                <a:pt x="9184640" y="6538357"/>
              </a:cubicBezTo>
              <a:cubicBezTo>
                <a:pt x="9302389" y="7434476"/>
                <a:pt x="8645661" y="7837088"/>
                <a:pt x="7876937" y="7846060"/>
              </a:cubicBezTo>
              <a:cubicBezTo>
                <a:pt x="7608700" y="7875217"/>
                <a:pt x="7381431" y="7824204"/>
                <a:pt x="7148349" y="7846060"/>
              </a:cubicBezTo>
              <a:cubicBezTo>
                <a:pt x="6915267" y="7867916"/>
                <a:pt x="6766181" y="7796831"/>
                <a:pt x="6485454" y="7846060"/>
              </a:cubicBezTo>
              <a:cubicBezTo>
                <a:pt x="6204727" y="7895289"/>
                <a:pt x="5937540" y="7817405"/>
                <a:pt x="5756866" y="7846060"/>
              </a:cubicBezTo>
              <a:cubicBezTo>
                <a:pt x="5576192" y="7874715"/>
                <a:pt x="5236962" y="7813801"/>
                <a:pt x="5093971" y="7846060"/>
              </a:cubicBezTo>
              <a:cubicBezTo>
                <a:pt x="4950980" y="7878319"/>
                <a:pt x="4637730" y="7839093"/>
                <a:pt x="4365383" y="7846060"/>
              </a:cubicBezTo>
              <a:cubicBezTo>
                <a:pt x="4093036" y="7853027"/>
                <a:pt x="4013384" y="7837602"/>
                <a:pt x="3833872" y="7846060"/>
              </a:cubicBezTo>
              <a:cubicBezTo>
                <a:pt x="3654360" y="7854518"/>
                <a:pt x="3480775" y="7815636"/>
                <a:pt x="3368054" y="7846060"/>
              </a:cubicBezTo>
              <a:cubicBezTo>
                <a:pt x="3255333" y="7876484"/>
                <a:pt x="3061007" y="7836293"/>
                <a:pt x="2836543" y="7846060"/>
              </a:cubicBezTo>
              <a:cubicBezTo>
                <a:pt x="2612079" y="7855827"/>
                <a:pt x="2555998" y="7842647"/>
                <a:pt x="2436417" y="7846060"/>
              </a:cubicBezTo>
              <a:cubicBezTo>
                <a:pt x="2316836" y="7849473"/>
                <a:pt x="2112547" y="7810258"/>
                <a:pt x="1904906" y="7846060"/>
              </a:cubicBezTo>
              <a:cubicBezTo>
                <a:pt x="1697265" y="7881862"/>
                <a:pt x="1508482" y="7832208"/>
                <a:pt x="1307703" y="7846060"/>
              </a:cubicBezTo>
              <a:cubicBezTo>
                <a:pt x="606929" y="7859225"/>
                <a:pt x="52258" y="7230936"/>
                <a:pt x="0" y="6538357"/>
              </a:cubicBezTo>
              <a:cubicBezTo>
                <a:pt x="-49651" y="6255573"/>
                <a:pt x="8387" y="6068014"/>
                <a:pt x="0" y="5904867"/>
              </a:cubicBezTo>
              <a:cubicBezTo>
                <a:pt x="-8387" y="5741720"/>
                <a:pt x="71443" y="5389308"/>
                <a:pt x="0" y="5219070"/>
              </a:cubicBezTo>
              <a:cubicBezTo>
                <a:pt x="-71443" y="5048832"/>
                <a:pt x="19878" y="4860989"/>
                <a:pt x="0" y="4742499"/>
              </a:cubicBezTo>
              <a:cubicBezTo>
                <a:pt x="-19878" y="4624009"/>
                <a:pt x="27917" y="4238497"/>
                <a:pt x="0" y="4056702"/>
              </a:cubicBezTo>
              <a:cubicBezTo>
                <a:pt x="-27917" y="3874907"/>
                <a:pt x="41159" y="3668408"/>
                <a:pt x="0" y="3475518"/>
              </a:cubicBezTo>
              <a:cubicBezTo>
                <a:pt x="-41159" y="3282628"/>
                <a:pt x="40918" y="3199909"/>
                <a:pt x="0" y="2998948"/>
              </a:cubicBezTo>
              <a:cubicBezTo>
                <a:pt x="-40918" y="2797987"/>
                <a:pt x="37928" y="2583020"/>
                <a:pt x="0" y="2365457"/>
              </a:cubicBezTo>
              <a:cubicBezTo>
                <a:pt x="-37928" y="2147894"/>
                <a:pt x="28668" y="2087841"/>
                <a:pt x="0" y="1941193"/>
              </a:cubicBezTo>
              <a:cubicBezTo>
                <a:pt x="-28668" y="1794545"/>
                <a:pt x="34014" y="1568596"/>
                <a:pt x="0" y="1307703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67206</xdr:colOff>
      <xdr:row>68</xdr:row>
      <xdr:rowOff>218547</xdr:rowOff>
    </xdr:from>
    <xdr:to>
      <xdr:col>38</xdr:col>
      <xdr:colOff>102769</xdr:colOff>
      <xdr:row>86</xdr:row>
      <xdr:rowOff>101707</xdr:rowOff>
    </xdr:to>
    <xdr:sp macro="" textlink="">
      <xdr:nvSpPr>
        <xdr:cNvPr id="10" name="Rechthoek 9">
          <a:extLst>
            <a:ext uri="{FF2B5EF4-FFF2-40B4-BE49-F238E27FC236}">
              <a16:creationId xmlns:a16="http://schemas.microsoft.com/office/drawing/2014/main" id="{5611D73C-7234-4BE3-84AC-C371CE86E314}"/>
            </a:ext>
          </a:extLst>
        </xdr:cNvPr>
        <xdr:cNvSpPr/>
      </xdr:nvSpPr>
      <xdr:spPr>
        <a:xfrm rot="336433">
          <a:off x="15718686" y="17546427"/>
          <a:ext cx="9309103" cy="4859020"/>
        </a:xfrm>
        <a:custGeom>
          <a:avLst/>
          <a:gdLst>
            <a:gd name="csX0" fmla="*/ 0 w 9309103"/>
            <a:gd name="csY0" fmla="*/ 0 h 4859020"/>
            <a:gd name="csX1" fmla="*/ 9309103 w 9309103"/>
            <a:gd name="csY1" fmla="*/ 0 h 4859020"/>
            <a:gd name="csX2" fmla="*/ 9309103 w 9309103"/>
            <a:gd name="csY2" fmla="*/ 4859020 h 4859020"/>
            <a:gd name="csX3" fmla="*/ 0 w 9309103"/>
            <a:gd name="csY3" fmla="*/ 4859020 h 4859020"/>
            <a:gd name="csX4" fmla="*/ 0 w 9309103"/>
            <a:gd name="csY4" fmla="*/ 0 h 485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309103" h="4859020" extrusionOk="0">
              <a:moveTo>
                <a:pt x="0" y="0"/>
              </a:moveTo>
              <a:cubicBezTo>
                <a:pt x="2563440" y="-74274"/>
                <a:pt x="7920789" y="-120669"/>
                <a:pt x="9309103" y="0"/>
              </a:cubicBezTo>
              <a:cubicBezTo>
                <a:pt x="9462202" y="988694"/>
                <a:pt x="9157109" y="3894387"/>
                <a:pt x="9309103" y="4859020"/>
              </a:cubicBezTo>
              <a:cubicBezTo>
                <a:pt x="8243959" y="4982158"/>
                <a:pt x="1791394" y="4920005"/>
                <a:pt x="0" y="4859020"/>
              </a:cubicBezTo>
              <a:cubicBezTo>
                <a:pt x="-129013" y="3363593"/>
                <a:pt x="-29966" y="570919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375920</xdr:colOff>
      <xdr:row>37</xdr:row>
      <xdr:rowOff>22860</xdr:rowOff>
    </xdr:from>
    <xdr:ext cx="3304623" cy="134459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6293657D-EDA4-4E1C-A15F-CC3340502242}"/>
            </a:ext>
          </a:extLst>
        </xdr:cNvPr>
        <xdr:cNvSpPr txBox="1"/>
      </xdr:nvSpPr>
      <xdr:spPr>
        <a:xfrm>
          <a:off x="16629380" y="979170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337819</xdr:colOff>
      <xdr:row>73</xdr:row>
      <xdr:rowOff>27938</xdr:rowOff>
    </xdr:from>
    <xdr:ext cx="2049728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411A9F6D-85F7-4FD8-BC28-B8E7BA11DC15}"/>
            </a:ext>
          </a:extLst>
        </xdr:cNvPr>
        <xdr:cNvSpPr txBox="1"/>
      </xdr:nvSpPr>
      <xdr:spPr>
        <a:xfrm>
          <a:off x="6357619" y="1899411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22</xdr:col>
      <xdr:colOff>562433</xdr:colOff>
      <xdr:row>68</xdr:row>
      <xdr:rowOff>218437</xdr:rowOff>
    </xdr:from>
    <xdr:ext cx="3886513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78F4B1F0-CC4A-4D52-8BD2-5E770B96B2B7}"/>
            </a:ext>
          </a:extLst>
        </xdr:cNvPr>
        <xdr:cNvSpPr txBox="1"/>
      </xdr:nvSpPr>
      <xdr:spPr>
        <a:xfrm rot="339370">
          <a:off x="16213913" y="17546317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342900</xdr:colOff>
      <xdr:row>87</xdr:row>
      <xdr:rowOff>0</xdr:rowOff>
    </xdr:from>
    <xdr:ext cx="439479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3B450572-7F0E-4737-A964-EB0F8081A56B}"/>
            </a:ext>
          </a:extLst>
        </xdr:cNvPr>
        <xdr:cNvSpPr txBox="1"/>
      </xdr:nvSpPr>
      <xdr:spPr>
        <a:xfrm>
          <a:off x="6362700" y="2254758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317500</xdr:colOff>
      <xdr:row>100</xdr:row>
      <xdr:rowOff>0</xdr:rowOff>
    </xdr:from>
    <xdr:ext cx="4137864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96376821-C97B-496F-BA1A-DD9CE5279379}"/>
            </a:ext>
          </a:extLst>
        </xdr:cNvPr>
        <xdr:cNvSpPr txBox="1"/>
      </xdr:nvSpPr>
      <xdr:spPr>
        <a:xfrm>
          <a:off x="6337300" y="2571750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25</xdr:col>
      <xdr:colOff>59003</xdr:colOff>
      <xdr:row>103</xdr:row>
      <xdr:rowOff>114301</xdr:rowOff>
    </xdr:from>
    <xdr:ext cx="5055936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E9AE92B2-5F82-4568-9010-1EAC03E9FEC1}"/>
            </a:ext>
          </a:extLst>
        </xdr:cNvPr>
        <xdr:cNvSpPr txBox="1"/>
      </xdr:nvSpPr>
      <xdr:spPr>
        <a:xfrm rot="21279912">
          <a:off x="16914443" y="26563321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25</xdr:col>
      <xdr:colOff>50800</xdr:colOff>
      <xdr:row>117</xdr:row>
      <xdr:rowOff>0</xdr:rowOff>
    </xdr:from>
    <xdr:ext cx="6630661" cy="2596865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4CF94DFA-6840-4E48-A2AE-202EC351DB19}"/>
            </a:ext>
          </a:extLst>
        </xdr:cNvPr>
        <xdr:cNvSpPr txBox="1"/>
      </xdr:nvSpPr>
      <xdr:spPr>
        <a:xfrm>
          <a:off x="16906240" y="2986278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22</xdr:col>
      <xdr:colOff>248424</xdr:colOff>
      <xdr:row>102</xdr:row>
      <xdr:rowOff>78278</xdr:rowOff>
    </xdr:from>
    <xdr:to>
      <xdr:col>39</xdr:col>
      <xdr:colOff>294192</xdr:colOff>
      <xdr:row>113</xdr:row>
      <xdr:rowOff>183704</xdr:rowOff>
    </xdr:to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0ED5AB33-D80C-42DD-9BCB-7EC1790B3627}"/>
            </a:ext>
          </a:extLst>
        </xdr:cNvPr>
        <xdr:cNvSpPr/>
      </xdr:nvSpPr>
      <xdr:spPr>
        <a:xfrm rot="21299729">
          <a:off x="15899904" y="26283458"/>
          <a:ext cx="9951768" cy="2787666"/>
        </a:xfrm>
        <a:custGeom>
          <a:avLst/>
          <a:gdLst>
            <a:gd name="csX0" fmla="*/ 0 w 9951768"/>
            <a:gd name="csY0" fmla="*/ 0 h 2787666"/>
            <a:gd name="csX1" fmla="*/ 286845 w 9951768"/>
            <a:gd name="csY1" fmla="*/ 0 h 2787666"/>
            <a:gd name="csX2" fmla="*/ 573690 w 9951768"/>
            <a:gd name="csY2" fmla="*/ 0 h 2787666"/>
            <a:gd name="csX3" fmla="*/ 960053 w 9951768"/>
            <a:gd name="csY3" fmla="*/ 0 h 2787666"/>
            <a:gd name="csX4" fmla="*/ 1246898 w 9951768"/>
            <a:gd name="csY4" fmla="*/ 0 h 2787666"/>
            <a:gd name="csX5" fmla="*/ 1832296 w 9951768"/>
            <a:gd name="csY5" fmla="*/ 0 h 2787666"/>
            <a:gd name="csX6" fmla="*/ 2119141 w 9951768"/>
            <a:gd name="csY6" fmla="*/ 0 h 2787666"/>
            <a:gd name="csX7" fmla="*/ 2505504 w 9951768"/>
            <a:gd name="csY7" fmla="*/ 0 h 2787666"/>
            <a:gd name="csX8" fmla="*/ 3090902 w 9951768"/>
            <a:gd name="csY8" fmla="*/ 0 h 2787666"/>
            <a:gd name="csX9" fmla="*/ 3477265 w 9951768"/>
            <a:gd name="csY9" fmla="*/ 0 h 2787666"/>
            <a:gd name="csX10" fmla="*/ 3764110 w 9951768"/>
            <a:gd name="csY10" fmla="*/ 0 h 2787666"/>
            <a:gd name="csX11" fmla="*/ 4449026 w 9951768"/>
            <a:gd name="csY11" fmla="*/ 0 h 2787666"/>
            <a:gd name="csX12" fmla="*/ 5133941 w 9951768"/>
            <a:gd name="csY12" fmla="*/ 0 h 2787666"/>
            <a:gd name="csX13" fmla="*/ 5619822 w 9951768"/>
            <a:gd name="csY13" fmla="*/ 0 h 2787666"/>
            <a:gd name="csX14" fmla="*/ 6404255 w 9951768"/>
            <a:gd name="csY14" fmla="*/ 0 h 2787666"/>
            <a:gd name="csX15" fmla="*/ 6989654 w 9951768"/>
            <a:gd name="csY15" fmla="*/ 0 h 2787666"/>
            <a:gd name="csX16" fmla="*/ 7376016 w 9951768"/>
            <a:gd name="csY16" fmla="*/ 0 h 2787666"/>
            <a:gd name="csX17" fmla="*/ 7961414 w 9951768"/>
            <a:gd name="csY17" fmla="*/ 0 h 2787666"/>
            <a:gd name="csX18" fmla="*/ 8745848 w 9951768"/>
            <a:gd name="csY18" fmla="*/ 0 h 2787666"/>
            <a:gd name="csX19" fmla="*/ 9132211 w 9951768"/>
            <a:gd name="csY19" fmla="*/ 0 h 2787666"/>
            <a:gd name="csX20" fmla="*/ 9951768 w 9951768"/>
            <a:gd name="csY20" fmla="*/ 0 h 2787666"/>
            <a:gd name="csX21" fmla="*/ 9951768 w 9951768"/>
            <a:gd name="csY21" fmla="*/ 613287 h 2787666"/>
            <a:gd name="csX22" fmla="*/ 9951768 w 9951768"/>
            <a:gd name="csY22" fmla="*/ 1087190 h 2787666"/>
            <a:gd name="csX23" fmla="*/ 9951768 w 9951768"/>
            <a:gd name="csY23" fmla="*/ 1700476 h 2787666"/>
            <a:gd name="csX24" fmla="*/ 9951768 w 9951768"/>
            <a:gd name="csY24" fmla="*/ 2285886 h 2787666"/>
            <a:gd name="csX25" fmla="*/ 9951768 w 9951768"/>
            <a:gd name="csY25" fmla="*/ 2787666 h 2787666"/>
            <a:gd name="csX26" fmla="*/ 9565405 w 9951768"/>
            <a:gd name="csY26" fmla="*/ 2787666 h 2787666"/>
            <a:gd name="csX27" fmla="*/ 9278560 w 9951768"/>
            <a:gd name="csY27" fmla="*/ 2787666 h 2787666"/>
            <a:gd name="csX28" fmla="*/ 8792680 w 9951768"/>
            <a:gd name="csY28" fmla="*/ 2787666 h 2787666"/>
            <a:gd name="csX29" fmla="*/ 8306799 w 9951768"/>
            <a:gd name="csY29" fmla="*/ 2787666 h 2787666"/>
            <a:gd name="csX30" fmla="*/ 8019954 w 9951768"/>
            <a:gd name="csY30" fmla="*/ 2787666 h 2787666"/>
            <a:gd name="csX31" fmla="*/ 7633591 w 9951768"/>
            <a:gd name="csY31" fmla="*/ 2787666 h 2787666"/>
            <a:gd name="csX32" fmla="*/ 7247229 w 9951768"/>
            <a:gd name="csY32" fmla="*/ 2787666 h 2787666"/>
            <a:gd name="csX33" fmla="*/ 6860866 w 9951768"/>
            <a:gd name="csY33" fmla="*/ 2787666 h 2787666"/>
            <a:gd name="csX34" fmla="*/ 6076432 w 9951768"/>
            <a:gd name="csY34" fmla="*/ 2787666 h 2787666"/>
            <a:gd name="csX35" fmla="*/ 5789587 w 9951768"/>
            <a:gd name="csY35" fmla="*/ 2787666 h 2787666"/>
            <a:gd name="csX36" fmla="*/ 5005154 w 9951768"/>
            <a:gd name="csY36" fmla="*/ 2787666 h 2787666"/>
            <a:gd name="csX37" fmla="*/ 4220720 w 9951768"/>
            <a:gd name="csY37" fmla="*/ 2787666 h 2787666"/>
            <a:gd name="csX38" fmla="*/ 3436287 w 9951768"/>
            <a:gd name="csY38" fmla="*/ 2787666 h 2787666"/>
            <a:gd name="csX39" fmla="*/ 3149442 w 9951768"/>
            <a:gd name="csY39" fmla="*/ 2787666 h 2787666"/>
            <a:gd name="csX40" fmla="*/ 2365008 w 9951768"/>
            <a:gd name="csY40" fmla="*/ 2787666 h 2787666"/>
            <a:gd name="csX41" fmla="*/ 1879128 w 9951768"/>
            <a:gd name="csY41" fmla="*/ 2787666 h 2787666"/>
            <a:gd name="csX42" fmla="*/ 1393248 w 9951768"/>
            <a:gd name="csY42" fmla="*/ 2787666 h 2787666"/>
            <a:gd name="csX43" fmla="*/ 907367 w 9951768"/>
            <a:gd name="csY43" fmla="*/ 2787666 h 2787666"/>
            <a:gd name="csX44" fmla="*/ 0 w 9951768"/>
            <a:gd name="csY44" fmla="*/ 2787666 h 2787666"/>
            <a:gd name="csX45" fmla="*/ 0 w 9951768"/>
            <a:gd name="csY45" fmla="*/ 2174379 h 2787666"/>
            <a:gd name="csX46" fmla="*/ 0 w 9951768"/>
            <a:gd name="csY46" fmla="*/ 1588970 h 2787666"/>
            <a:gd name="csX47" fmla="*/ 0 w 9951768"/>
            <a:gd name="csY47" fmla="*/ 1059313 h 2787666"/>
            <a:gd name="csX48" fmla="*/ 0 w 9951768"/>
            <a:gd name="csY48" fmla="*/ 585410 h 2787666"/>
            <a:gd name="csX49" fmla="*/ 0 w 9951768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951768" h="2787666" extrusionOk="0">
              <a:moveTo>
                <a:pt x="0" y="0"/>
              </a:moveTo>
              <a:cubicBezTo>
                <a:pt x="102864" y="-16735"/>
                <a:pt x="182691" y="19458"/>
                <a:pt x="286845" y="0"/>
              </a:cubicBezTo>
              <a:cubicBezTo>
                <a:pt x="390999" y="-19458"/>
                <a:pt x="509593" y="5616"/>
                <a:pt x="573690" y="0"/>
              </a:cubicBezTo>
              <a:cubicBezTo>
                <a:pt x="637788" y="-5616"/>
                <a:pt x="823867" y="3695"/>
                <a:pt x="960053" y="0"/>
              </a:cubicBezTo>
              <a:cubicBezTo>
                <a:pt x="1096239" y="-3695"/>
                <a:pt x="1121830" y="20039"/>
                <a:pt x="1246898" y="0"/>
              </a:cubicBezTo>
              <a:cubicBezTo>
                <a:pt x="1371967" y="-20039"/>
                <a:pt x="1593741" y="40389"/>
                <a:pt x="1832296" y="0"/>
              </a:cubicBezTo>
              <a:cubicBezTo>
                <a:pt x="2070851" y="-40389"/>
                <a:pt x="2035693" y="19897"/>
                <a:pt x="2119141" y="0"/>
              </a:cubicBezTo>
              <a:cubicBezTo>
                <a:pt x="2202590" y="-19897"/>
                <a:pt x="2384263" y="12154"/>
                <a:pt x="2505504" y="0"/>
              </a:cubicBezTo>
              <a:cubicBezTo>
                <a:pt x="2626745" y="-12154"/>
                <a:pt x="2865291" y="44514"/>
                <a:pt x="3090902" y="0"/>
              </a:cubicBezTo>
              <a:cubicBezTo>
                <a:pt x="3316513" y="-44514"/>
                <a:pt x="3377907" y="9184"/>
                <a:pt x="3477265" y="0"/>
              </a:cubicBezTo>
              <a:cubicBezTo>
                <a:pt x="3576623" y="-9184"/>
                <a:pt x="3639747" y="3491"/>
                <a:pt x="3764110" y="0"/>
              </a:cubicBezTo>
              <a:cubicBezTo>
                <a:pt x="3888474" y="-3491"/>
                <a:pt x="4122820" y="43741"/>
                <a:pt x="4449026" y="0"/>
              </a:cubicBezTo>
              <a:cubicBezTo>
                <a:pt x="4775232" y="-43741"/>
                <a:pt x="4820433" y="77510"/>
                <a:pt x="5133941" y="0"/>
              </a:cubicBezTo>
              <a:cubicBezTo>
                <a:pt x="5447449" y="-77510"/>
                <a:pt x="5400779" y="35219"/>
                <a:pt x="5619822" y="0"/>
              </a:cubicBezTo>
              <a:cubicBezTo>
                <a:pt x="5838865" y="-35219"/>
                <a:pt x="6211135" y="7541"/>
                <a:pt x="6404255" y="0"/>
              </a:cubicBezTo>
              <a:cubicBezTo>
                <a:pt x="6597375" y="-7541"/>
                <a:pt x="6865124" y="17595"/>
                <a:pt x="6989654" y="0"/>
              </a:cubicBezTo>
              <a:cubicBezTo>
                <a:pt x="7114184" y="-17595"/>
                <a:pt x="7205205" y="8494"/>
                <a:pt x="7376016" y="0"/>
              </a:cubicBezTo>
              <a:cubicBezTo>
                <a:pt x="7546827" y="-8494"/>
                <a:pt x="7728811" y="4690"/>
                <a:pt x="7961414" y="0"/>
              </a:cubicBezTo>
              <a:cubicBezTo>
                <a:pt x="8194017" y="-4690"/>
                <a:pt x="8434943" y="5775"/>
                <a:pt x="8745848" y="0"/>
              </a:cubicBezTo>
              <a:cubicBezTo>
                <a:pt x="9056753" y="-5775"/>
                <a:pt x="8957337" y="12549"/>
                <a:pt x="9132211" y="0"/>
              </a:cubicBezTo>
              <a:cubicBezTo>
                <a:pt x="9307085" y="-12549"/>
                <a:pt x="9709546" y="79302"/>
                <a:pt x="9951768" y="0"/>
              </a:cubicBezTo>
              <a:cubicBezTo>
                <a:pt x="9970342" y="212773"/>
                <a:pt x="9906391" y="343341"/>
                <a:pt x="9951768" y="613287"/>
              </a:cubicBezTo>
              <a:cubicBezTo>
                <a:pt x="9997145" y="883233"/>
                <a:pt x="9917662" y="926932"/>
                <a:pt x="9951768" y="1087190"/>
              </a:cubicBezTo>
              <a:cubicBezTo>
                <a:pt x="9985874" y="1247448"/>
                <a:pt x="9889439" y="1563459"/>
                <a:pt x="9951768" y="1700476"/>
              </a:cubicBezTo>
              <a:cubicBezTo>
                <a:pt x="10014097" y="1837493"/>
                <a:pt x="9905044" y="2103485"/>
                <a:pt x="9951768" y="2285886"/>
              </a:cubicBezTo>
              <a:cubicBezTo>
                <a:pt x="9998492" y="2468287"/>
                <a:pt x="9905606" y="2541307"/>
                <a:pt x="9951768" y="2787666"/>
              </a:cubicBezTo>
              <a:cubicBezTo>
                <a:pt x="9872467" y="2806628"/>
                <a:pt x="9681490" y="2762667"/>
                <a:pt x="9565405" y="2787666"/>
              </a:cubicBezTo>
              <a:cubicBezTo>
                <a:pt x="9449320" y="2812665"/>
                <a:pt x="9384502" y="2767327"/>
                <a:pt x="9278560" y="2787666"/>
              </a:cubicBezTo>
              <a:cubicBezTo>
                <a:pt x="9172618" y="2808005"/>
                <a:pt x="8931950" y="2760863"/>
                <a:pt x="8792680" y="2787666"/>
              </a:cubicBezTo>
              <a:cubicBezTo>
                <a:pt x="8653410" y="2814469"/>
                <a:pt x="8532874" y="2756975"/>
                <a:pt x="8306799" y="2787666"/>
              </a:cubicBezTo>
              <a:cubicBezTo>
                <a:pt x="8080724" y="2818357"/>
                <a:pt x="8148164" y="2767396"/>
                <a:pt x="8019954" y="2787666"/>
              </a:cubicBezTo>
              <a:cubicBezTo>
                <a:pt x="7891744" y="2807936"/>
                <a:pt x="7794704" y="2781968"/>
                <a:pt x="7633591" y="2787666"/>
              </a:cubicBezTo>
              <a:cubicBezTo>
                <a:pt x="7472478" y="2793364"/>
                <a:pt x="7420632" y="2765899"/>
                <a:pt x="7247229" y="2787666"/>
              </a:cubicBezTo>
              <a:cubicBezTo>
                <a:pt x="7073826" y="2809433"/>
                <a:pt x="6974678" y="2752785"/>
                <a:pt x="6860866" y="2787666"/>
              </a:cubicBezTo>
              <a:cubicBezTo>
                <a:pt x="6747054" y="2822547"/>
                <a:pt x="6385524" y="2716111"/>
                <a:pt x="6076432" y="2787666"/>
              </a:cubicBezTo>
              <a:cubicBezTo>
                <a:pt x="5767340" y="2859221"/>
                <a:pt x="5871169" y="2775114"/>
                <a:pt x="5789587" y="2787666"/>
              </a:cubicBezTo>
              <a:cubicBezTo>
                <a:pt x="5708005" y="2800218"/>
                <a:pt x="5382467" y="2760737"/>
                <a:pt x="5005154" y="2787666"/>
              </a:cubicBezTo>
              <a:cubicBezTo>
                <a:pt x="4627841" y="2814595"/>
                <a:pt x="4524761" y="2736676"/>
                <a:pt x="4220720" y="2787666"/>
              </a:cubicBezTo>
              <a:cubicBezTo>
                <a:pt x="3916679" y="2838656"/>
                <a:pt x="3720462" y="2746346"/>
                <a:pt x="3436287" y="2787666"/>
              </a:cubicBezTo>
              <a:cubicBezTo>
                <a:pt x="3152112" y="2828986"/>
                <a:pt x="3270082" y="2763951"/>
                <a:pt x="3149442" y="2787666"/>
              </a:cubicBezTo>
              <a:cubicBezTo>
                <a:pt x="3028802" y="2811381"/>
                <a:pt x="2543542" y="2758551"/>
                <a:pt x="2365008" y="2787666"/>
              </a:cubicBezTo>
              <a:cubicBezTo>
                <a:pt x="2186474" y="2816781"/>
                <a:pt x="2080411" y="2779227"/>
                <a:pt x="1879128" y="2787666"/>
              </a:cubicBezTo>
              <a:cubicBezTo>
                <a:pt x="1677845" y="2796105"/>
                <a:pt x="1499318" y="2755365"/>
                <a:pt x="1393248" y="2787666"/>
              </a:cubicBezTo>
              <a:cubicBezTo>
                <a:pt x="1287178" y="2819967"/>
                <a:pt x="1107625" y="2769038"/>
                <a:pt x="907367" y="2787666"/>
              </a:cubicBezTo>
              <a:cubicBezTo>
                <a:pt x="707109" y="2806294"/>
                <a:pt x="253697" y="2778478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25</xdr:col>
      <xdr:colOff>76200</xdr:colOff>
      <xdr:row>88</xdr:row>
      <xdr:rowOff>165100</xdr:rowOff>
    </xdr:from>
    <xdr:ext cx="3588931" cy="1344599"/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07AED6EB-C64B-4352-984C-25B0E007107E}"/>
            </a:ext>
          </a:extLst>
        </xdr:cNvPr>
        <xdr:cNvSpPr txBox="1"/>
      </xdr:nvSpPr>
      <xdr:spPr>
        <a:xfrm>
          <a:off x="16931640" y="2295652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10160</xdr:colOff>
      <xdr:row>3</xdr:row>
      <xdr:rowOff>312420</xdr:rowOff>
    </xdr:from>
    <xdr:to>
      <xdr:col>39</xdr:col>
      <xdr:colOff>624840</xdr:colOff>
      <xdr:row>24</xdr:row>
      <xdr:rowOff>223520</xdr:rowOff>
    </xdr:to>
    <xdr:graphicFrame macro="">
      <xdr:nvGraphicFramePr>
        <xdr:cNvPr id="20" name="Grafiek 19">
          <a:extLst>
            <a:ext uri="{FF2B5EF4-FFF2-40B4-BE49-F238E27FC236}">
              <a16:creationId xmlns:a16="http://schemas.microsoft.com/office/drawing/2014/main" id="{E3D80913-93B8-4031-A1BD-36E33EACD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21" name="Rechthoek: afgeronde hoeken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7BAC212-5466-496E-8584-58A43448C86F}"/>
            </a:ext>
          </a:extLst>
        </xdr:cNvPr>
        <xdr:cNvSpPr/>
      </xdr:nvSpPr>
      <xdr:spPr>
        <a:xfrm>
          <a:off x="645160" y="248608"/>
          <a:ext cx="1204470" cy="74479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2" name="Rechthoek: afgeronde hoeken 2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5E7DA0D-9C00-42AD-8650-41A5B0800F49}"/>
            </a:ext>
          </a:extLst>
        </xdr:cNvPr>
        <xdr:cNvSpPr/>
      </xdr:nvSpPr>
      <xdr:spPr>
        <a:xfrm>
          <a:off x="1993889" y="228600"/>
          <a:ext cx="1207050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M6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3" name="Rechthoek: afgeronde hoeken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18EAD13-2A74-4DF6-B4A7-654C4C2C8576}"/>
            </a:ext>
          </a:extLst>
        </xdr:cNvPr>
        <xdr:cNvSpPr/>
      </xdr:nvSpPr>
      <xdr:spPr>
        <a:xfrm>
          <a:off x="3325916" y="228600"/>
          <a:ext cx="1217367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E6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4" name="Rechthoek: afgeronde hoeken 2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BEFEB8B-EB06-415D-B66F-83EC00D6ADE2}"/>
            </a:ext>
          </a:extLst>
        </xdr:cNvPr>
        <xdr:cNvSpPr/>
      </xdr:nvSpPr>
      <xdr:spPr>
        <a:xfrm>
          <a:off x="624840" y="1114468"/>
          <a:ext cx="393192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23</xdr:col>
      <xdr:colOff>91440</xdr:colOff>
      <xdr:row>28</xdr:row>
      <xdr:rowOff>60960</xdr:rowOff>
    </xdr:from>
    <xdr:to>
      <xdr:col>38</xdr:col>
      <xdr:colOff>408940</xdr:colOff>
      <xdr:row>34</xdr:row>
      <xdr:rowOff>15240</xdr:rowOff>
    </xdr:to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7B76F20F-2E45-4F51-8F49-50DF7B61DBE0}"/>
            </a:ext>
          </a:extLst>
        </xdr:cNvPr>
        <xdr:cNvSpPr/>
      </xdr:nvSpPr>
      <xdr:spPr>
        <a:xfrm>
          <a:off x="16344900" y="7726680"/>
          <a:ext cx="8989060" cy="1333500"/>
        </a:xfrm>
        <a:custGeom>
          <a:avLst/>
          <a:gdLst>
            <a:gd name="csX0" fmla="*/ 0 w 8989060"/>
            <a:gd name="csY0" fmla="*/ 0 h 1333500"/>
            <a:gd name="csX1" fmla="*/ 329599 w 8989060"/>
            <a:gd name="csY1" fmla="*/ 0 h 1333500"/>
            <a:gd name="csX2" fmla="*/ 659198 w 8989060"/>
            <a:gd name="csY2" fmla="*/ 0 h 1333500"/>
            <a:gd name="csX3" fmla="*/ 1258468 w 8989060"/>
            <a:gd name="csY3" fmla="*/ 0 h 1333500"/>
            <a:gd name="csX4" fmla="*/ 2037520 w 8989060"/>
            <a:gd name="csY4" fmla="*/ 0 h 1333500"/>
            <a:gd name="csX5" fmla="*/ 2546900 w 8989060"/>
            <a:gd name="csY5" fmla="*/ 0 h 1333500"/>
            <a:gd name="csX6" fmla="*/ 3146171 w 8989060"/>
            <a:gd name="csY6" fmla="*/ 0 h 1333500"/>
            <a:gd name="csX7" fmla="*/ 3655551 w 8989060"/>
            <a:gd name="csY7" fmla="*/ 0 h 1333500"/>
            <a:gd name="csX8" fmla="*/ 4344712 w 8989060"/>
            <a:gd name="csY8" fmla="*/ 0 h 1333500"/>
            <a:gd name="csX9" fmla="*/ 4764202 w 8989060"/>
            <a:gd name="csY9" fmla="*/ 0 h 1333500"/>
            <a:gd name="csX10" fmla="*/ 5453363 w 8989060"/>
            <a:gd name="csY10" fmla="*/ 0 h 1333500"/>
            <a:gd name="csX11" fmla="*/ 5962743 w 8989060"/>
            <a:gd name="csY11" fmla="*/ 0 h 1333500"/>
            <a:gd name="csX12" fmla="*/ 6382233 w 8989060"/>
            <a:gd name="csY12" fmla="*/ 0 h 1333500"/>
            <a:gd name="csX13" fmla="*/ 6891613 w 8989060"/>
            <a:gd name="csY13" fmla="*/ 0 h 1333500"/>
            <a:gd name="csX14" fmla="*/ 7400993 w 8989060"/>
            <a:gd name="csY14" fmla="*/ 0 h 1333500"/>
            <a:gd name="csX15" fmla="*/ 7820482 w 8989060"/>
            <a:gd name="csY15" fmla="*/ 0 h 1333500"/>
            <a:gd name="csX16" fmla="*/ 8150081 w 8989060"/>
            <a:gd name="csY16" fmla="*/ 0 h 1333500"/>
            <a:gd name="csX17" fmla="*/ 8989060 w 8989060"/>
            <a:gd name="csY17" fmla="*/ 0 h 1333500"/>
            <a:gd name="csX18" fmla="*/ 8989060 w 8989060"/>
            <a:gd name="csY18" fmla="*/ 417830 h 1333500"/>
            <a:gd name="csX19" fmla="*/ 8989060 w 8989060"/>
            <a:gd name="csY19" fmla="*/ 875665 h 1333500"/>
            <a:gd name="csX20" fmla="*/ 8989060 w 8989060"/>
            <a:gd name="csY20" fmla="*/ 1333500 h 1333500"/>
            <a:gd name="csX21" fmla="*/ 8210008 w 8989060"/>
            <a:gd name="csY21" fmla="*/ 1333500 h 1333500"/>
            <a:gd name="csX22" fmla="*/ 7520847 w 8989060"/>
            <a:gd name="csY22" fmla="*/ 1333500 h 1333500"/>
            <a:gd name="csX23" fmla="*/ 7101357 w 8989060"/>
            <a:gd name="csY23" fmla="*/ 1333500 h 1333500"/>
            <a:gd name="csX24" fmla="*/ 6502087 w 8989060"/>
            <a:gd name="csY24" fmla="*/ 1333500 h 1333500"/>
            <a:gd name="csX25" fmla="*/ 5902816 w 8989060"/>
            <a:gd name="csY25" fmla="*/ 1333500 h 1333500"/>
            <a:gd name="csX26" fmla="*/ 5123764 w 8989060"/>
            <a:gd name="csY26" fmla="*/ 1333500 h 1333500"/>
            <a:gd name="csX27" fmla="*/ 4704275 w 8989060"/>
            <a:gd name="csY27" fmla="*/ 1333500 h 1333500"/>
            <a:gd name="csX28" fmla="*/ 4105004 w 8989060"/>
            <a:gd name="csY28" fmla="*/ 1333500 h 1333500"/>
            <a:gd name="csX29" fmla="*/ 3325952 w 8989060"/>
            <a:gd name="csY29" fmla="*/ 1333500 h 1333500"/>
            <a:gd name="csX30" fmla="*/ 2996353 w 8989060"/>
            <a:gd name="csY30" fmla="*/ 1333500 h 1333500"/>
            <a:gd name="csX31" fmla="*/ 2576864 w 8989060"/>
            <a:gd name="csY31" fmla="*/ 1333500 h 1333500"/>
            <a:gd name="csX32" fmla="*/ 2157374 w 8989060"/>
            <a:gd name="csY32" fmla="*/ 1333500 h 1333500"/>
            <a:gd name="csX33" fmla="*/ 1737885 w 8989060"/>
            <a:gd name="csY33" fmla="*/ 1333500 h 1333500"/>
            <a:gd name="csX34" fmla="*/ 1138614 w 8989060"/>
            <a:gd name="csY34" fmla="*/ 1333500 h 1333500"/>
            <a:gd name="csX35" fmla="*/ 539344 w 8989060"/>
            <a:gd name="csY35" fmla="*/ 1333500 h 1333500"/>
            <a:gd name="csX36" fmla="*/ 0 w 8989060"/>
            <a:gd name="csY36" fmla="*/ 1333500 h 1333500"/>
            <a:gd name="csX37" fmla="*/ 0 w 8989060"/>
            <a:gd name="csY37" fmla="*/ 889000 h 1333500"/>
            <a:gd name="csX38" fmla="*/ 0 w 8989060"/>
            <a:gd name="csY38" fmla="*/ 431165 h 1333500"/>
            <a:gd name="csX39" fmla="*/ 0 w 8989060"/>
            <a:gd name="csY39" fmla="*/ 0 h 13335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</a:cxnLst>
          <a:rect l="l" t="t" r="r" b="b"/>
          <a:pathLst>
            <a:path w="8989060" h="1333500" extrusionOk="0">
              <a:moveTo>
                <a:pt x="0" y="0"/>
              </a:moveTo>
              <a:cubicBezTo>
                <a:pt x="143679" y="-11055"/>
                <a:pt x="223442" y="32414"/>
                <a:pt x="329599" y="0"/>
              </a:cubicBezTo>
              <a:cubicBezTo>
                <a:pt x="435756" y="-32414"/>
                <a:pt x="559322" y="12167"/>
                <a:pt x="659198" y="0"/>
              </a:cubicBezTo>
              <a:cubicBezTo>
                <a:pt x="759074" y="-12167"/>
                <a:pt x="984172" y="63805"/>
                <a:pt x="1258468" y="0"/>
              </a:cubicBezTo>
              <a:cubicBezTo>
                <a:pt x="1532764" y="-63805"/>
                <a:pt x="1698463" y="31410"/>
                <a:pt x="2037520" y="0"/>
              </a:cubicBezTo>
              <a:cubicBezTo>
                <a:pt x="2376577" y="-31410"/>
                <a:pt x="2367007" y="7663"/>
                <a:pt x="2546900" y="0"/>
              </a:cubicBezTo>
              <a:cubicBezTo>
                <a:pt x="2726793" y="-7663"/>
                <a:pt x="3020970" y="0"/>
                <a:pt x="3146171" y="0"/>
              </a:cubicBezTo>
              <a:cubicBezTo>
                <a:pt x="3271372" y="0"/>
                <a:pt x="3533204" y="59269"/>
                <a:pt x="3655551" y="0"/>
              </a:cubicBezTo>
              <a:cubicBezTo>
                <a:pt x="3777898" y="-59269"/>
                <a:pt x="4195591" y="29624"/>
                <a:pt x="4344712" y="0"/>
              </a:cubicBezTo>
              <a:cubicBezTo>
                <a:pt x="4493833" y="-29624"/>
                <a:pt x="4571885" y="1055"/>
                <a:pt x="4764202" y="0"/>
              </a:cubicBezTo>
              <a:cubicBezTo>
                <a:pt x="4956519" y="-1055"/>
                <a:pt x="5254904" y="64790"/>
                <a:pt x="5453363" y="0"/>
              </a:cubicBezTo>
              <a:cubicBezTo>
                <a:pt x="5651822" y="-64790"/>
                <a:pt x="5851768" y="24709"/>
                <a:pt x="5962743" y="0"/>
              </a:cubicBezTo>
              <a:cubicBezTo>
                <a:pt x="6073718" y="-24709"/>
                <a:pt x="6208665" y="43410"/>
                <a:pt x="6382233" y="0"/>
              </a:cubicBezTo>
              <a:cubicBezTo>
                <a:pt x="6555801" y="-43410"/>
                <a:pt x="6718079" y="54805"/>
                <a:pt x="6891613" y="0"/>
              </a:cubicBezTo>
              <a:cubicBezTo>
                <a:pt x="7065147" y="-54805"/>
                <a:pt x="7222217" y="54955"/>
                <a:pt x="7400993" y="0"/>
              </a:cubicBezTo>
              <a:cubicBezTo>
                <a:pt x="7579769" y="-54955"/>
                <a:pt x="7685020" y="24265"/>
                <a:pt x="7820482" y="0"/>
              </a:cubicBezTo>
              <a:cubicBezTo>
                <a:pt x="7955944" y="-24265"/>
                <a:pt x="8048096" y="24043"/>
                <a:pt x="8150081" y="0"/>
              </a:cubicBezTo>
              <a:cubicBezTo>
                <a:pt x="8252066" y="-24043"/>
                <a:pt x="8653787" y="61199"/>
                <a:pt x="8989060" y="0"/>
              </a:cubicBezTo>
              <a:cubicBezTo>
                <a:pt x="9033869" y="125865"/>
                <a:pt x="8973958" y="283936"/>
                <a:pt x="8989060" y="417830"/>
              </a:cubicBezTo>
              <a:cubicBezTo>
                <a:pt x="9004162" y="551724"/>
                <a:pt x="8961860" y="782151"/>
                <a:pt x="8989060" y="875665"/>
              </a:cubicBezTo>
              <a:cubicBezTo>
                <a:pt x="9016260" y="969180"/>
                <a:pt x="8979888" y="1171171"/>
                <a:pt x="8989060" y="1333500"/>
              </a:cubicBezTo>
              <a:cubicBezTo>
                <a:pt x="8763613" y="1390904"/>
                <a:pt x="8569706" y="1278186"/>
                <a:pt x="8210008" y="1333500"/>
              </a:cubicBezTo>
              <a:cubicBezTo>
                <a:pt x="7850310" y="1388814"/>
                <a:pt x="7760969" y="1259823"/>
                <a:pt x="7520847" y="1333500"/>
              </a:cubicBezTo>
              <a:cubicBezTo>
                <a:pt x="7280725" y="1407177"/>
                <a:pt x="7203034" y="1329175"/>
                <a:pt x="7101357" y="1333500"/>
              </a:cubicBezTo>
              <a:cubicBezTo>
                <a:pt x="6999680" y="1337825"/>
                <a:pt x="6622856" y="1326763"/>
                <a:pt x="6502087" y="1333500"/>
              </a:cubicBezTo>
              <a:cubicBezTo>
                <a:pt x="6381318" y="1340237"/>
                <a:pt x="6121910" y="1263589"/>
                <a:pt x="5902816" y="1333500"/>
              </a:cubicBezTo>
              <a:cubicBezTo>
                <a:pt x="5683722" y="1403411"/>
                <a:pt x="5472064" y="1254443"/>
                <a:pt x="5123764" y="1333500"/>
              </a:cubicBezTo>
              <a:cubicBezTo>
                <a:pt x="4775464" y="1412557"/>
                <a:pt x="4872018" y="1326903"/>
                <a:pt x="4704275" y="1333500"/>
              </a:cubicBezTo>
              <a:cubicBezTo>
                <a:pt x="4536532" y="1340097"/>
                <a:pt x="4382715" y="1321583"/>
                <a:pt x="4105004" y="1333500"/>
              </a:cubicBezTo>
              <a:cubicBezTo>
                <a:pt x="3827293" y="1345417"/>
                <a:pt x="3504679" y="1328668"/>
                <a:pt x="3325952" y="1333500"/>
              </a:cubicBezTo>
              <a:cubicBezTo>
                <a:pt x="3147225" y="1338332"/>
                <a:pt x="3146926" y="1323348"/>
                <a:pt x="2996353" y="1333500"/>
              </a:cubicBezTo>
              <a:cubicBezTo>
                <a:pt x="2845780" y="1343652"/>
                <a:pt x="2756310" y="1329159"/>
                <a:pt x="2576864" y="1333500"/>
              </a:cubicBezTo>
              <a:cubicBezTo>
                <a:pt x="2397418" y="1337841"/>
                <a:pt x="2333399" y="1321664"/>
                <a:pt x="2157374" y="1333500"/>
              </a:cubicBezTo>
              <a:cubicBezTo>
                <a:pt x="1981349" y="1345336"/>
                <a:pt x="1942750" y="1284783"/>
                <a:pt x="1737885" y="1333500"/>
              </a:cubicBezTo>
              <a:cubicBezTo>
                <a:pt x="1533020" y="1382217"/>
                <a:pt x="1379409" y="1264847"/>
                <a:pt x="1138614" y="1333500"/>
              </a:cubicBezTo>
              <a:cubicBezTo>
                <a:pt x="897819" y="1402153"/>
                <a:pt x="702840" y="1328619"/>
                <a:pt x="539344" y="1333500"/>
              </a:cubicBezTo>
              <a:cubicBezTo>
                <a:pt x="375848" y="1338381"/>
                <a:pt x="250110" y="1285590"/>
                <a:pt x="0" y="1333500"/>
              </a:cubicBezTo>
              <a:cubicBezTo>
                <a:pt x="-18967" y="1179834"/>
                <a:pt x="14701" y="1021290"/>
                <a:pt x="0" y="889000"/>
              </a:cubicBezTo>
              <a:cubicBezTo>
                <a:pt x="-14701" y="756710"/>
                <a:pt x="19970" y="599913"/>
                <a:pt x="0" y="431165"/>
              </a:cubicBezTo>
              <a:cubicBezTo>
                <a:pt x="-19970" y="262417"/>
                <a:pt x="20965" y="91520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208280</xdr:colOff>
      <xdr:row>28</xdr:row>
      <xdr:rowOff>53340</xdr:rowOff>
    </xdr:from>
    <xdr:ext cx="6746142" cy="1970732"/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8CFD27C7-D5BF-43A7-93FA-937E84384587}"/>
            </a:ext>
          </a:extLst>
        </xdr:cNvPr>
        <xdr:cNvSpPr txBox="1"/>
      </xdr:nvSpPr>
      <xdr:spPr>
        <a:xfrm>
          <a:off x="16461740" y="7719060"/>
          <a:ext cx="6746142" cy="19707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274320</xdr:colOff>
      <xdr:row>29</xdr:row>
      <xdr:rowOff>30480</xdr:rowOff>
    </xdr:from>
    <xdr:to>
      <xdr:col>38</xdr:col>
      <xdr:colOff>243840</xdr:colOff>
      <xdr:row>33</xdr:row>
      <xdr:rowOff>45720</xdr:rowOff>
    </xdr:to>
    <xdr:sp macro="" textlink="">
      <xdr:nvSpPr>
        <xdr:cNvPr id="27" name="Rechthoek: afgeronde hoeken 26">
          <a:extLst>
            <a:ext uri="{FF2B5EF4-FFF2-40B4-BE49-F238E27FC236}">
              <a16:creationId xmlns:a16="http://schemas.microsoft.com/office/drawing/2014/main" id="{0FB8FA11-3217-4EEF-90FF-A0C84D2EA82C}"/>
            </a:ext>
          </a:extLst>
        </xdr:cNvPr>
        <xdr:cNvSpPr/>
      </xdr:nvSpPr>
      <xdr:spPr>
        <a:xfrm>
          <a:off x="23301960" y="7894320"/>
          <a:ext cx="186690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36</xdr:col>
      <xdr:colOff>502920</xdr:colOff>
      <xdr:row>20</xdr:row>
      <xdr:rowOff>121920</xdr:rowOff>
    </xdr:from>
    <xdr:to>
      <xdr:col>39</xdr:col>
      <xdr:colOff>563880</xdr:colOff>
      <xdr:row>24</xdr:row>
      <xdr:rowOff>76200</xdr:rowOff>
    </xdr:to>
    <xdr:sp macro="" textlink="">
      <xdr:nvSpPr>
        <xdr:cNvPr id="28" name="Tekstvak 27">
          <a:extLst>
            <a:ext uri="{FF2B5EF4-FFF2-40B4-BE49-F238E27FC236}">
              <a16:creationId xmlns:a16="http://schemas.microsoft.com/office/drawing/2014/main" id="{A1E3A6EF-C926-FD88-5691-D13C5AC20A90}"/>
            </a:ext>
          </a:extLst>
        </xdr:cNvPr>
        <xdr:cNvSpPr txBox="1"/>
      </xdr:nvSpPr>
      <xdr:spPr>
        <a:xfrm>
          <a:off x="25024080" y="6461760"/>
          <a:ext cx="1981200" cy="8839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600"/>
            <a:t>score is één niveau onder de</a:t>
          </a:r>
          <a:r>
            <a:rPr lang="nl-NL" sz="1600" baseline="0"/>
            <a:t> gemiddelde score = aandacht</a:t>
          </a:r>
          <a:endParaRPr lang="nl-NL" sz="1600"/>
        </a:p>
      </xdr:txBody>
    </xdr:sp>
    <xdr:clientData/>
  </xdr:twoCellAnchor>
  <xdr:twoCellAnchor>
    <xdr:from>
      <xdr:col>33</xdr:col>
      <xdr:colOff>365760</xdr:colOff>
      <xdr:row>20</xdr:row>
      <xdr:rowOff>121920</xdr:rowOff>
    </xdr:from>
    <xdr:to>
      <xdr:col>39</xdr:col>
      <xdr:colOff>533400</xdr:colOff>
      <xdr:row>24</xdr:row>
      <xdr:rowOff>91440</xdr:rowOff>
    </xdr:to>
    <xdr:sp macro="" textlink="">
      <xdr:nvSpPr>
        <xdr:cNvPr id="29" name="Rechthoek 28">
          <a:extLst>
            <a:ext uri="{FF2B5EF4-FFF2-40B4-BE49-F238E27FC236}">
              <a16:creationId xmlns:a16="http://schemas.microsoft.com/office/drawing/2014/main" id="{F5B42FE6-B2C8-6C83-7D55-5144CB7C7F24}"/>
            </a:ext>
          </a:extLst>
        </xdr:cNvPr>
        <xdr:cNvSpPr/>
      </xdr:nvSpPr>
      <xdr:spPr>
        <a:xfrm>
          <a:off x="22966680" y="6461760"/>
          <a:ext cx="4008120" cy="899160"/>
        </a:xfrm>
        <a:prstGeom prst="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C19C2BD-86E7-4249-9747-F0D07787D94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A27461AE-7A91-4949-A247-93B4DC811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DF2A3160-D59F-41D3-9B39-135A77A62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5261F8A-2BC1-4ABA-892B-B5BB59EA91EF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96849A9-C0BB-4417-8718-7203E5CB7EC7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gr.7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10" name="Rechthoek: afgeronde hoek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64882FD-DF73-42DF-9B17-D93AEFA1B666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11" name="Rechthoek: afgeronde hoeken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5F4B3F1-4F28-4B69-84AF-77EDCC3FD83E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35E159B9-D7F5-4E25-A3A7-94550DC0AF86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M7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1FB3745-DF91-47CD-BDDF-309226AC9388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CE299E4-F400-4741-B533-7244C9589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608FEAEC-E4E7-49F7-B958-D86DEC859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8961</xdr:colOff>
      <xdr:row>13</xdr:row>
      <xdr:rowOff>0</xdr:rowOff>
    </xdr:from>
    <xdr:to>
      <xdr:col>3</xdr:col>
      <xdr:colOff>735103</xdr:colOff>
      <xdr:row>53</xdr:row>
      <xdr:rowOff>2022</xdr:rowOff>
    </xdr:to>
    <xdr:pic>
      <xdr:nvPicPr>
        <xdr:cNvPr id="5" name="Afbeelding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896F01-7548-4B9D-B00C-DB5426A85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8937" y="2644588"/>
          <a:ext cx="2886637" cy="6779340"/>
        </a:xfrm>
        <a:prstGeom prst="rect">
          <a:avLst/>
        </a:prstGeom>
      </xdr:spPr>
    </xdr:pic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617EDC9-3550-439F-8AEC-C92C9068A593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6F09131-9424-4F3D-AF79-26EB33CC2FCE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gr.7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682804B-8495-4982-A0E0-D3F3318CCC77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5C657A2-DE1F-41A1-A436-38C0BDAB5F93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F0F06FEC-5568-4BCD-B7EE-6411D5CDE07F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E7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03EF16AA-7AA1-448A-8763-826953BF8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905DD9EF-D6C3-4412-8471-D265443E5F63}"/>
            </a:ext>
          </a:extLst>
        </xdr:cNvPr>
        <xdr:cNvSpPr>
          <a:spLocks noChangeArrowheads="1"/>
        </xdr:cNvSpPr>
      </xdr:nvSpPr>
      <xdr:spPr bwMode="auto">
        <a:xfrm>
          <a:off x="3505884" y="401256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6AD2CE66-D944-4532-A252-7FD7BC08DF17}"/>
            </a:ext>
          </a:extLst>
        </xdr:cNvPr>
        <xdr:cNvSpPr txBox="1">
          <a:spLocks noChangeArrowheads="1"/>
        </xdr:cNvSpPr>
      </xdr:nvSpPr>
      <xdr:spPr bwMode="auto">
        <a:xfrm>
          <a:off x="3519805" y="434530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B1793D26-3DFF-4DA8-9C19-A8B2749CB6C8}"/>
            </a:ext>
          </a:extLst>
        </xdr:cNvPr>
        <xdr:cNvSpPr>
          <a:spLocks noChangeArrowheads="1"/>
        </xdr:cNvSpPr>
      </xdr:nvSpPr>
      <xdr:spPr bwMode="auto">
        <a:xfrm>
          <a:off x="3520538" y="507301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D2655CC5-3B4B-4CA0-B87D-0A04A105341D}"/>
            </a:ext>
          </a:extLst>
        </xdr:cNvPr>
        <xdr:cNvSpPr txBox="1">
          <a:spLocks noChangeArrowheads="1"/>
        </xdr:cNvSpPr>
      </xdr:nvSpPr>
      <xdr:spPr bwMode="auto">
        <a:xfrm>
          <a:off x="3535680" y="545211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8DF63823-2CC1-4C83-BF9E-06C13509EC40}"/>
            </a:ext>
          </a:extLst>
        </xdr:cNvPr>
        <xdr:cNvSpPr>
          <a:spLocks noChangeArrowheads="1"/>
        </xdr:cNvSpPr>
      </xdr:nvSpPr>
      <xdr:spPr bwMode="auto">
        <a:xfrm>
          <a:off x="3518584" y="622554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6C17A903-E671-4E4C-9473-2059ECAE6FA2}"/>
            </a:ext>
          </a:extLst>
        </xdr:cNvPr>
        <xdr:cNvSpPr txBox="1">
          <a:spLocks noChangeArrowheads="1"/>
        </xdr:cNvSpPr>
      </xdr:nvSpPr>
      <xdr:spPr bwMode="auto">
        <a:xfrm>
          <a:off x="3535680" y="659828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1ED22FE0-89BD-4D0F-A4B0-FFBFE13884EA}"/>
            </a:ext>
          </a:extLst>
        </xdr:cNvPr>
        <xdr:cNvSpPr>
          <a:spLocks noChangeArrowheads="1"/>
        </xdr:cNvSpPr>
      </xdr:nvSpPr>
      <xdr:spPr bwMode="auto">
        <a:xfrm>
          <a:off x="3503930" y="735139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AA0F33AA-0BEC-4459-8E19-D00C68DDC1A6}"/>
            </a:ext>
          </a:extLst>
        </xdr:cNvPr>
        <xdr:cNvSpPr txBox="1">
          <a:spLocks noChangeArrowheads="1"/>
        </xdr:cNvSpPr>
      </xdr:nvSpPr>
      <xdr:spPr bwMode="auto">
        <a:xfrm>
          <a:off x="3535680" y="774954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93DFC8FE-7253-428B-A6A9-1E3AA7EED633}"/>
            </a:ext>
          </a:extLst>
        </xdr:cNvPr>
        <xdr:cNvSpPr>
          <a:spLocks noChangeArrowheads="1"/>
        </xdr:cNvSpPr>
      </xdr:nvSpPr>
      <xdr:spPr bwMode="auto">
        <a:xfrm>
          <a:off x="3510280" y="851662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7EC4D827-B1AB-4E0A-80DB-475763E70324}"/>
            </a:ext>
          </a:extLst>
        </xdr:cNvPr>
        <xdr:cNvSpPr txBox="1">
          <a:spLocks noChangeArrowheads="1"/>
        </xdr:cNvSpPr>
      </xdr:nvSpPr>
      <xdr:spPr bwMode="auto">
        <a:xfrm>
          <a:off x="3535680" y="882586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1C0A04F9-0503-4728-B22F-508BF8E0D265}"/>
            </a:ext>
          </a:extLst>
        </xdr:cNvPr>
        <xdr:cNvSpPr>
          <a:spLocks noChangeArrowheads="1"/>
        </xdr:cNvSpPr>
      </xdr:nvSpPr>
      <xdr:spPr bwMode="auto">
        <a:xfrm>
          <a:off x="3505884" y="292798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2A923B07-42F0-4E92-B74B-5B383F90D6DE}"/>
            </a:ext>
          </a:extLst>
        </xdr:cNvPr>
        <xdr:cNvSpPr txBox="1">
          <a:spLocks noChangeArrowheads="1"/>
        </xdr:cNvSpPr>
      </xdr:nvSpPr>
      <xdr:spPr bwMode="auto">
        <a:xfrm>
          <a:off x="3529330" y="325945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B4FE4198-A182-4157-A96D-95948A0FBABD}"/>
            </a:ext>
          </a:extLst>
        </xdr:cNvPr>
        <xdr:cNvSpPr/>
      </xdr:nvSpPr>
      <xdr:spPr bwMode="auto">
        <a:xfrm>
          <a:off x="5744308" y="284167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05FD6D95-A874-4206-B81E-1CDA684653EC}"/>
            </a:ext>
          </a:extLst>
        </xdr:cNvPr>
        <xdr:cNvSpPr/>
      </xdr:nvSpPr>
      <xdr:spPr bwMode="auto">
        <a:xfrm>
          <a:off x="5742354" y="525721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A9FF426E-CF13-4623-AFDA-418E9BDC8575}"/>
            </a:ext>
          </a:extLst>
        </xdr:cNvPr>
        <xdr:cNvSpPr/>
      </xdr:nvSpPr>
      <xdr:spPr bwMode="auto">
        <a:xfrm>
          <a:off x="5727700" y="819658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39076</xdr:colOff>
      <xdr:row>5</xdr:row>
      <xdr:rowOff>10747</xdr:rowOff>
    </xdr:from>
    <xdr:to>
      <xdr:col>32</xdr:col>
      <xdr:colOff>596900</xdr:colOff>
      <xdr:row>41</xdr:row>
      <xdr:rowOff>232704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84E3C20F-C3D8-47FE-BB34-F296738BF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98557</xdr:rowOff>
    </xdr:from>
    <xdr:to>
      <xdr:col>1</xdr:col>
      <xdr:colOff>879117</xdr:colOff>
      <xdr:row>2</xdr:row>
      <xdr:rowOff>500068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11FC96B-F51D-431C-87C8-F6F34E8BA1EC}"/>
            </a:ext>
          </a:extLst>
        </xdr:cNvPr>
        <xdr:cNvSpPr/>
      </xdr:nvSpPr>
      <xdr:spPr>
        <a:xfrm>
          <a:off x="434340" y="1363477"/>
          <a:ext cx="879117" cy="637731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93789</xdr:rowOff>
    </xdr:from>
    <xdr:to>
      <xdr:col>1</xdr:col>
      <xdr:colOff>1863969</xdr:colOff>
      <xdr:row>2</xdr:row>
      <xdr:rowOff>495300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FDA4A89-8117-45E5-B307-0ED67A014B0D}"/>
            </a:ext>
          </a:extLst>
        </xdr:cNvPr>
        <xdr:cNvSpPr/>
      </xdr:nvSpPr>
      <xdr:spPr>
        <a:xfrm>
          <a:off x="1417309" y="1358709"/>
          <a:ext cx="88100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93789</xdr:rowOff>
    </xdr:from>
    <xdr:to>
      <xdr:col>2</xdr:col>
      <xdr:colOff>36147</xdr:colOff>
      <xdr:row>2</xdr:row>
      <xdr:rowOff>495300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820C8F-F5A3-404A-A225-47193B4D0E10}"/>
            </a:ext>
          </a:extLst>
        </xdr:cNvPr>
        <xdr:cNvSpPr/>
      </xdr:nvSpPr>
      <xdr:spPr>
        <a:xfrm>
          <a:off x="2414057" y="1358709"/>
          <a:ext cx="89107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E8CCF4F-62BA-483C-B522-A365974E5BBB}"/>
            </a:ext>
          </a:extLst>
        </xdr:cNvPr>
        <xdr:cNvSpPr/>
      </xdr:nvSpPr>
      <xdr:spPr>
        <a:xfrm>
          <a:off x="419100" y="2112498"/>
          <a:ext cx="2886027" cy="62713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579119</xdr:colOff>
      <xdr:row>27</xdr:row>
      <xdr:rowOff>58418</xdr:rowOff>
    </xdr:from>
    <xdr:to>
      <xdr:col>22</xdr:col>
      <xdr:colOff>419100</xdr:colOff>
      <xdr:row>71</xdr:row>
      <xdr:rowOff>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315218C-F3ED-4994-B211-EB4346BFF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6939" y="7487918"/>
          <a:ext cx="10073641" cy="10822942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26</xdr:row>
      <xdr:rowOff>50800</xdr:rowOff>
    </xdr:from>
    <xdr:to>
      <xdr:col>39</xdr:col>
      <xdr:colOff>406400</xdr:colOff>
      <xdr:row>128</xdr:row>
      <xdr:rowOff>101600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8DA302EC-CF8B-4F93-B72C-5988BC0DA7AC}"/>
            </a:ext>
          </a:extLst>
        </xdr:cNvPr>
        <xdr:cNvSpPr/>
      </xdr:nvSpPr>
      <xdr:spPr>
        <a:xfrm>
          <a:off x="5697220" y="7244080"/>
          <a:ext cx="20266660" cy="254025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45720</xdr:colOff>
      <xdr:row>72</xdr:row>
      <xdr:rowOff>137160</xdr:rowOff>
    </xdr:from>
    <xdr:to>
      <xdr:col>21</xdr:col>
      <xdr:colOff>165100</xdr:colOff>
      <xdr:row>83</xdr:row>
      <xdr:rowOff>228600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270F6EEC-11A4-4F0A-9830-C043CFE2D156}"/>
            </a:ext>
          </a:extLst>
        </xdr:cNvPr>
        <xdr:cNvSpPr/>
      </xdr:nvSpPr>
      <xdr:spPr>
        <a:xfrm>
          <a:off x="6065520" y="18775680"/>
          <a:ext cx="9149080" cy="3025140"/>
        </a:xfrm>
        <a:custGeom>
          <a:avLst/>
          <a:gdLst>
            <a:gd name="csX0" fmla="*/ 0 w 9149080"/>
            <a:gd name="csY0" fmla="*/ 504200 h 3025140"/>
            <a:gd name="csX1" fmla="*/ 504200 w 9149080"/>
            <a:gd name="csY1" fmla="*/ 0 h 3025140"/>
            <a:gd name="csX2" fmla="*/ 841457 w 9149080"/>
            <a:gd name="csY2" fmla="*/ 0 h 3025140"/>
            <a:gd name="csX3" fmla="*/ 1504341 w 9149080"/>
            <a:gd name="csY3" fmla="*/ 0 h 3025140"/>
            <a:gd name="csX4" fmla="*/ 2085818 w 9149080"/>
            <a:gd name="csY4" fmla="*/ 0 h 3025140"/>
            <a:gd name="csX5" fmla="*/ 2830109 w 9149080"/>
            <a:gd name="csY5" fmla="*/ 0 h 3025140"/>
            <a:gd name="csX6" fmla="*/ 3574399 w 9149080"/>
            <a:gd name="csY6" fmla="*/ 0 h 3025140"/>
            <a:gd name="csX7" fmla="*/ 4237283 w 9149080"/>
            <a:gd name="csY7" fmla="*/ 0 h 3025140"/>
            <a:gd name="csX8" fmla="*/ 4737354 w 9149080"/>
            <a:gd name="csY8" fmla="*/ 0 h 3025140"/>
            <a:gd name="csX9" fmla="*/ 5156017 w 9149080"/>
            <a:gd name="csY9" fmla="*/ 0 h 3025140"/>
            <a:gd name="csX10" fmla="*/ 5737494 w 9149080"/>
            <a:gd name="csY10" fmla="*/ 0 h 3025140"/>
            <a:gd name="csX11" fmla="*/ 6237565 w 9149080"/>
            <a:gd name="csY11" fmla="*/ 0 h 3025140"/>
            <a:gd name="csX12" fmla="*/ 6819042 w 9149080"/>
            <a:gd name="csY12" fmla="*/ 0 h 3025140"/>
            <a:gd name="csX13" fmla="*/ 7156299 w 9149080"/>
            <a:gd name="csY13" fmla="*/ 0 h 3025140"/>
            <a:gd name="csX14" fmla="*/ 7493555 w 9149080"/>
            <a:gd name="csY14" fmla="*/ 0 h 3025140"/>
            <a:gd name="csX15" fmla="*/ 8644880 w 9149080"/>
            <a:gd name="csY15" fmla="*/ 0 h 3025140"/>
            <a:gd name="csX16" fmla="*/ 9149080 w 9149080"/>
            <a:gd name="csY16" fmla="*/ 504200 h 3025140"/>
            <a:gd name="csX17" fmla="*/ 9149080 w 9149080"/>
            <a:gd name="csY17" fmla="*/ 988218 h 3025140"/>
            <a:gd name="csX18" fmla="*/ 9149080 w 9149080"/>
            <a:gd name="csY18" fmla="*/ 1431900 h 3025140"/>
            <a:gd name="csX19" fmla="*/ 9149080 w 9149080"/>
            <a:gd name="csY19" fmla="*/ 1956253 h 3025140"/>
            <a:gd name="csX20" fmla="*/ 9149080 w 9149080"/>
            <a:gd name="csY20" fmla="*/ 2520940 h 3025140"/>
            <a:gd name="csX21" fmla="*/ 8644880 w 9149080"/>
            <a:gd name="csY21" fmla="*/ 3025140 h 3025140"/>
            <a:gd name="csX22" fmla="*/ 8063403 w 9149080"/>
            <a:gd name="csY22" fmla="*/ 3025140 h 3025140"/>
            <a:gd name="csX23" fmla="*/ 7563333 w 9149080"/>
            <a:gd name="csY23" fmla="*/ 3025140 h 3025140"/>
            <a:gd name="csX24" fmla="*/ 6900449 w 9149080"/>
            <a:gd name="csY24" fmla="*/ 3025140 h 3025140"/>
            <a:gd name="csX25" fmla="*/ 6563192 w 9149080"/>
            <a:gd name="csY25" fmla="*/ 3025140 h 3025140"/>
            <a:gd name="csX26" fmla="*/ 6144528 w 9149080"/>
            <a:gd name="csY26" fmla="*/ 3025140 h 3025140"/>
            <a:gd name="csX27" fmla="*/ 5563051 w 9149080"/>
            <a:gd name="csY27" fmla="*/ 3025140 h 3025140"/>
            <a:gd name="csX28" fmla="*/ 5225794 w 9149080"/>
            <a:gd name="csY28" fmla="*/ 3025140 h 3025140"/>
            <a:gd name="csX29" fmla="*/ 4644317 w 9149080"/>
            <a:gd name="csY29" fmla="*/ 3025140 h 3025140"/>
            <a:gd name="csX30" fmla="*/ 4307061 w 9149080"/>
            <a:gd name="csY30" fmla="*/ 3025140 h 3025140"/>
            <a:gd name="csX31" fmla="*/ 3725583 w 9149080"/>
            <a:gd name="csY31" fmla="*/ 3025140 h 3025140"/>
            <a:gd name="csX32" fmla="*/ 3144106 w 9149080"/>
            <a:gd name="csY32" fmla="*/ 3025140 h 3025140"/>
            <a:gd name="csX33" fmla="*/ 2481222 w 9149080"/>
            <a:gd name="csY33" fmla="*/ 3025140 h 3025140"/>
            <a:gd name="csX34" fmla="*/ 1981152 w 9149080"/>
            <a:gd name="csY34" fmla="*/ 3025140 h 3025140"/>
            <a:gd name="csX35" fmla="*/ 1399675 w 9149080"/>
            <a:gd name="csY35" fmla="*/ 3025140 h 3025140"/>
            <a:gd name="csX36" fmla="*/ 504200 w 9149080"/>
            <a:gd name="csY36" fmla="*/ 3025140 h 3025140"/>
            <a:gd name="csX37" fmla="*/ 0 w 9149080"/>
            <a:gd name="csY37" fmla="*/ 2520940 h 3025140"/>
            <a:gd name="csX38" fmla="*/ 0 w 9149080"/>
            <a:gd name="csY38" fmla="*/ 1976420 h 3025140"/>
            <a:gd name="csX39" fmla="*/ 0 w 9149080"/>
            <a:gd name="csY39" fmla="*/ 1512570 h 3025140"/>
            <a:gd name="csX40" fmla="*/ 0 w 9149080"/>
            <a:gd name="csY40" fmla="*/ 968050 h 3025140"/>
            <a:gd name="csX41" fmla="*/ 0 w 9149080"/>
            <a:gd name="csY41" fmla="*/ 504200 h 30251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149080" h="3025140" extrusionOk="0">
              <a:moveTo>
                <a:pt x="0" y="504200"/>
              </a:moveTo>
              <a:cubicBezTo>
                <a:pt x="-20383" y="259392"/>
                <a:pt x="237747" y="3211"/>
                <a:pt x="504200" y="0"/>
              </a:cubicBezTo>
              <a:cubicBezTo>
                <a:pt x="652515" y="-34316"/>
                <a:pt x="730913" y="29379"/>
                <a:pt x="841457" y="0"/>
              </a:cubicBezTo>
              <a:cubicBezTo>
                <a:pt x="952001" y="-29379"/>
                <a:pt x="1249211" y="35875"/>
                <a:pt x="1504341" y="0"/>
              </a:cubicBezTo>
              <a:cubicBezTo>
                <a:pt x="1759471" y="-35875"/>
                <a:pt x="1885261" y="51182"/>
                <a:pt x="2085818" y="0"/>
              </a:cubicBezTo>
              <a:cubicBezTo>
                <a:pt x="2286375" y="-51182"/>
                <a:pt x="2481893" y="71052"/>
                <a:pt x="2830109" y="0"/>
              </a:cubicBezTo>
              <a:cubicBezTo>
                <a:pt x="3178325" y="-71052"/>
                <a:pt x="3365241" y="45843"/>
                <a:pt x="3574399" y="0"/>
              </a:cubicBezTo>
              <a:cubicBezTo>
                <a:pt x="3783557" y="-45843"/>
                <a:pt x="4073210" y="75958"/>
                <a:pt x="4237283" y="0"/>
              </a:cubicBezTo>
              <a:cubicBezTo>
                <a:pt x="4401356" y="-75958"/>
                <a:pt x="4532075" y="54482"/>
                <a:pt x="4737354" y="0"/>
              </a:cubicBezTo>
              <a:cubicBezTo>
                <a:pt x="4942633" y="-54482"/>
                <a:pt x="4977960" y="30442"/>
                <a:pt x="5156017" y="0"/>
              </a:cubicBezTo>
              <a:cubicBezTo>
                <a:pt x="5334074" y="-30442"/>
                <a:pt x="5609714" y="25091"/>
                <a:pt x="5737494" y="0"/>
              </a:cubicBezTo>
              <a:cubicBezTo>
                <a:pt x="5865274" y="-25091"/>
                <a:pt x="6045880" y="37059"/>
                <a:pt x="6237565" y="0"/>
              </a:cubicBezTo>
              <a:cubicBezTo>
                <a:pt x="6429250" y="-37059"/>
                <a:pt x="6549247" y="941"/>
                <a:pt x="6819042" y="0"/>
              </a:cubicBezTo>
              <a:cubicBezTo>
                <a:pt x="7088837" y="-941"/>
                <a:pt x="7073341" y="9487"/>
                <a:pt x="7156299" y="0"/>
              </a:cubicBezTo>
              <a:cubicBezTo>
                <a:pt x="7239257" y="-9487"/>
                <a:pt x="7415974" y="5247"/>
                <a:pt x="7493555" y="0"/>
              </a:cubicBezTo>
              <a:cubicBezTo>
                <a:pt x="7571136" y="-5247"/>
                <a:pt x="8225261" y="127051"/>
                <a:pt x="8644880" y="0"/>
              </a:cubicBezTo>
              <a:cubicBezTo>
                <a:pt x="8926240" y="-18009"/>
                <a:pt x="9158561" y="186909"/>
                <a:pt x="9149080" y="504200"/>
              </a:cubicBezTo>
              <a:cubicBezTo>
                <a:pt x="9194259" y="641680"/>
                <a:pt x="9138760" y="821704"/>
                <a:pt x="9149080" y="988218"/>
              </a:cubicBezTo>
              <a:cubicBezTo>
                <a:pt x="9159400" y="1154732"/>
                <a:pt x="9132445" y="1219902"/>
                <a:pt x="9149080" y="1431900"/>
              </a:cubicBezTo>
              <a:cubicBezTo>
                <a:pt x="9165715" y="1643898"/>
                <a:pt x="9092009" y="1759436"/>
                <a:pt x="9149080" y="1956253"/>
              </a:cubicBezTo>
              <a:cubicBezTo>
                <a:pt x="9206151" y="2153070"/>
                <a:pt x="9127758" y="2370896"/>
                <a:pt x="9149080" y="2520940"/>
              </a:cubicBezTo>
              <a:cubicBezTo>
                <a:pt x="9207768" y="2796448"/>
                <a:pt x="8952550" y="3062828"/>
                <a:pt x="8644880" y="3025140"/>
              </a:cubicBezTo>
              <a:cubicBezTo>
                <a:pt x="8526422" y="3055792"/>
                <a:pt x="8288960" y="2967203"/>
                <a:pt x="8063403" y="3025140"/>
              </a:cubicBezTo>
              <a:cubicBezTo>
                <a:pt x="7837846" y="3083077"/>
                <a:pt x="7775015" y="2981010"/>
                <a:pt x="7563333" y="3025140"/>
              </a:cubicBezTo>
              <a:cubicBezTo>
                <a:pt x="7351651" y="3069270"/>
                <a:pt x="7098869" y="2974966"/>
                <a:pt x="6900449" y="3025140"/>
              </a:cubicBezTo>
              <a:cubicBezTo>
                <a:pt x="6702029" y="3075314"/>
                <a:pt x="6700302" y="3007963"/>
                <a:pt x="6563192" y="3025140"/>
              </a:cubicBezTo>
              <a:cubicBezTo>
                <a:pt x="6426082" y="3042317"/>
                <a:pt x="6252599" y="2995192"/>
                <a:pt x="6144528" y="3025140"/>
              </a:cubicBezTo>
              <a:cubicBezTo>
                <a:pt x="6036457" y="3055088"/>
                <a:pt x="5815805" y="2967080"/>
                <a:pt x="5563051" y="3025140"/>
              </a:cubicBezTo>
              <a:cubicBezTo>
                <a:pt x="5310297" y="3083200"/>
                <a:pt x="5359075" y="3002698"/>
                <a:pt x="5225794" y="3025140"/>
              </a:cubicBezTo>
              <a:cubicBezTo>
                <a:pt x="5092513" y="3047582"/>
                <a:pt x="4852097" y="3021574"/>
                <a:pt x="4644317" y="3025140"/>
              </a:cubicBezTo>
              <a:cubicBezTo>
                <a:pt x="4436537" y="3028706"/>
                <a:pt x="4466770" y="2991317"/>
                <a:pt x="4307061" y="3025140"/>
              </a:cubicBezTo>
              <a:cubicBezTo>
                <a:pt x="4147352" y="3058963"/>
                <a:pt x="3900320" y="3011769"/>
                <a:pt x="3725583" y="3025140"/>
              </a:cubicBezTo>
              <a:cubicBezTo>
                <a:pt x="3550846" y="3038511"/>
                <a:pt x="3434434" y="3014658"/>
                <a:pt x="3144106" y="3025140"/>
              </a:cubicBezTo>
              <a:cubicBezTo>
                <a:pt x="2853778" y="3035622"/>
                <a:pt x="2704624" y="2995191"/>
                <a:pt x="2481222" y="3025140"/>
              </a:cubicBezTo>
              <a:cubicBezTo>
                <a:pt x="2257820" y="3055089"/>
                <a:pt x="2085324" y="2999820"/>
                <a:pt x="1981152" y="3025140"/>
              </a:cubicBezTo>
              <a:cubicBezTo>
                <a:pt x="1876980" y="3050460"/>
                <a:pt x="1689810" y="2968979"/>
                <a:pt x="1399675" y="3025140"/>
              </a:cubicBezTo>
              <a:cubicBezTo>
                <a:pt x="1109540" y="3081301"/>
                <a:pt x="951636" y="2936303"/>
                <a:pt x="504200" y="3025140"/>
              </a:cubicBezTo>
              <a:cubicBezTo>
                <a:pt x="220436" y="2981152"/>
                <a:pt x="3526" y="2806627"/>
                <a:pt x="0" y="2520940"/>
              </a:cubicBezTo>
              <a:cubicBezTo>
                <a:pt x="-45920" y="2330714"/>
                <a:pt x="3930" y="2173169"/>
                <a:pt x="0" y="1976420"/>
              </a:cubicBezTo>
              <a:cubicBezTo>
                <a:pt x="-3930" y="1779671"/>
                <a:pt x="19983" y="1676167"/>
                <a:pt x="0" y="1512570"/>
              </a:cubicBezTo>
              <a:cubicBezTo>
                <a:pt x="-19983" y="1348973"/>
                <a:pt x="50559" y="1095673"/>
                <a:pt x="0" y="968050"/>
              </a:cubicBezTo>
              <a:cubicBezTo>
                <a:pt x="-50559" y="840427"/>
                <a:pt x="53112" y="659225"/>
                <a:pt x="0" y="50420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60960</xdr:colOff>
      <xdr:row>86</xdr:row>
      <xdr:rowOff>45720</xdr:rowOff>
    </xdr:from>
    <xdr:to>
      <xdr:col>21</xdr:col>
      <xdr:colOff>266700</xdr:colOff>
      <xdr:row>98</xdr:row>
      <xdr:rowOff>76200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AEE29C7E-6FAD-4656-883A-F753F9497131}"/>
            </a:ext>
          </a:extLst>
        </xdr:cNvPr>
        <xdr:cNvSpPr/>
      </xdr:nvSpPr>
      <xdr:spPr>
        <a:xfrm>
          <a:off x="6080760" y="22349460"/>
          <a:ext cx="9235440" cy="2956560"/>
        </a:xfrm>
        <a:custGeom>
          <a:avLst/>
          <a:gdLst>
            <a:gd name="csX0" fmla="*/ 0 w 9235440"/>
            <a:gd name="csY0" fmla="*/ 492770 h 2956560"/>
            <a:gd name="csX1" fmla="*/ 492770 w 9235440"/>
            <a:gd name="csY1" fmla="*/ 0 h 2956560"/>
            <a:gd name="csX2" fmla="*/ 834552 w 9235440"/>
            <a:gd name="csY2" fmla="*/ 0 h 2956560"/>
            <a:gd name="csX3" fmla="*/ 1506329 w 9235440"/>
            <a:gd name="csY3" fmla="*/ 0 h 2956560"/>
            <a:gd name="csX4" fmla="*/ 2095608 w 9235440"/>
            <a:gd name="csY4" fmla="*/ 0 h 2956560"/>
            <a:gd name="csX5" fmla="*/ 2849884 w 9235440"/>
            <a:gd name="csY5" fmla="*/ 0 h 2956560"/>
            <a:gd name="csX6" fmla="*/ 3604161 w 9235440"/>
            <a:gd name="csY6" fmla="*/ 0 h 2956560"/>
            <a:gd name="csX7" fmla="*/ 4275938 w 9235440"/>
            <a:gd name="csY7" fmla="*/ 0 h 2956560"/>
            <a:gd name="csX8" fmla="*/ 4782718 w 9235440"/>
            <a:gd name="csY8" fmla="*/ 0 h 2956560"/>
            <a:gd name="csX9" fmla="*/ 5206999 w 9235440"/>
            <a:gd name="csY9" fmla="*/ 0 h 2956560"/>
            <a:gd name="csX10" fmla="*/ 5796277 w 9235440"/>
            <a:gd name="csY10" fmla="*/ 0 h 2956560"/>
            <a:gd name="csX11" fmla="*/ 6303057 w 9235440"/>
            <a:gd name="csY11" fmla="*/ 0 h 2956560"/>
            <a:gd name="csX12" fmla="*/ 6892335 w 9235440"/>
            <a:gd name="csY12" fmla="*/ 0 h 2956560"/>
            <a:gd name="csX13" fmla="*/ 7234117 w 9235440"/>
            <a:gd name="csY13" fmla="*/ 0 h 2956560"/>
            <a:gd name="csX14" fmla="*/ 7575898 w 9235440"/>
            <a:gd name="csY14" fmla="*/ 0 h 2956560"/>
            <a:gd name="csX15" fmla="*/ 8742670 w 9235440"/>
            <a:gd name="csY15" fmla="*/ 0 h 2956560"/>
            <a:gd name="csX16" fmla="*/ 9235440 w 9235440"/>
            <a:gd name="csY16" fmla="*/ 492770 h 2956560"/>
            <a:gd name="csX17" fmla="*/ 9235440 w 9235440"/>
            <a:gd name="csY17" fmla="*/ 965815 h 2956560"/>
            <a:gd name="csX18" fmla="*/ 9235440 w 9235440"/>
            <a:gd name="csY18" fmla="*/ 1399439 h 2956560"/>
            <a:gd name="csX19" fmla="*/ 9235440 w 9235440"/>
            <a:gd name="csY19" fmla="*/ 1911904 h 2956560"/>
            <a:gd name="csX20" fmla="*/ 9235440 w 9235440"/>
            <a:gd name="csY20" fmla="*/ 2463790 h 2956560"/>
            <a:gd name="csX21" fmla="*/ 8742670 w 9235440"/>
            <a:gd name="csY21" fmla="*/ 2956560 h 2956560"/>
            <a:gd name="csX22" fmla="*/ 8153391 w 9235440"/>
            <a:gd name="csY22" fmla="*/ 2956560 h 2956560"/>
            <a:gd name="csX23" fmla="*/ 7646612 w 9235440"/>
            <a:gd name="csY23" fmla="*/ 2956560 h 2956560"/>
            <a:gd name="csX24" fmla="*/ 6974834 w 9235440"/>
            <a:gd name="csY24" fmla="*/ 2956560 h 2956560"/>
            <a:gd name="csX25" fmla="*/ 6633053 w 9235440"/>
            <a:gd name="csY25" fmla="*/ 2956560 h 2956560"/>
            <a:gd name="csX26" fmla="*/ 6208772 w 9235440"/>
            <a:gd name="csY26" fmla="*/ 2956560 h 2956560"/>
            <a:gd name="csX27" fmla="*/ 5619494 w 9235440"/>
            <a:gd name="csY27" fmla="*/ 2956560 h 2956560"/>
            <a:gd name="csX28" fmla="*/ 5277712 w 9235440"/>
            <a:gd name="csY28" fmla="*/ 2956560 h 2956560"/>
            <a:gd name="csX29" fmla="*/ 4688433 w 9235440"/>
            <a:gd name="csY29" fmla="*/ 2956560 h 2956560"/>
            <a:gd name="csX30" fmla="*/ 4346652 w 9235440"/>
            <a:gd name="csY30" fmla="*/ 2956560 h 2956560"/>
            <a:gd name="csX31" fmla="*/ 3757373 w 9235440"/>
            <a:gd name="csY31" fmla="*/ 2956560 h 2956560"/>
            <a:gd name="csX32" fmla="*/ 3168095 w 9235440"/>
            <a:gd name="csY32" fmla="*/ 2956560 h 2956560"/>
            <a:gd name="csX33" fmla="*/ 2496317 w 9235440"/>
            <a:gd name="csY33" fmla="*/ 2956560 h 2956560"/>
            <a:gd name="csX34" fmla="*/ 1989538 w 9235440"/>
            <a:gd name="csY34" fmla="*/ 2956560 h 2956560"/>
            <a:gd name="csX35" fmla="*/ 1400259 w 9235440"/>
            <a:gd name="csY35" fmla="*/ 2956560 h 2956560"/>
            <a:gd name="csX36" fmla="*/ 492770 w 9235440"/>
            <a:gd name="csY36" fmla="*/ 2956560 h 2956560"/>
            <a:gd name="csX37" fmla="*/ 0 w 9235440"/>
            <a:gd name="csY37" fmla="*/ 2463790 h 2956560"/>
            <a:gd name="csX38" fmla="*/ 0 w 9235440"/>
            <a:gd name="csY38" fmla="*/ 1931615 h 2956560"/>
            <a:gd name="csX39" fmla="*/ 0 w 9235440"/>
            <a:gd name="csY39" fmla="*/ 1478280 h 2956560"/>
            <a:gd name="csX40" fmla="*/ 0 w 9235440"/>
            <a:gd name="csY40" fmla="*/ 946105 h 2956560"/>
            <a:gd name="csX41" fmla="*/ 0 w 9235440"/>
            <a:gd name="csY41" fmla="*/ 492770 h 29565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235440" h="2956560" extrusionOk="0">
              <a:moveTo>
                <a:pt x="0" y="492770"/>
              </a:moveTo>
              <a:cubicBezTo>
                <a:pt x="-33975" y="276717"/>
                <a:pt x="290257" y="18619"/>
                <a:pt x="492770" y="0"/>
              </a:cubicBezTo>
              <a:cubicBezTo>
                <a:pt x="570262" y="-18041"/>
                <a:pt x="750077" y="39850"/>
                <a:pt x="834552" y="0"/>
              </a:cubicBezTo>
              <a:cubicBezTo>
                <a:pt x="919027" y="-39850"/>
                <a:pt x="1198047" y="22704"/>
                <a:pt x="1506329" y="0"/>
              </a:cubicBezTo>
              <a:cubicBezTo>
                <a:pt x="1814611" y="-22704"/>
                <a:pt x="1949611" y="62963"/>
                <a:pt x="2095608" y="0"/>
              </a:cubicBezTo>
              <a:cubicBezTo>
                <a:pt x="2241605" y="-62963"/>
                <a:pt x="2473084" y="24377"/>
                <a:pt x="2849884" y="0"/>
              </a:cubicBezTo>
              <a:cubicBezTo>
                <a:pt x="3226684" y="-24377"/>
                <a:pt x="3411925" y="6360"/>
                <a:pt x="3604161" y="0"/>
              </a:cubicBezTo>
              <a:cubicBezTo>
                <a:pt x="3796397" y="-6360"/>
                <a:pt x="4029122" y="69585"/>
                <a:pt x="4275938" y="0"/>
              </a:cubicBezTo>
              <a:cubicBezTo>
                <a:pt x="4522754" y="-69585"/>
                <a:pt x="4651071" y="49259"/>
                <a:pt x="4782718" y="0"/>
              </a:cubicBezTo>
              <a:cubicBezTo>
                <a:pt x="4914365" y="-49259"/>
                <a:pt x="5034520" y="43188"/>
                <a:pt x="5206999" y="0"/>
              </a:cubicBezTo>
              <a:cubicBezTo>
                <a:pt x="5379478" y="-43188"/>
                <a:pt x="5612992" y="41869"/>
                <a:pt x="5796277" y="0"/>
              </a:cubicBezTo>
              <a:cubicBezTo>
                <a:pt x="5979562" y="-41869"/>
                <a:pt x="6136650" y="23979"/>
                <a:pt x="6303057" y="0"/>
              </a:cubicBezTo>
              <a:cubicBezTo>
                <a:pt x="6469464" y="-23979"/>
                <a:pt x="6678017" y="34279"/>
                <a:pt x="6892335" y="0"/>
              </a:cubicBezTo>
              <a:cubicBezTo>
                <a:pt x="7106653" y="-34279"/>
                <a:pt x="7065630" y="25485"/>
                <a:pt x="7234117" y="0"/>
              </a:cubicBezTo>
              <a:cubicBezTo>
                <a:pt x="7402604" y="-25485"/>
                <a:pt x="7488060" y="8543"/>
                <a:pt x="7575898" y="0"/>
              </a:cubicBezTo>
              <a:cubicBezTo>
                <a:pt x="7663736" y="-8543"/>
                <a:pt x="8481320" y="78369"/>
                <a:pt x="8742670" y="0"/>
              </a:cubicBezTo>
              <a:cubicBezTo>
                <a:pt x="9018577" y="-23357"/>
                <a:pt x="9240608" y="199457"/>
                <a:pt x="9235440" y="492770"/>
              </a:cubicBezTo>
              <a:cubicBezTo>
                <a:pt x="9239275" y="635099"/>
                <a:pt x="9213317" y="782722"/>
                <a:pt x="9235440" y="965815"/>
              </a:cubicBezTo>
              <a:cubicBezTo>
                <a:pt x="9257563" y="1148909"/>
                <a:pt x="9205763" y="1306790"/>
                <a:pt x="9235440" y="1399439"/>
              </a:cubicBezTo>
              <a:cubicBezTo>
                <a:pt x="9265117" y="1492088"/>
                <a:pt x="9191819" y="1722442"/>
                <a:pt x="9235440" y="1911904"/>
              </a:cubicBezTo>
              <a:cubicBezTo>
                <a:pt x="9279061" y="2101367"/>
                <a:pt x="9229909" y="2245572"/>
                <a:pt x="9235440" y="2463790"/>
              </a:cubicBezTo>
              <a:cubicBezTo>
                <a:pt x="9300626" y="2732658"/>
                <a:pt x="9022797" y="2966855"/>
                <a:pt x="8742670" y="2956560"/>
              </a:cubicBezTo>
              <a:cubicBezTo>
                <a:pt x="8495294" y="3022358"/>
                <a:pt x="8362704" y="2935332"/>
                <a:pt x="8153391" y="2956560"/>
              </a:cubicBezTo>
              <a:cubicBezTo>
                <a:pt x="7944078" y="2977788"/>
                <a:pt x="7889088" y="2910774"/>
                <a:pt x="7646612" y="2956560"/>
              </a:cubicBezTo>
              <a:cubicBezTo>
                <a:pt x="7404136" y="3002346"/>
                <a:pt x="7234129" y="2883508"/>
                <a:pt x="6974834" y="2956560"/>
              </a:cubicBezTo>
              <a:cubicBezTo>
                <a:pt x="6715539" y="3029612"/>
                <a:pt x="6754941" y="2925786"/>
                <a:pt x="6633053" y="2956560"/>
              </a:cubicBezTo>
              <a:cubicBezTo>
                <a:pt x="6511165" y="2987334"/>
                <a:pt x="6362355" y="2934750"/>
                <a:pt x="6208772" y="2956560"/>
              </a:cubicBezTo>
              <a:cubicBezTo>
                <a:pt x="6055189" y="2978370"/>
                <a:pt x="5744962" y="2931673"/>
                <a:pt x="5619494" y="2956560"/>
              </a:cubicBezTo>
              <a:cubicBezTo>
                <a:pt x="5494026" y="2981447"/>
                <a:pt x="5398962" y="2955900"/>
                <a:pt x="5277712" y="2956560"/>
              </a:cubicBezTo>
              <a:cubicBezTo>
                <a:pt x="5156462" y="2957220"/>
                <a:pt x="4946644" y="2949102"/>
                <a:pt x="4688433" y="2956560"/>
              </a:cubicBezTo>
              <a:cubicBezTo>
                <a:pt x="4430222" y="2964018"/>
                <a:pt x="4448749" y="2916755"/>
                <a:pt x="4346652" y="2956560"/>
              </a:cubicBezTo>
              <a:cubicBezTo>
                <a:pt x="4244555" y="2996365"/>
                <a:pt x="3953020" y="2898093"/>
                <a:pt x="3757373" y="2956560"/>
              </a:cubicBezTo>
              <a:cubicBezTo>
                <a:pt x="3561726" y="3015027"/>
                <a:pt x="3363807" y="2922414"/>
                <a:pt x="3168095" y="2956560"/>
              </a:cubicBezTo>
              <a:cubicBezTo>
                <a:pt x="2972383" y="2990706"/>
                <a:pt x="2742645" y="2894083"/>
                <a:pt x="2496317" y="2956560"/>
              </a:cubicBezTo>
              <a:cubicBezTo>
                <a:pt x="2249989" y="3019037"/>
                <a:pt x="2222723" y="2911121"/>
                <a:pt x="1989538" y="2956560"/>
              </a:cubicBezTo>
              <a:cubicBezTo>
                <a:pt x="1756353" y="3001999"/>
                <a:pt x="1620291" y="2949596"/>
                <a:pt x="1400259" y="2956560"/>
              </a:cubicBezTo>
              <a:cubicBezTo>
                <a:pt x="1180227" y="2963524"/>
                <a:pt x="910848" y="2915812"/>
                <a:pt x="492770" y="2956560"/>
              </a:cubicBezTo>
              <a:cubicBezTo>
                <a:pt x="216295" y="2920668"/>
                <a:pt x="13873" y="2764364"/>
                <a:pt x="0" y="2463790"/>
              </a:cubicBezTo>
              <a:cubicBezTo>
                <a:pt x="-5274" y="2317889"/>
                <a:pt x="10073" y="2191937"/>
                <a:pt x="0" y="1931615"/>
              </a:cubicBezTo>
              <a:cubicBezTo>
                <a:pt x="-10073" y="1671294"/>
                <a:pt x="23524" y="1676267"/>
                <a:pt x="0" y="1478280"/>
              </a:cubicBezTo>
              <a:cubicBezTo>
                <a:pt x="-23524" y="1280293"/>
                <a:pt x="54909" y="1119869"/>
                <a:pt x="0" y="946105"/>
              </a:cubicBezTo>
              <a:cubicBezTo>
                <a:pt x="-54909" y="772341"/>
                <a:pt x="16959" y="649513"/>
                <a:pt x="0" y="49277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91440</xdr:colOff>
      <xdr:row>99</xdr:row>
      <xdr:rowOff>91440</xdr:rowOff>
    </xdr:from>
    <xdr:to>
      <xdr:col>21</xdr:col>
      <xdr:colOff>393700</xdr:colOff>
      <xdr:row>127</xdr:row>
      <xdr:rowOff>45720</xdr:rowOff>
    </xdr:to>
    <xdr:sp macro="" textlink="">
      <xdr:nvSpPr>
        <xdr:cNvPr id="6" name="Rechthoek 5">
          <a:extLst>
            <a:ext uri="{FF2B5EF4-FFF2-40B4-BE49-F238E27FC236}">
              <a16:creationId xmlns:a16="http://schemas.microsoft.com/office/drawing/2014/main" id="{7D382EAD-DCE9-4049-8290-823DFF7D2630}"/>
            </a:ext>
          </a:extLst>
        </xdr:cNvPr>
        <xdr:cNvSpPr/>
      </xdr:nvSpPr>
      <xdr:spPr>
        <a:xfrm>
          <a:off x="6111240" y="25565100"/>
          <a:ext cx="9331960" cy="6781800"/>
        </a:xfrm>
        <a:custGeom>
          <a:avLst/>
          <a:gdLst>
            <a:gd name="csX0" fmla="*/ 0 w 9331960"/>
            <a:gd name="csY0" fmla="*/ 0 h 6781800"/>
            <a:gd name="csX1" fmla="*/ 303289 w 9331960"/>
            <a:gd name="csY1" fmla="*/ 0 h 6781800"/>
            <a:gd name="csX2" fmla="*/ 606577 w 9331960"/>
            <a:gd name="csY2" fmla="*/ 0 h 6781800"/>
            <a:gd name="csX3" fmla="*/ 1189825 w 9331960"/>
            <a:gd name="csY3" fmla="*/ 0 h 6781800"/>
            <a:gd name="csX4" fmla="*/ 1959712 w 9331960"/>
            <a:gd name="csY4" fmla="*/ 0 h 6781800"/>
            <a:gd name="csX5" fmla="*/ 2449640 w 9331960"/>
            <a:gd name="csY5" fmla="*/ 0 h 6781800"/>
            <a:gd name="csX6" fmla="*/ 3032887 w 9331960"/>
            <a:gd name="csY6" fmla="*/ 0 h 6781800"/>
            <a:gd name="csX7" fmla="*/ 3522815 w 9331960"/>
            <a:gd name="csY7" fmla="*/ 0 h 6781800"/>
            <a:gd name="csX8" fmla="*/ 4199382 w 9331960"/>
            <a:gd name="csY8" fmla="*/ 0 h 6781800"/>
            <a:gd name="csX9" fmla="*/ 4595990 w 9331960"/>
            <a:gd name="csY9" fmla="*/ 0 h 6781800"/>
            <a:gd name="csX10" fmla="*/ 5272557 w 9331960"/>
            <a:gd name="csY10" fmla="*/ 0 h 6781800"/>
            <a:gd name="csX11" fmla="*/ 5762485 w 9331960"/>
            <a:gd name="csY11" fmla="*/ 0 h 6781800"/>
            <a:gd name="csX12" fmla="*/ 6159094 w 9331960"/>
            <a:gd name="csY12" fmla="*/ 0 h 6781800"/>
            <a:gd name="csX13" fmla="*/ 6649021 w 9331960"/>
            <a:gd name="csY13" fmla="*/ 0 h 6781800"/>
            <a:gd name="csX14" fmla="*/ 7138949 w 9331960"/>
            <a:gd name="csY14" fmla="*/ 0 h 6781800"/>
            <a:gd name="csX15" fmla="*/ 7535558 w 9331960"/>
            <a:gd name="csY15" fmla="*/ 0 h 6781800"/>
            <a:gd name="csX16" fmla="*/ 7838846 w 9331960"/>
            <a:gd name="csY16" fmla="*/ 0 h 6781800"/>
            <a:gd name="csX17" fmla="*/ 8235455 w 9331960"/>
            <a:gd name="csY17" fmla="*/ 0 h 6781800"/>
            <a:gd name="csX18" fmla="*/ 8632063 w 9331960"/>
            <a:gd name="csY18" fmla="*/ 0 h 6781800"/>
            <a:gd name="csX19" fmla="*/ 9331960 w 9331960"/>
            <a:gd name="csY19" fmla="*/ 0 h 6781800"/>
            <a:gd name="csX20" fmla="*/ 9331960 w 9331960"/>
            <a:gd name="csY20" fmla="*/ 429514 h 6781800"/>
            <a:gd name="csX21" fmla="*/ 9331960 w 9331960"/>
            <a:gd name="csY21" fmla="*/ 1130300 h 6781800"/>
            <a:gd name="csX22" fmla="*/ 9331960 w 9331960"/>
            <a:gd name="csY22" fmla="*/ 1695450 h 6781800"/>
            <a:gd name="csX23" fmla="*/ 9331960 w 9331960"/>
            <a:gd name="csY23" fmla="*/ 2328418 h 6781800"/>
            <a:gd name="csX24" fmla="*/ 9331960 w 9331960"/>
            <a:gd name="csY24" fmla="*/ 2961386 h 6781800"/>
            <a:gd name="csX25" fmla="*/ 9331960 w 9331960"/>
            <a:gd name="csY25" fmla="*/ 3458718 h 6781800"/>
            <a:gd name="csX26" fmla="*/ 9331960 w 9331960"/>
            <a:gd name="csY26" fmla="*/ 4023868 h 6781800"/>
            <a:gd name="csX27" fmla="*/ 9331960 w 9331960"/>
            <a:gd name="csY27" fmla="*/ 4521200 h 6781800"/>
            <a:gd name="csX28" fmla="*/ 9331960 w 9331960"/>
            <a:gd name="csY28" fmla="*/ 5018532 h 6781800"/>
            <a:gd name="csX29" fmla="*/ 9331960 w 9331960"/>
            <a:gd name="csY29" fmla="*/ 5719318 h 6781800"/>
            <a:gd name="csX30" fmla="*/ 9331960 w 9331960"/>
            <a:gd name="csY30" fmla="*/ 6081014 h 6781800"/>
            <a:gd name="csX31" fmla="*/ 9331960 w 9331960"/>
            <a:gd name="csY31" fmla="*/ 6781800 h 6781800"/>
            <a:gd name="csX32" fmla="*/ 8748713 w 9331960"/>
            <a:gd name="csY32" fmla="*/ 6781800 h 6781800"/>
            <a:gd name="csX33" fmla="*/ 8352104 w 9331960"/>
            <a:gd name="csY33" fmla="*/ 6781800 h 6781800"/>
            <a:gd name="csX34" fmla="*/ 7768857 w 9331960"/>
            <a:gd name="csY34" fmla="*/ 6781800 h 6781800"/>
            <a:gd name="csX35" fmla="*/ 7185609 w 9331960"/>
            <a:gd name="csY35" fmla="*/ 6781800 h 6781800"/>
            <a:gd name="csX36" fmla="*/ 6882321 w 9331960"/>
            <a:gd name="csY36" fmla="*/ 6781800 h 6781800"/>
            <a:gd name="csX37" fmla="*/ 6299073 w 9331960"/>
            <a:gd name="csY37" fmla="*/ 6781800 h 6781800"/>
            <a:gd name="csX38" fmla="*/ 5529186 w 9331960"/>
            <a:gd name="csY38" fmla="*/ 6781800 h 6781800"/>
            <a:gd name="csX39" fmla="*/ 5039258 w 9331960"/>
            <a:gd name="csY39" fmla="*/ 6781800 h 6781800"/>
            <a:gd name="csX40" fmla="*/ 4269372 w 9331960"/>
            <a:gd name="csY40" fmla="*/ 6781800 h 6781800"/>
            <a:gd name="csX41" fmla="*/ 3592805 w 9331960"/>
            <a:gd name="csY41" fmla="*/ 6781800 h 6781800"/>
            <a:gd name="csX42" fmla="*/ 2916238 w 9331960"/>
            <a:gd name="csY42" fmla="*/ 6781800 h 6781800"/>
            <a:gd name="csX43" fmla="*/ 2426310 w 9331960"/>
            <a:gd name="csY43" fmla="*/ 6781800 h 6781800"/>
            <a:gd name="csX44" fmla="*/ 2123021 w 9331960"/>
            <a:gd name="csY44" fmla="*/ 6781800 h 6781800"/>
            <a:gd name="csX45" fmla="*/ 1539773 w 9331960"/>
            <a:gd name="csY45" fmla="*/ 6781800 h 6781800"/>
            <a:gd name="csX46" fmla="*/ 956526 w 9331960"/>
            <a:gd name="csY46" fmla="*/ 6781800 h 6781800"/>
            <a:gd name="csX47" fmla="*/ 0 w 9331960"/>
            <a:gd name="csY47" fmla="*/ 6781800 h 6781800"/>
            <a:gd name="csX48" fmla="*/ 0 w 9331960"/>
            <a:gd name="csY48" fmla="*/ 6420104 h 6781800"/>
            <a:gd name="csX49" fmla="*/ 0 w 9331960"/>
            <a:gd name="csY49" fmla="*/ 5990590 h 6781800"/>
            <a:gd name="csX50" fmla="*/ 0 w 9331960"/>
            <a:gd name="csY50" fmla="*/ 5628894 h 6781800"/>
            <a:gd name="csX51" fmla="*/ 0 w 9331960"/>
            <a:gd name="csY51" fmla="*/ 5131562 h 6781800"/>
            <a:gd name="csX52" fmla="*/ 0 w 9331960"/>
            <a:gd name="csY52" fmla="*/ 4769866 h 6781800"/>
            <a:gd name="csX53" fmla="*/ 0 w 9331960"/>
            <a:gd name="csY53" fmla="*/ 4272534 h 6781800"/>
            <a:gd name="csX54" fmla="*/ 0 w 9331960"/>
            <a:gd name="csY54" fmla="*/ 3910838 h 6781800"/>
            <a:gd name="csX55" fmla="*/ 0 w 9331960"/>
            <a:gd name="csY55" fmla="*/ 3549142 h 6781800"/>
            <a:gd name="csX56" fmla="*/ 0 w 9331960"/>
            <a:gd name="csY56" fmla="*/ 2848356 h 6781800"/>
            <a:gd name="csX57" fmla="*/ 0 w 9331960"/>
            <a:gd name="csY57" fmla="*/ 2351024 h 6781800"/>
            <a:gd name="csX58" fmla="*/ 0 w 9331960"/>
            <a:gd name="csY58" fmla="*/ 1785874 h 6781800"/>
            <a:gd name="csX59" fmla="*/ 0 w 9331960"/>
            <a:gd name="csY59" fmla="*/ 1424178 h 6781800"/>
            <a:gd name="csX60" fmla="*/ 0 w 9331960"/>
            <a:gd name="csY60" fmla="*/ 859028 h 6781800"/>
            <a:gd name="csX61" fmla="*/ 0 w 9331960"/>
            <a:gd name="csY61" fmla="*/ 0 h 67818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  <a:cxn ang="0">
              <a:pos x="csX57" y="csY57"/>
            </a:cxn>
            <a:cxn ang="0">
              <a:pos x="csX58" y="csY58"/>
            </a:cxn>
            <a:cxn ang="0">
              <a:pos x="csX59" y="csY59"/>
            </a:cxn>
            <a:cxn ang="0">
              <a:pos x="csX60" y="csY60"/>
            </a:cxn>
            <a:cxn ang="0">
              <a:pos x="csX61" y="csY61"/>
            </a:cxn>
          </a:cxnLst>
          <a:rect l="l" t="t" r="r" b="b"/>
          <a:pathLst>
            <a:path w="9331960" h="6781800" extrusionOk="0">
              <a:moveTo>
                <a:pt x="0" y="0"/>
              </a:moveTo>
              <a:cubicBezTo>
                <a:pt x="73253" y="-25951"/>
                <a:pt x="226668" y="33284"/>
                <a:pt x="303289" y="0"/>
              </a:cubicBezTo>
              <a:cubicBezTo>
                <a:pt x="379910" y="-33284"/>
                <a:pt x="508888" y="28022"/>
                <a:pt x="606577" y="0"/>
              </a:cubicBezTo>
              <a:cubicBezTo>
                <a:pt x="704266" y="-28022"/>
                <a:pt x="982366" y="21347"/>
                <a:pt x="1189825" y="0"/>
              </a:cubicBezTo>
              <a:cubicBezTo>
                <a:pt x="1397284" y="-21347"/>
                <a:pt x="1616816" y="1100"/>
                <a:pt x="1959712" y="0"/>
              </a:cubicBezTo>
              <a:cubicBezTo>
                <a:pt x="2302608" y="-1100"/>
                <a:pt x="2293615" y="16818"/>
                <a:pt x="2449640" y="0"/>
              </a:cubicBezTo>
              <a:cubicBezTo>
                <a:pt x="2605665" y="-16818"/>
                <a:pt x="2775494" y="61605"/>
                <a:pt x="3032887" y="0"/>
              </a:cubicBezTo>
              <a:cubicBezTo>
                <a:pt x="3290280" y="-61605"/>
                <a:pt x="3353390" y="20751"/>
                <a:pt x="3522815" y="0"/>
              </a:cubicBezTo>
              <a:cubicBezTo>
                <a:pt x="3692240" y="-20751"/>
                <a:pt x="3861651" y="39077"/>
                <a:pt x="4199382" y="0"/>
              </a:cubicBezTo>
              <a:cubicBezTo>
                <a:pt x="4537113" y="-39077"/>
                <a:pt x="4456635" y="21373"/>
                <a:pt x="4595990" y="0"/>
              </a:cubicBezTo>
              <a:cubicBezTo>
                <a:pt x="4735345" y="-21373"/>
                <a:pt x="5028447" y="1649"/>
                <a:pt x="5272557" y="0"/>
              </a:cubicBezTo>
              <a:cubicBezTo>
                <a:pt x="5516667" y="-1649"/>
                <a:pt x="5619181" y="41965"/>
                <a:pt x="5762485" y="0"/>
              </a:cubicBezTo>
              <a:cubicBezTo>
                <a:pt x="5905789" y="-41965"/>
                <a:pt x="6051602" y="43587"/>
                <a:pt x="6159094" y="0"/>
              </a:cubicBezTo>
              <a:cubicBezTo>
                <a:pt x="6266586" y="-43587"/>
                <a:pt x="6491632" y="38059"/>
                <a:pt x="6649021" y="0"/>
              </a:cubicBezTo>
              <a:cubicBezTo>
                <a:pt x="6806410" y="-38059"/>
                <a:pt x="6992743" y="18465"/>
                <a:pt x="7138949" y="0"/>
              </a:cubicBezTo>
              <a:cubicBezTo>
                <a:pt x="7285155" y="-18465"/>
                <a:pt x="7413633" y="2785"/>
                <a:pt x="7535558" y="0"/>
              </a:cubicBezTo>
              <a:cubicBezTo>
                <a:pt x="7657483" y="-2785"/>
                <a:pt x="7733865" y="6509"/>
                <a:pt x="7838846" y="0"/>
              </a:cubicBezTo>
              <a:cubicBezTo>
                <a:pt x="7943827" y="-6509"/>
                <a:pt x="8098551" y="15514"/>
                <a:pt x="8235455" y="0"/>
              </a:cubicBezTo>
              <a:cubicBezTo>
                <a:pt x="8372359" y="-15514"/>
                <a:pt x="8467404" y="14945"/>
                <a:pt x="8632063" y="0"/>
              </a:cubicBezTo>
              <a:cubicBezTo>
                <a:pt x="8796722" y="-14945"/>
                <a:pt x="9110690" y="42661"/>
                <a:pt x="9331960" y="0"/>
              </a:cubicBezTo>
              <a:cubicBezTo>
                <a:pt x="9377253" y="194042"/>
                <a:pt x="9283438" y="235919"/>
                <a:pt x="9331960" y="429514"/>
              </a:cubicBezTo>
              <a:cubicBezTo>
                <a:pt x="9380482" y="623109"/>
                <a:pt x="9330350" y="892382"/>
                <a:pt x="9331960" y="1130300"/>
              </a:cubicBezTo>
              <a:cubicBezTo>
                <a:pt x="9333570" y="1368218"/>
                <a:pt x="9298104" y="1571249"/>
                <a:pt x="9331960" y="1695450"/>
              </a:cubicBezTo>
              <a:cubicBezTo>
                <a:pt x="9365816" y="1819651"/>
                <a:pt x="9285616" y="2079071"/>
                <a:pt x="9331960" y="2328418"/>
              </a:cubicBezTo>
              <a:cubicBezTo>
                <a:pt x="9378304" y="2577765"/>
                <a:pt x="9327506" y="2805170"/>
                <a:pt x="9331960" y="2961386"/>
              </a:cubicBezTo>
              <a:cubicBezTo>
                <a:pt x="9336414" y="3117602"/>
                <a:pt x="9323420" y="3328647"/>
                <a:pt x="9331960" y="3458718"/>
              </a:cubicBezTo>
              <a:cubicBezTo>
                <a:pt x="9340500" y="3588789"/>
                <a:pt x="9325289" y="3756561"/>
                <a:pt x="9331960" y="4023868"/>
              </a:cubicBezTo>
              <a:cubicBezTo>
                <a:pt x="9338631" y="4291175"/>
                <a:pt x="9295660" y="4328349"/>
                <a:pt x="9331960" y="4521200"/>
              </a:cubicBezTo>
              <a:cubicBezTo>
                <a:pt x="9368260" y="4714051"/>
                <a:pt x="9298240" y="4809079"/>
                <a:pt x="9331960" y="5018532"/>
              </a:cubicBezTo>
              <a:cubicBezTo>
                <a:pt x="9365680" y="5227985"/>
                <a:pt x="9301259" y="5483804"/>
                <a:pt x="9331960" y="5719318"/>
              </a:cubicBezTo>
              <a:cubicBezTo>
                <a:pt x="9362661" y="5954832"/>
                <a:pt x="9328935" y="5950814"/>
                <a:pt x="9331960" y="6081014"/>
              </a:cubicBezTo>
              <a:cubicBezTo>
                <a:pt x="9334985" y="6211214"/>
                <a:pt x="9305079" y="6604107"/>
                <a:pt x="9331960" y="6781800"/>
              </a:cubicBezTo>
              <a:cubicBezTo>
                <a:pt x="9090815" y="6847681"/>
                <a:pt x="9033431" y="6763481"/>
                <a:pt x="8748713" y="6781800"/>
              </a:cubicBezTo>
              <a:cubicBezTo>
                <a:pt x="8463995" y="6800119"/>
                <a:pt x="8498577" y="6744485"/>
                <a:pt x="8352104" y="6781800"/>
              </a:cubicBezTo>
              <a:cubicBezTo>
                <a:pt x="8205631" y="6819115"/>
                <a:pt x="8041979" y="6717057"/>
                <a:pt x="7768857" y="6781800"/>
              </a:cubicBezTo>
              <a:cubicBezTo>
                <a:pt x="7495735" y="6846543"/>
                <a:pt x="7346703" y="6746463"/>
                <a:pt x="7185609" y="6781800"/>
              </a:cubicBezTo>
              <a:cubicBezTo>
                <a:pt x="7024515" y="6817137"/>
                <a:pt x="7004499" y="6771058"/>
                <a:pt x="6882321" y="6781800"/>
              </a:cubicBezTo>
              <a:cubicBezTo>
                <a:pt x="6760143" y="6792542"/>
                <a:pt x="6502260" y="6750924"/>
                <a:pt x="6299073" y="6781800"/>
              </a:cubicBezTo>
              <a:cubicBezTo>
                <a:pt x="6095886" y="6812676"/>
                <a:pt x="5696707" y="6773122"/>
                <a:pt x="5529186" y="6781800"/>
              </a:cubicBezTo>
              <a:cubicBezTo>
                <a:pt x="5361665" y="6790478"/>
                <a:pt x="5241219" y="6779129"/>
                <a:pt x="5039258" y="6781800"/>
              </a:cubicBezTo>
              <a:cubicBezTo>
                <a:pt x="4837297" y="6784471"/>
                <a:pt x="4429730" y="6726633"/>
                <a:pt x="4269372" y="6781800"/>
              </a:cubicBezTo>
              <a:cubicBezTo>
                <a:pt x="4109014" y="6836967"/>
                <a:pt x="3791509" y="6746047"/>
                <a:pt x="3592805" y="6781800"/>
              </a:cubicBezTo>
              <a:cubicBezTo>
                <a:pt x="3394101" y="6817553"/>
                <a:pt x="3134209" y="6705587"/>
                <a:pt x="2916238" y="6781800"/>
              </a:cubicBezTo>
              <a:cubicBezTo>
                <a:pt x="2698267" y="6858013"/>
                <a:pt x="2589651" y="6773809"/>
                <a:pt x="2426310" y="6781800"/>
              </a:cubicBezTo>
              <a:cubicBezTo>
                <a:pt x="2262969" y="6789791"/>
                <a:pt x="2226655" y="6751965"/>
                <a:pt x="2123021" y="6781800"/>
              </a:cubicBezTo>
              <a:cubicBezTo>
                <a:pt x="2019387" y="6811635"/>
                <a:pt x="1679282" y="6764422"/>
                <a:pt x="1539773" y="6781800"/>
              </a:cubicBezTo>
              <a:cubicBezTo>
                <a:pt x="1400264" y="6799178"/>
                <a:pt x="1232454" y="6722171"/>
                <a:pt x="956526" y="6781800"/>
              </a:cubicBezTo>
              <a:cubicBezTo>
                <a:pt x="680598" y="6841429"/>
                <a:pt x="233226" y="6743763"/>
                <a:pt x="0" y="6781800"/>
              </a:cubicBezTo>
              <a:cubicBezTo>
                <a:pt x="-14785" y="6665550"/>
                <a:pt x="37775" y="6507128"/>
                <a:pt x="0" y="6420104"/>
              </a:cubicBezTo>
              <a:cubicBezTo>
                <a:pt x="-37775" y="6333080"/>
                <a:pt x="26271" y="6122653"/>
                <a:pt x="0" y="5990590"/>
              </a:cubicBezTo>
              <a:cubicBezTo>
                <a:pt x="-26271" y="5858527"/>
                <a:pt x="16908" y="5805820"/>
                <a:pt x="0" y="5628894"/>
              </a:cubicBezTo>
              <a:cubicBezTo>
                <a:pt x="-16908" y="5451968"/>
                <a:pt x="29144" y="5301766"/>
                <a:pt x="0" y="5131562"/>
              </a:cubicBezTo>
              <a:cubicBezTo>
                <a:pt x="-29144" y="4961358"/>
                <a:pt x="41856" y="4921266"/>
                <a:pt x="0" y="4769866"/>
              </a:cubicBezTo>
              <a:cubicBezTo>
                <a:pt x="-41856" y="4618466"/>
                <a:pt x="46214" y="4425981"/>
                <a:pt x="0" y="4272534"/>
              </a:cubicBezTo>
              <a:cubicBezTo>
                <a:pt x="-46214" y="4119087"/>
                <a:pt x="30808" y="4069825"/>
                <a:pt x="0" y="3910838"/>
              </a:cubicBezTo>
              <a:cubicBezTo>
                <a:pt x="-30808" y="3751851"/>
                <a:pt x="37717" y="3623233"/>
                <a:pt x="0" y="3549142"/>
              </a:cubicBezTo>
              <a:cubicBezTo>
                <a:pt x="-37717" y="3475051"/>
                <a:pt x="7863" y="2988948"/>
                <a:pt x="0" y="2848356"/>
              </a:cubicBezTo>
              <a:cubicBezTo>
                <a:pt x="-7863" y="2707764"/>
                <a:pt x="13061" y="2563584"/>
                <a:pt x="0" y="2351024"/>
              </a:cubicBezTo>
              <a:cubicBezTo>
                <a:pt x="-13061" y="2138464"/>
                <a:pt x="3938" y="1979094"/>
                <a:pt x="0" y="1785874"/>
              </a:cubicBezTo>
              <a:cubicBezTo>
                <a:pt x="-3938" y="1592654"/>
                <a:pt x="287" y="1531423"/>
                <a:pt x="0" y="1424178"/>
              </a:cubicBezTo>
              <a:cubicBezTo>
                <a:pt x="-287" y="1316933"/>
                <a:pt x="35702" y="1028020"/>
                <a:pt x="0" y="859028"/>
              </a:cubicBezTo>
              <a:cubicBezTo>
                <a:pt x="-35702" y="690036"/>
                <a:pt x="34795" y="198448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266700</xdr:colOff>
      <xdr:row>87</xdr:row>
      <xdr:rowOff>165100</xdr:rowOff>
    </xdr:from>
    <xdr:to>
      <xdr:col>38</xdr:col>
      <xdr:colOff>548640</xdr:colOff>
      <xdr:row>101</xdr:row>
      <xdr:rowOff>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05E5D235-D490-4EE5-B421-A352D907B84E}"/>
            </a:ext>
          </a:extLst>
        </xdr:cNvPr>
        <xdr:cNvSpPr/>
      </xdr:nvSpPr>
      <xdr:spPr>
        <a:xfrm>
          <a:off x="15918180" y="22712680"/>
          <a:ext cx="9555480" cy="3248660"/>
        </a:xfrm>
        <a:custGeom>
          <a:avLst/>
          <a:gdLst>
            <a:gd name="csX0" fmla="*/ 0 w 9555480"/>
            <a:gd name="csY0" fmla="*/ 541454 h 3248660"/>
            <a:gd name="csX1" fmla="*/ 541454 w 9555480"/>
            <a:gd name="csY1" fmla="*/ 0 h 3248660"/>
            <a:gd name="csX2" fmla="*/ 852115 w 9555480"/>
            <a:gd name="csY2" fmla="*/ 0 h 3248660"/>
            <a:gd name="csX3" fmla="*/ 1501679 w 9555480"/>
            <a:gd name="csY3" fmla="*/ 0 h 3248660"/>
            <a:gd name="csX4" fmla="*/ 2066517 w 9555480"/>
            <a:gd name="csY4" fmla="*/ 0 h 3248660"/>
            <a:gd name="csX5" fmla="*/ 2800807 w 9555480"/>
            <a:gd name="csY5" fmla="*/ 0 h 3248660"/>
            <a:gd name="csX6" fmla="*/ 3535096 w 9555480"/>
            <a:gd name="csY6" fmla="*/ 0 h 3248660"/>
            <a:gd name="csX7" fmla="*/ 4184660 w 9555480"/>
            <a:gd name="csY7" fmla="*/ 0 h 3248660"/>
            <a:gd name="csX8" fmla="*/ 4664772 w 9555480"/>
            <a:gd name="csY8" fmla="*/ 0 h 3248660"/>
            <a:gd name="csX9" fmla="*/ 5060159 w 9555480"/>
            <a:gd name="csY9" fmla="*/ 0 h 3248660"/>
            <a:gd name="csX10" fmla="*/ 5624997 w 9555480"/>
            <a:gd name="csY10" fmla="*/ 0 h 3248660"/>
            <a:gd name="csX11" fmla="*/ 6105110 w 9555480"/>
            <a:gd name="csY11" fmla="*/ 0 h 3248660"/>
            <a:gd name="csX12" fmla="*/ 6669948 w 9555480"/>
            <a:gd name="csY12" fmla="*/ 0 h 3248660"/>
            <a:gd name="csX13" fmla="*/ 6980609 w 9555480"/>
            <a:gd name="csY13" fmla="*/ 0 h 3248660"/>
            <a:gd name="csX14" fmla="*/ 7291270 w 9555480"/>
            <a:gd name="csY14" fmla="*/ 0 h 3248660"/>
            <a:gd name="csX15" fmla="*/ 7940834 w 9555480"/>
            <a:gd name="csY15" fmla="*/ 0 h 3248660"/>
            <a:gd name="csX16" fmla="*/ 8505672 w 9555480"/>
            <a:gd name="csY16" fmla="*/ 0 h 3248660"/>
            <a:gd name="csX17" fmla="*/ 9014026 w 9555480"/>
            <a:gd name="csY17" fmla="*/ 0 h 3248660"/>
            <a:gd name="csX18" fmla="*/ 9555480 w 9555480"/>
            <a:gd name="csY18" fmla="*/ 541454 h 3248660"/>
            <a:gd name="csX19" fmla="*/ 9555480 w 9555480"/>
            <a:gd name="csY19" fmla="*/ 1104550 h 3248660"/>
            <a:gd name="csX20" fmla="*/ 9555480 w 9555480"/>
            <a:gd name="csY20" fmla="*/ 1602672 h 3248660"/>
            <a:gd name="csX21" fmla="*/ 9555480 w 9555480"/>
            <a:gd name="csY21" fmla="*/ 2122453 h 3248660"/>
            <a:gd name="csX22" fmla="*/ 9555480 w 9555480"/>
            <a:gd name="csY22" fmla="*/ 2707206 h 3248660"/>
            <a:gd name="csX23" fmla="*/ 9014026 w 9555480"/>
            <a:gd name="csY23" fmla="*/ 3248660 h 3248660"/>
            <a:gd name="csX24" fmla="*/ 8449188 w 9555480"/>
            <a:gd name="csY24" fmla="*/ 3248660 h 3248660"/>
            <a:gd name="csX25" fmla="*/ 8138527 w 9555480"/>
            <a:gd name="csY25" fmla="*/ 3248660 h 3248660"/>
            <a:gd name="csX26" fmla="*/ 7743140 w 9555480"/>
            <a:gd name="csY26" fmla="*/ 3248660 h 3248660"/>
            <a:gd name="csX27" fmla="*/ 7178302 w 9555480"/>
            <a:gd name="csY27" fmla="*/ 3248660 h 3248660"/>
            <a:gd name="csX28" fmla="*/ 6867641 w 9555480"/>
            <a:gd name="csY28" fmla="*/ 3248660 h 3248660"/>
            <a:gd name="csX29" fmla="*/ 6302803 w 9555480"/>
            <a:gd name="csY29" fmla="*/ 3248660 h 3248660"/>
            <a:gd name="csX30" fmla="*/ 5992142 w 9555480"/>
            <a:gd name="csY30" fmla="*/ 3248660 h 3248660"/>
            <a:gd name="csX31" fmla="*/ 5427304 w 9555480"/>
            <a:gd name="csY31" fmla="*/ 3248660 h 3248660"/>
            <a:gd name="csX32" fmla="*/ 4862466 w 9555480"/>
            <a:gd name="csY32" fmla="*/ 3248660 h 3248660"/>
            <a:gd name="csX33" fmla="*/ 4212902 w 9555480"/>
            <a:gd name="csY33" fmla="*/ 3248660 h 3248660"/>
            <a:gd name="csX34" fmla="*/ 3732789 w 9555480"/>
            <a:gd name="csY34" fmla="*/ 3248660 h 3248660"/>
            <a:gd name="csX35" fmla="*/ 3167951 w 9555480"/>
            <a:gd name="csY35" fmla="*/ 3248660 h 3248660"/>
            <a:gd name="csX36" fmla="*/ 2687839 w 9555480"/>
            <a:gd name="csY36" fmla="*/ 3248660 h 3248660"/>
            <a:gd name="csX37" fmla="*/ 2292452 w 9555480"/>
            <a:gd name="csY37" fmla="*/ 3248660 h 3248660"/>
            <a:gd name="csX38" fmla="*/ 1897066 w 9555480"/>
            <a:gd name="csY38" fmla="*/ 3248660 h 3248660"/>
            <a:gd name="csX39" fmla="*/ 1586405 w 9555480"/>
            <a:gd name="csY39" fmla="*/ 3248660 h 3248660"/>
            <a:gd name="csX40" fmla="*/ 1191018 w 9555480"/>
            <a:gd name="csY40" fmla="*/ 3248660 h 3248660"/>
            <a:gd name="csX41" fmla="*/ 541454 w 9555480"/>
            <a:gd name="csY41" fmla="*/ 3248660 h 3248660"/>
            <a:gd name="csX42" fmla="*/ 0 w 9555480"/>
            <a:gd name="csY42" fmla="*/ 2707206 h 3248660"/>
            <a:gd name="csX43" fmla="*/ 0 w 9555480"/>
            <a:gd name="csY43" fmla="*/ 2209083 h 3248660"/>
            <a:gd name="csX44" fmla="*/ 0 w 9555480"/>
            <a:gd name="csY44" fmla="*/ 1732618 h 3248660"/>
            <a:gd name="csX45" fmla="*/ 0 w 9555480"/>
            <a:gd name="csY45" fmla="*/ 1234495 h 3248660"/>
            <a:gd name="csX46" fmla="*/ 0 w 9555480"/>
            <a:gd name="csY46" fmla="*/ 541454 h 32486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55480" h="3248660" extrusionOk="0">
              <a:moveTo>
                <a:pt x="0" y="541454"/>
              </a:moveTo>
              <a:cubicBezTo>
                <a:pt x="-40466" y="309230"/>
                <a:pt x="280921" y="10295"/>
                <a:pt x="541454" y="0"/>
              </a:cubicBezTo>
              <a:cubicBezTo>
                <a:pt x="610644" y="-29425"/>
                <a:pt x="769140" y="8416"/>
                <a:pt x="852115" y="0"/>
              </a:cubicBezTo>
              <a:cubicBezTo>
                <a:pt x="935090" y="-8416"/>
                <a:pt x="1196348" y="6742"/>
                <a:pt x="1501679" y="0"/>
              </a:cubicBezTo>
              <a:cubicBezTo>
                <a:pt x="1807010" y="-6742"/>
                <a:pt x="1913271" y="18326"/>
                <a:pt x="2066517" y="0"/>
              </a:cubicBezTo>
              <a:cubicBezTo>
                <a:pt x="2219763" y="-18326"/>
                <a:pt x="2456196" y="68741"/>
                <a:pt x="2800807" y="0"/>
              </a:cubicBezTo>
              <a:cubicBezTo>
                <a:pt x="3145418" y="-68741"/>
                <a:pt x="3384756" y="30925"/>
                <a:pt x="3535096" y="0"/>
              </a:cubicBezTo>
              <a:cubicBezTo>
                <a:pt x="3685436" y="-30925"/>
                <a:pt x="3938577" y="33829"/>
                <a:pt x="4184660" y="0"/>
              </a:cubicBezTo>
              <a:cubicBezTo>
                <a:pt x="4430743" y="-33829"/>
                <a:pt x="4564294" y="10479"/>
                <a:pt x="4664772" y="0"/>
              </a:cubicBezTo>
              <a:cubicBezTo>
                <a:pt x="4765250" y="-10479"/>
                <a:pt x="4917408" y="3011"/>
                <a:pt x="5060159" y="0"/>
              </a:cubicBezTo>
              <a:cubicBezTo>
                <a:pt x="5202910" y="-3011"/>
                <a:pt x="5497960" y="63009"/>
                <a:pt x="5624997" y="0"/>
              </a:cubicBezTo>
              <a:cubicBezTo>
                <a:pt x="5752034" y="-63009"/>
                <a:pt x="5932533" y="52720"/>
                <a:pt x="6105110" y="0"/>
              </a:cubicBezTo>
              <a:cubicBezTo>
                <a:pt x="6277687" y="-52720"/>
                <a:pt x="6513808" y="60452"/>
                <a:pt x="6669948" y="0"/>
              </a:cubicBezTo>
              <a:cubicBezTo>
                <a:pt x="6826088" y="-60452"/>
                <a:pt x="6826502" y="33055"/>
                <a:pt x="6980609" y="0"/>
              </a:cubicBezTo>
              <a:cubicBezTo>
                <a:pt x="7134716" y="-33055"/>
                <a:pt x="7219310" y="34538"/>
                <a:pt x="7291270" y="0"/>
              </a:cubicBezTo>
              <a:cubicBezTo>
                <a:pt x="7363230" y="-34538"/>
                <a:pt x="7802103" y="26831"/>
                <a:pt x="7940834" y="0"/>
              </a:cubicBezTo>
              <a:cubicBezTo>
                <a:pt x="8079565" y="-26831"/>
                <a:pt x="8292088" y="17778"/>
                <a:pt x="8505672" y="0"/>
              </a:cubicBezTo>
              <a:cubicBezTo>
                <a:pt x="8719256" y="-17778"/>
                <a:pt x="8897806" y="34920"/>
                <a:pt x="9014026" y="0"/>
              </a:cubicBezTo>
              <a:cubicBezTo>
                <a:pt x="9294035" y="-8362"/>
                <a:pt x="9598372" y="219324"/>
                <a:pt x="9555480" y="541454"/>
              </a:cubicBezTo>
              <a:cubicBezTo>
                <a:pt x="9593805" y="755111"/>
                <a:pt x="9541109" y="894842"/>
                <a:pt x="9555480" y="1104550"/>
              </a:cubicBezTo>
              <a:cubicBezTo>
                <a:pt x="9569851" y="1314258"/>
                <a:pt x="9543392" y="1360191"/>
                <a:pt x="9555480" y="1602672"/>
              </a:cubicBezTo>
              <a:cubicBezTo>
                <a:pt x="9567568" y="1845153"/>
                <a:pt x="9521673" y="1978016"/>
                <a:pt x="9555480" y="2122453"/>
              </a:cubicBezTo>
              <a:cubicBezTo>
                <a:pt x="9589287" y="2266890"/>
                <a:pt x="9513673" y="2480880"/>
                <a:pt x="9555480" y="2707206"/>
              </a:cubicBezTo>
              <a:cubicBezTo>
                <a:pt x="9590884" y="3026045"/>
                <a:pt x="9291782" y="3207896"/>
                <a:pt x="9014026" y="3248660"/>
              </a:cubicBezTo>
              <a:cubicBezTo>
                <a:pt x="8802150" y="3310954"/>
                <a:pt x="8616983" y="3246110"/>
                <a:pt x="8449188" y="3248660"/>
              </a:cubicBezTo>
              <a:cubicBezTo>
                <a:pt x="8281393" y="3251210"/>
                <a:pt x="8233564" y="3230667"/>
                <a:pt x="8138527" y="3248660"/>
              </a:cubicBezTo>
              <a:cubicBezTo>
                <a:pt x="8043490" y="3266653"/>
                <a:pt x="7935332" y="3244205"/>
                <a:pt x="7743140" y="3248660"/>
              </a:cubicBezTo>
              <a:cubicBezTo>
                <a:pt x="7550948" y="3253115"/>
                <a:pt x="7446281" y="3201689"/>
                <a:pt x="7178302" y="3248660"/>
              </a:cubicBezTo>
              <a:cubicBezTo>
                <a:pt x="6910323" y="3295631"/>
                <a:pt x="6962409" y="3215969"/>
                <a:pt x="6867641" y="3248660"/>
              </a:cubicBezTo>
              <a:cubicBezTo>
                <a:pt x="6772873" y="3281351"/>
                <a:pt x="6435313" y="3214413"/>
                <a:pt x="6302803" y="3248660"/>
              </a:cubicBezTo>
              <a:cubicBezTo>
                <a:pt x="6170293" y="3282907"/>
                <a:pt x="6110046" y="3212071"/>
                <a:pt x="5992142" y="3248660"/>
              </a:cubicBezTo>
              <a:cubicBezTo>
                <a:pt x="5874238" y="3285249"/>
                <a:pt x="5552422" y="3216902"/>
                <a:pt x="5427304" y="3248660"/>
              </a:cubicBezTo>
              <a:cubicBezTo>
                <a:pt x="5302186" y="3280418"/>
                <a:pt x="5142569" y="3226523"/>
                <a:pt x="4862466" y="3248660"/>
              </a:cubicBezTo>
              <a:cubicBezTo>
                <a:pt x="4582363" y="3270797"/>
                <a:pt x="4346914" y="3244132"/>
                <a:pt x="4212902" y="3248660"/>
              </a:cubicBezTo>
              <a:cubicBezTo>
                <a:pt x="4078890" y="3253188"/>
                <a:pt x="3954436" y="3234367"/>
                <a:pt x="3732789" y="3248660"/>
              </a:cubicBezTo>
              <a:cubicBezTo>
                <a:pt x="3511142" y="3262953"/>
                <a:pt x="3363133" y="3223103"/>
                <a:pt x="3167951" y="3248660"/>
              </a:cubicBezTo>
              <a:cubicBezTo>
                <a:pt x="2972769" y="3274217"/>
                <a:pt x="2915478" y="3208001"/>
                <a:pt x="2687839" y="3248660"/>
              </a:cubicBezTo>
              <a:cubicBezTo>
                <a:pt x="2460200" y="3289319"/>
                <a:pt x="2458318" y="3213220"/>
                <a:pt x="2292452" y="3248660"/>
              </a:cubicBezTo>
              <a:cubicBezTo>
                <a:pt x="2126586" y="3284100"/>
                <a:pt x="1985950" y="3245579"/>
                <a:pt x="1897066" y="3248660"/>
              </a:cubicBezTo>
              <a:cubicBezTo>
                <a:pt x="1808182" y="3251741"/>
                <a:pt x="1698162" y="3239427"/>
                <a:pt x="1586405" y="3248660"/>
              </a:cubicBezTo>
              <a:cubicBezTo>
                <a:pt x="1474648" y="3257893"/>
                <a:pt x="1319416" y="3247962"/>
                <a:pt x="1191018" y="3248660"/>
              </a:cubicBezTo>
              <a:cubicBezTo>
                <a:pt x="1062620" y="3249358"/>
                <a:pt x="862895" y="3246827"/>
                <a:pt x="541454" y="3248660"/>
              </a:cubicBezTo>
              <a:cubicBezTo>
                <a:pt x="245323" y="3289764"/>
                <a:pt x="-46082" y="2980758"/>
                <a:pt x="0" y="2707206"/>
              </a:cubicBezTo>
              <a:cubicBezTo>
                <a:pt x="-21447" y="2493988"/>
                <a:pt x="23635" y="2313480"/>
                <a:pt x="0" y="2209083"/>
              </a:cubicBezTo>
              <a:cubicBezTo>
                <a:pt x="-23635" y="2104686"/>
                <a:pt x="23939" y="1878341"/>
                <a:pt x="0" y="1732618"/>
              </a:cubicBezTo>
              <a:cubicBezTo>
                <a:pt x="-23939" y="1586896"/>
                <a:pt x="273" y="1351059"/>
                <a:pt x="0" y="1234495"/>
              </a:cubicBezTo>
              <a:cubicBezTo>
                <a:pt x="-273" y="1117931"/>
                <a:pt x="15036" y="793797"/>
                <a:pt x="0" y="54145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393700</xdr:colOff>
      <xdr:row>116</xdr:row>
      <xdr:rowOff>76200</xdr:rowOff>
    </xdr:from>
    <xdr:to>
      <xdr:col>38</xdr:col>
      <xdr:colOff>444500</xdr:colOff>
      <xdr:row>129</xdr:row>
      <xdr:rowOff>127000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D03CFDD8-75C1-44FE-A9AB-63DD141667B3}"/>
            </a:ext>
          </a:extLst>
        </xdr:cNvPr>
        <xdr:cNvSpPr/>
      </xdr:nvSpPr>
      <xdr:spPr>
        <a:xfrm>
          <a:off x="16045180" y="29695140"/>
          <a:ext cx="9324340" cy="3220720"/>
        </a:xfrm>
        <a:custGeom>
          <a:avLst/>
          <a:gdLst>
            <a:gd name="csX0" fmla="*/ 0 w 9324340"/>
            <a:gd name="csY0" fmla="*/ 536797 h 3220720"/>
            <a:gd name="csX1" fmla="*/ 536797 w 9324340"/>
            <a:gd name="csY1" fmla="*/ 0 h 3220720"/>
            <a:gd name="csX2" fmla="*/ 1291151 w 9324340"/>
            <a:gd name="csY2" fmla="*/ 0 h 3220720"/>
            <a:gd name="csX3" fmla="*/ 1632968 w 9324340"/>
            <a:gd name="csY3" fmla="*/ 0 h 3220720"/>
            <a:gd name="csX4" fmla="*/ 1974784 w 9324340"/>
            <a:gd name="csY4" fmla="*/ 0 h 3220720"/>
            <a:gd name="csX5" fmla="*/ 2316601 w 9324340"/>
            <a:gd name="csY5" fmla="*/ 0 h 3220720"/>
            <a:gd name="csX6" fmla="*/ 3070955 w 9324340"/>
            <a:gd name="csY6" fmla="*/ 0 h 3220720"/>
            <a:gd name="csX7" fmla="*/ 3660294 w 9324340"/>
            <a:gd name="csY7" fmla="*/ 0 h 3220720"/>
            <a:gd name="csX8" fmla="*/ 4249633 w 9324340"/>
            <a:gd name="csY8" fmla="*/ 0 h 3220720"/>
            <a:gd name="csX9" fmla="*/ 4591449 w 9324340"/>
            <a:gd name="csY9" fmla="*/ 0 h 3220720"/>
            <a:gd name="csX10" fmla="*/ 5263296 w 9324340"/>
            <a:gd name="csY10" fmla="*/ 0 h 3220720"/>
            <a:gd name="csX11" fmla="*/ 5935142 w 9324340"/>
            <a:gd name="csY11" fmla="*/ 0 h 3220720"/>
            <a:gd name="csX12" fmla="*/ 6441974 w 9324340"/>
            <a:gd name="csY12" fmla="*/ 0 h 3220720"/>
            <a:gd name="csX13" fmla="*/ 6783790 w 9324340"/>
            <a:gd name="csY13" fmla="*/ 0 h 3220720"/>
            <a:gd name="csX14" fmla="*/ 7125607 w 9324340"/>
            <a:gd name="csY14" fmla="*/ 0 h 3220720"/>
            <a:gd name="csX15" fmla="*/ 7549931 w 9324340"/>
            <a:gd name="csY15" fmla="*/ 0 h 3220720"/>
            <a:gd name="csX16" fmla="*/ 8787543 w 9324340"/>
            <a:gd name="csY16" fmla="*/ 0 h 3220720"/>
            <a:gd name="csX17" fmla="*/ 9324340 w 9324340"/>
            <a:gd name="csY17" fmla="*/ 536797 h 3220720"/>
            <a:gd name="csX18" fmla="*/ 9324340 w 9324340"/>
            <a:gd name="csY18" fmla="*/ 1116521 h 3220720"/>
            <a:gd name="csX19" fmla="*/ 9324340 w 9324340"/>
            <a:gd name="csY19" fmla="*/ 1653303 h 3220720"/>
            <a:gd name="csX20" fmla="*/ 9324340 w 9324340"/>
            <a:gd name="csY20" fmla="*/ 2190084 h 3220720"/>
            <a:gd name="csX21" fmla="*/ 9324340 w 9324340"/>
            <a:gd name="csY21" fmla="*/ 2683923 h 3220720"/>
            <a:gd name="csX22" fmla="*/ 8787543 w 9324340"/>
            <a:gd name="csY22" fmla="*/ 3220720 h 3220720"/>
            <a:gd name="csX23" fmla="*/ 8280711 w 9324340"/>
            <a:gd name="csY23" fmla="*/ 3220720 h 3220720"/>
            <a:gd name="csX24" fmla="*/ 7526358 w 9324340"/>
            <a:gd name="csY24" fmla="*/ 3220720 h 3220720"/>
            <a:gd name="csX25" fmla="*/ 6854511 w 9324340"/>
            <a:gd name="csY25" fmla="*/ 3220720 h 3220720"/>
            <a:gd name="csX26" fmla="*/ 6100157 w 9324340"/>
            <a:gd name="csY26" fmla="*/ 3220720 h 3220720"/>
            <a:gd name="csX27" fmla="*/ 5428311 w 9324340"/>
            <a:gd name="csY27" fmla="*/ 3220720 h 3220720"/>
            <a:gd name="csX28" fmla="*/ 4673957 w 9324340"/>
            <a:gd name="csY28" fmla="*/ 3220720 h 3220720"/>
            <a:gd name="csX29" fmla="*/ 4167125 w 9324340"/>
            <a:gd name="csY29" fmla="*/ 3220720 h 3220720"/>
            <a:gd name="csX30" fmla="*/ 3742801 w 9324340"/>
            <a:gd name="csY30" fmla="*/ 3220720 h 3220720"/>
            <a:gd name="csX31" fmla="*/ 3235970 w 9324340"/>
            <a:gd name="csY31" fmla="*/ 3220720 h 3220720"/>
            <a:gd name="csX32" fmla="*/ 2894153 w 9324340"/>
            <a:gd name="csY32" fmla="*/ 3220720 h 3220720"/>
            <a:gd name="csX33" fmla="*/ 2387321 w 9324340"/>
            <a:gd name="csY33" fmla="*/ 3220720 h 3220720"/>
            <a:gd name="csX34" fmla="*/ 2045505 w 9324340"/>
            <a:gd name="csY34" fmla="*/ 3220720 h 3220720"/>
            <a:gd name="csX35" fmla="*/ 1703688 w 9324340"/>
            <a:gd name="csY35" fmla="*/ 3220720 h 3220720"/>
            <a:gd name="csX36" fmla="*/ 536797 w 9324340"/>
            <a:gd name="csY36" fmla="*/ 3220720 h 3220720"/>
            <a:gd name="csX37" fmla="*/ 0 w 9324340"/>
            <a:gd name="csY37" fmla="*/ 2683923 h 3220720"/>
            <a:gd name="csX38" fmla="*/ 0 w 9324340"/>
            <a:gd name="csY38" fmla="*/ 2211555 h 3220720"/>
            <a:gd name="csX39" fmla="*/ 0 w 9324340"/>
            <a:gd name="csY39" fmla="*/ 1631831 h 3220720"/>
            <a:gd name="csX40" fmla="*/ 0 w 9324340"/>
            <a:gd name="csY40" fmla="*/ 1095050 h 3220720"/>
            <a:gd name="csX41" fmla="*/ 0 w 9324340"/>
            <a:gd name="csY41" fmla="*/ 536797 h 32207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324340" h="3220720" extrusionOk="0">
              <a:moveTo>
                <a:pt x="0" y="536797"/>
              </a:moveTo>
              <a:cubicBezTo>
                <a:pt x="-74037" y="209548"/>
                <a:pt x="236714" y="-62230"/>
                <a:pt x="536797" y="0"/>
              </a:cubicBezTo>
              <a:cubicBezTo>
                <a:pt x="741964" y="-52251"/>
                <a:pt x="1055843" y="10995"/>
                <a:pt x="1291151" y="0"/>
              </a:cubicBezTo>
              <a:cubicBezTo>
                <a:pt x="1526459" y="-10995"/>
                <a:pt x="1530149" y="22821"/>
                <a:pt x="1632968" y="0"/>
              </a:cubicBezTo>
              <a:cubicBezTo>
                <a:pt x="1735787" y="-22821"/>
                <a:pt x="1836199" y="21628"/>
                <a:pt x="1974784" y="0"/>
              </a:cubicBezTo>
              <a:cubicBezTo>
                <a:pt x="2113369" y="-21628"/>
                <a:pt x="2204218" y="20476"/>
                <a:pt x="2316601" y="0"/>
              </a:cubicBezTo>
              <a:cubicBezTo>
                <a:pt x="2428984" y="-20476"/>
                <a:pt x="2801808" y="83094"/>
                <a:pt x="3070955" y="0"/>
              </a:cubicBezTo>
              <a:cubicBezTo>
                <a:pt x="3340102" y="-83094"/>
                <a:pt x="3459088" y="50491"/>
                <a:pt x="3660294" y="0"/>
              </a:cubicBezTo>
              <a:cubicBezTo>
                <a:pt x="3861500" y="-50491"/>
                <a:pt x="4029720" y="20382"/>
                <a:pt x="4249633" y="0"/>
              </a:cubicBezTo>
              <a:cubicBezTo>
                <a:pt x="4469546" y="-20382"/>
                <a:pt x="4463653" y="24636"/>
                <a:pt x="4591449" y="0"/>
              </a:cubicBezTo>
              <a:cubicBezTo>
                <a:pt x="4719245" y="-24636"/>
                <a:pt x="4995212" y="30139"/>
                <a:pt x="5263296" y="0"/>
              </a:cubicBezTo>
              <a:cubicBezTo>
                <a:pt x="5531380" y="-30139"/>
                <a:pt x="5749499" y="60620"/>
                <a:pt x="5935142" y="0"/>
              </a:cubicBezTo>
              <a:cubicBezTo>
                <a:pt x="6120785" y="-60620"/>
                <a:pt x="6300655" y="19546"/>
                <a:pt x="6441974" y="0"/>
              </a:cubicBezTo>
              <a:cubicBezTo>
                <a:pt x="6583293" y="-19546"/>
                <a:pt x="6686781" y="10014"/>
                <a:pt x="6783790" y="0"/>
              </a:cubicBezTo>
              <a:cubicBezTo>
                <a:pt x="6880799" y="-10014"/>
                <a:pt x="6976064" y="4383"/>
                <a:pt x="7125607" y="0"/>
              </a:cubicBezTo>
              <a:cubicBezTo>
                <a:pt x="7275150" y="-4383"/>
                <a:pt x="7431428" y="21587"/>
                <a:pt x="7549931" y="0"/>
              </a:cubicBezTo>
              <a:cubicBezTo>
                <a:pt x="7668434" y="-21587"/>
                <a:pt x="8500952" y="84601"/>
                <a:pt x="8787543" y="0"/>
              </a:cubicBezTo>
              <a:cubicBezTo>
                <a:pt x="9066799" y="69337"/>
                <a:pt x="9332047" y="259015"/>
                <a:pt x="9324340" y="536797"/>
              </a:cubicBezTo>
              <a:cubicBezTo>
                <a:pt x="9368584" y="731872"/>
                <a:pt x="9320676" y="964156"/>
                <a:pt x="9324340" y="1116521"/>
              </a:cubicBezTo>
              <a:cubicBezTo>
                <a:pt x="9328004" y="1268886"/>
                <a:pt x="9299057" y="1463388"/>
                <a:pt x="9324340" y="1653303"/>
              </a:cubicBezTo>
              <a:cubicBezTo>
                <a:pt x="9349623" y="1843218"/>
                <a:pt x="9320619" y="2033526"/>
                <a:pt x="9324340" y="2190084"/>
              </a:cubicBezTo>
              <a:cubicBezTo>
                <a:pt x="9328061" y="2346642"/>
                <a:pt x="9272994" y="2491931"/>
                <a:pt x="9324340" y="2683923"/>
              </a:cubicBezTo>
              <a:cubicBezTo>
                <a:pt x="9359273" y="2935420"/>
                <a:pt x="9102669" y="3281214"/>
                <a:pt x="8787543" y="3220720"/>
              </a:cubicBezTo>
              <a:cubicBezTo>
                <a:pt x="8570269" y="3263749"/>
                <a:pt x="8475570" y="3178129"/>
                <a:pt x="8280711" y="3220720"/>
              </a:cubicBezTo>
              <a:cubicBezTo>
                <a:pt x="8085852" y="3263311"/>
                <a:pt x="7868281" y="3134606"/>
                <a:pt x="7526358" y="3220720"/>
              </a:cubicBezTo>
              <a:cubicBezTo>
                <a:pt x="7184435" y="3306834"/>
                <a:pt x="7084721" y="3169516"/>
                <a:pt x="6854511" y="3220720"/>
              </a:cubicBezTo>
              <a:cubicBezTo>
                <a:pt x="6624301" y="3271924"/>
                <a:pt x="6461535" y="3192621"/>
                <a:pt x="6100157" y="3220720"/>
              </a:cubicBezTo>
              <a:cubicBezTo>
                <a:pt x="5738779" y="3248819"/>
                <a:pt x="5738738" y="3158651"/>
                <a:pt x="5428311" y="3220720"/>
              </a:cubicBezTo>
              <a:cubicBezTo>
                <a:pt x="5117884" y="3282789"/>
                <a:pt x="4833924" y="3130755"/>
                <a:pt x="4673957" y="3220720"/>
              </a:cubicBezTo>
              <a:cubicBezTo>
                <a:pt x="4513990" y="3310685"/>
                <a:pt x="4391273" y="3207628"/>
                <a:pt x="4167125" y="3220720"/>
              </a:cubicBezTo>
              <a:cubicBezTo>
                <a:pt x="3942977" y="3233812"/>
                <a:pt x="3932069" y="3170301"/>
                <a:pt x="3742801" y="3220720"/>
              </a:cubicBezTo>
              <a:cubicBezTo>
                <a:pt x="3553533" y="3271139"/>
                <a:pt x="3347592" y="3186897"/>
                <a:pt x="3235970" y="3220720"/>
              </a:cubicBezTo>
              <a:cubicBezTo>
                <a:pt x="3124348" y="3254543"/>
                <a:pt x="3056130" y="3209730"/>
                <a:pt x="2894153" y="3220720"/>
              </a:cubicBezTo>
              <a:cubicBezTo>
                <a:pt x="2732176" y="3231710"/>
                <a:pt x="2598024" y="3161214"/>
                <a:pt x="2387321" y="3220720"/>
              </a:cubicBezTo>
              <a:cubicBezTo>
                <a:pt x="2176618" y="3280226"/>
                <a:pt x="2163377" y="3207579"/>
                <a:pt x="2045505" y="3220720"/>
              </a:cubicBezTo>
              <a:cubicBezTo>
                <a:pt x="1927633" y="3233861"/>
                <a:pt x="1868974" y="3208820"/>
                <a:pt x="1703688" y="3220720"/>
              </a:cubicBezTo>
              <a:cubicBezTo>
                <a:pt x="1538402" y="3232620"/>
                <a:pt x="1041988" y="3141477"/>
                <a:pt x="536797" y="3220720"/>
              </a:cubicBezTo>
              <a:cubicBezTo>
                <a:pt x="187778" y="3261738"/>
                <a:pt x="82090" y="2990495"/>
                <a:pt x="0" y="2683923"/>
              </a:cubicBezTo>
              <a:cubicBezTo>
                <a:pt x="-42292" y="2514540"/>
                <a:pt x="9831" y="2431323"/>
                <a:pt x="0" y="2211555"/>
              </a:cubicBezTo>
              <a:cubicBezTo>
                <a:pt x="-9831" y="1991787"/>
                <a:pt x="69272" y="1804184"/>
                <a:pt x="0" y="1631831"/>
              </a:cubicBezTo>
              <a:cubicBezTo>
                <a:pt x="-69272" y="1459478"/>
                <a:pt x="40405" y="1259536"/>
                <a:pt x="0" y="1095050"/>
              </a:cubicBezTo>
              <a:cubicBezTo>
                <a:pt x="-40405" y="930564"/>
                <a:pt x="17477" y="657936"/>
                <a:pt x="0" y="536797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45720</xdr:colOff>
      <xdr:row>35</xdr:row>
      <xdr:rowOff>60960</xdr:rowOff>
    </xdr:from>
    <xdr:to>
      <xdr:col>38</xdr:col>
      <xdr:colOff>558800</xdr:colOff>
      <xdr:row>67</xdr:row>
      <xdr:rowOff>104140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DBB65388-57FB-495F-B4E6-C3D3C9607B3D}"/>
            </a:ext>
          </a:extLst>
        </xdr:cNvPr>
        <xdr:cNvSpPr/>
      </xdr:nvSpPr>
      <xdr:spPr>
        <a:xfrm>
          <a:off x="16299180" y="9342120"/>
          <a:ext cx="9184640" cy="7846060"/>
        </a:xfrm>
        <a:custGeom>
          <a:avLst/>
          <a:gdLst>
            <a:gd name="csX0" fmla="*/ 0 w 9184640"/>
            <a:gd name="csY0" fmla="*/ 1307703 h 7846060"/>
            <a:gd name="csX1" fmla="*/ 1307703 w 9184640"/>
            <a:gd name="csY1" fmla="*/ 0 h 7846060"/>
            <a:gd name="csX2" fmla="*/ 2036291 w 9184640"/>
            <a:gd name="csY2" fmla="*/ 0 h 7846060"/>
            <a:gd name="csX3" fmla="*/ 2436417 w 9184640"/>
            <a:gd name="csY3" fmla="*/ 0 h 7846060"/>
            <a:gd name="csX4" fmla="*/ 2836543 w 9184640"/>
            <a:gd name="csY4" fmla="*/ 0 h 7846060"/>
            <a:gd name="csX5" fmla="*/ 3236669 w 9184640"/>
            <a:gd name="csY5" fmla="*/ 0 h 7846060"/>
            <a:gd name="csX6" fmla="*/ 3965257 w 9184640"/>
            <a:gd name="csY6" fmla="*/ 0 h 7846060"/>
            <a:gd name="csX7" fmla="*/ 4562460 w 9184640"/>
            <a:gd name="csY7" fmla="*/ 0 h 7846060"/>
            <a:gd name="csX8" fmla="*/ 5159663 w 9184640"/>
            <a:gd name="csY8" fmla="*/ 0 h 7846060"/>
            <a:gd name="csX9" fmla="*/ 5559789 w 9184640"/>
            <a:gd name="csY9" fmla="*/ 0 h 7846060"/>
            <a:gd name="csX10" fmla="*/ 6222684 w 9184640"/>
            <a:gd name="csY10" fmla="*/ 0 h 7846060"/>
            <a:gd name="csX11" fmla="*/ 6885580 w 9184640"/>
            <a:gd name="csY11" fmla="*/ 0 h 7846060"/>
            <a:gd name="csX12" fmla="*/ 7876937 w 9184640"/>
            <a:gd name="csY12" fmla="*/ 0 h 7846060"/>
            <a:gd name="csX13" fmla="*/ 9184640 w 9184640"/>
            <a:gd name="csY13" fmla="*/ 1307703 h 7846060"/>
            <a:gd name="csX14" fmla="*/ 9184640 w 9184640"/>
            <a:gd name="csY14" fmla="*/ 1836580 h 7846060"/>
            <a:gd name="csX15" fmla="*/ 9184640 w 9184640"/>
            <a:gd name="csY15" fmla="*/ 2522377 h 7846060"/>
            <a:gd name="csX16" fmla="*/ 9184640 w 9184640"/>
            <a:gd name="csY16" fmla="*/ 2946641 h 7846060"/>
            <a:gd name="csX17" fmla="*/ 9184640 w 9184640"/>
            <a:gd name="csY17" fmla="*/ 3475518 h 7846060"/>
            <a:gd name="csX18" fmla="*/ 9184640 w 9184640"/>
            <a:gd name="csY18" fmla="*/ 4004396 h 7846060"/>
            <a:gd name="csX19" fmla="*/ 9184640 w 9184640"/>
            <a:gd name="csY19" fmla="*/ 4585580 h 7846060"/>
            <a:gd name="csX20" fmla="*/ 9184640 w 9184640"/>
            <a:gd name="csY20" fmla="*/ 5166763 h 7846060"/>
            <a:gd name="csX21" fmla="*/ 9184640 w 9184640"/>
            <a:gd name="csY21" fmla="*/ 5852560 h 7846060"/>
            <a:gd name="csX22" fmla="*/ 9184640 w 9184640"/>
            <a:gd name="csY22" fmla="*/ 6538357 h 7846060"/>
            <a:gd name="csX23" fmla="*/ 7876937 w 9184640"/>
            <a:gd name="csY23" fmla="*/ 7846060 h 7846060"/>
            <a:gd name="csX24" fmla="*/ 7148349 w 9184640"/>
            <a:gd name="csY24" fmla="*/ 7846060 h 7846060"/>
            <a:gd name="csX25" fmla="*/ 6485454 w 9184640"/>
            <a:gd name="csY25" fmla="*/ 7846060 h 7846060"/>
            <a:gd name="csX26" fmla="*/ 5756866 w 9184640"/>
            <a:gd name="csY26" fmla="*/ 7846060 h 7846060"/>
            <a:gd name="csX27" fmla="*/ 5093971 w 9184640"/>
            <a:gd name="csY27" fmla="*/ 7846060 h 7846060"/>
            <a:gd name="csX28" fmla="*/ 4365383 w 9184640"/>
            <a:gd name="csY28" fmla="*/ 7846060 h 7846060"/>
            <a:gd name="csX29" fmla="*/ 3833872 w 9184640"/>
            <a:gd name="csY29" fmla="*/ 7846060 h 7846060"/>
            <a:gd name="csX30" fmla="*/ 3368054 w 9184640"/>
            <a:gd name="csY30" fmla="*/ 7846060 h 7846060"/>
            <a:gd name="csX31" fmla="*/ 2836543 w 9184640"/>
            <a:gd name="csY31" fmla="*/ 7846060 h 7846060"/>
            <a:gd name="csX32" fmla="*/ 2436417 w 9184640"/>
            <a:gd name="csY32" fmla="*/ 7846060 h 7846060"/>
            <a:gd name="csX33" fmla="*/ 1904906 w 9184640"/>
            <a:gd name="csY33" fmla="*/ 7846060 h 7846060"/>
            <a:gd name="csX34" fmla="*/ 1307703 w 9184640"/>
            <a:gd name="csY34" fmla="*/ 7846060 h 7846060"/>
            <a:gd name="csX35" fmla="*/ 0 w 9184640"/>
            <a:gd name="csY35" fmla="*/ 6538357 h 7846060"/>
            <a:gd name="csX36" fmla="*/ 0 w 9184640"/>
            <a:gd name="csY36" fmla="*/ 5904867 h 7846060"/>
            <a:gd name="csX37" fmla="*/ 0 w 9184640"/>
            <a:gd name="csY37" fmla="*/ 5219070 h 7846060"/>
            <a:gd name="csX38" fmla="*/ 0 w 9184640"/>
            <a:gd name="csY38" fmla="*/ 4742499 h 7846060"/>
            <a:gd name="csX39" fmla="*/ 0 w 9184640"/>
            <a:gd name="csY39" fmla="*/ 4056702 h 7846060"/>
            <a:gd name="csX40" fmla="*/ 0 w 9184640"/>
            <a:gd name="csY40" fmla="*/ 3475518 h 7846060"/>
            <a:gd name="csX41" fmla="*/ 0 w 9184640"/>
            <a:gd name="csY41" fmla="*/ 2998948 h 7846060"/>
            <a:gd name="csX42" fmla="*/ 0 w 9184640"/>
            <a:gd name="csY42" fmla="*/ 2365457 h 7846060"/>
            <a:gd name="csX43" fmla="*/ 0 w 9184640"/>
            <a:gd name="csY43" fmla="*/ 1941193 h 7846060"/>
            <a:gd name="csX44" fmla="*/ 0 w 9184640"/>
            <a:gd name="csY44" fmla="*/ 1307703 h 78460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184640" h="7846060" extrusionOk="0">
              <a:moveTo>
                <a:pt x="0" y="1307703"/>
              </a:moveTo>
              <a:cubicBezTo>
                <a:pt x="-82280" y="551267"/>
                <a:pt x="580630" y="-83407"/>
                <a:pt x="1307703" y="0"/>
              </a:cubicBezTo>
              <a:cubicBezTo>
                <a:pt x="1634370" y="-68159"/>
                <a:pt x="1789901" y="83521"/>
                <a:pt x="2036291" y="0"/>
              </a:cubicBezTo>
              <a:cubicBezTo>
                <a:pt x="2282681" y="-83521"/>
                <a:pt x="2276016" y="34"/>
                <a:pt x="2436417" y="0"/>
              </a:cubicBezTo>
              <a:cubicBezTo>
                <a:pt x="2596818" y="-34"/>
                <a:pt x="2704355" y="11721"/>
                <a:pt x="2836543" y="0"/>
              </a:cubicBezTo>
              <a:cubicBezTo>
                <a:pt x="2968731" y="-11721"/>
                <a:pt x="3125923" y="34977"/>
                <a:pt x="3236669" y="0"/>
              </a:cubicBezTo>
              <a:cubicBezTo>
                <a:pt x="3347415" y="-34977"/>
                <a:pt x="3758164" y="67931"/>
                <a:pt x="3965257" y="0"/>
              </a:cubicBezTo>
              <a:cubicBezTo>
                <a:pt x="4172350" y="-67931"/>
                <a:pt x="4409176" y="27055"/>
                <a:pt x="4562460" y="0"/>
              </a:cubicBezTo>
              <a:cubicBezTo>
                <a:pt x="4715744" y="-27055"/>
                <a:pt x="4962308" y="42451"/>
                <a:pt x="5159663" y="0"/>
              </a:cubicBezTo>
              <a:cubicBezTo>
                <a:pt x="5357018" y="-42451"/>
                <a:pt x="5463471" y="3223"/>
                <a:pt x="5559789" y="0"/>
              </a:cubicBezTo>
              <a:cubicBezTo>
                <a:pt x="5656107" y="-3223"/>
                <a:pt x="6057416" y="30643"/>
                <a:pt x="6222684" y="0"/>
              </a:cubicBezTo>
              <a:cubicBezTo>
                <a:pt x="6387952" y="-30643"/>
                <a:pt x="6574609" y="74747"/>
                <a:pt x="6885580" y="0"/>
              </a:cubicBezTo>
              <a:cubicBezTo>
                <a:pt x="7196551" y="-74747"/>
                <a:pt x="7453951" y="55946"/>
                <a:pt x="7876937" y="0"/>
              </a:cubicBezTo>
              <a:cubicBezTo>
                <a:pt x="8636389" y="2134"/>
                <a:pt x="9260824" y="511318"/>
                <a:pt x="9184640" y="1307703"/>
              </a:cubicBezTo>
              <a:cubicBezTo>
                <a:pt x="9242631" y="1539190"/>
                <a:pt x="9141812" y="1600446"/>
                <a:pt x="9184640" y="1836580"/>
              </a:cubicBezTo>
              <a:cubicBezTo>
                <a:pt x="9227468" y="2072714"/>
                <a:pt x="9164173" y="2185178"/>
                <a:pt x="9184640" y="2522377"/>
              </a:cubicBezTo>
              <a:cubicBezTo>
                <a:pt x="9205107" y="2859576"/>
                <a:pt x="9170105" y="2758352"/>
                <a:pt x="9184640" y="2946641"/>
              </a:cubicBezTo>
              <a:cubicBezTo>
                <a:pt x="9199175" y="3134930"/>
                <a:pt x="9159849" y="3252877"/>
                <a:pt x="9184640" y="3475518"/>
              </a:cubicBezTo>
              <a:cubicBezTo>
                <a:pt x="9209431" y="3698159"/>
                <a:pt x="9162021" y="3770614"/>
                <a:pt x="9184640" y="4004396"/>
              </a:cubicBezTo>
              <a:cubicBezTo>
                <a:pt x="9207259" y="4238178"/>
                <a:pt x="9169511" y="4297248"/>
                <a:pt x="9184640" y="4585580"/>
              </a:cubicBezTo>
              <a:cubicBezTo>
                <a:pt x="9199769" y="4873912"/>
                <a:pt x="9169193" y="4979097"/>
                <a:pt x="9184640" y="5166763"/>
              </a:cubicBezTo>
              <a:cubicBezTo>
                <a:pt x="9200087" y="5354429"/>
                <a:pt x="9166119" y="5570248"/>
                <a:pt x="9184640" y="5852560"/>
              </a:cubicBezTo>
              <a:cubicBezTo>
                <a:pt x="9203161" y="6134872"/>
                <a:pt x="9131475" y="6305308"/>
                <a:pt x="9184640" y="6538357"/>
              </a:cubicBezTo>
              <a:cubicBezTo>
                <a:pt x="9302389" y="7434476"/>
                <a:pt x="8645661" y="7837088"/>
                <a:pt x="7876937" y="7846060"/>
              </a:cubicBezTo>
              <a:cubicBezTo>
                <a:pt x="7608700" y="7875217"/>
                <a:pt x="7381431" y="7824204"/>
                <a:pt x="7148349" y="7846060"/>
              </a:cubicBezTo>
              <a:cubicBezTo>
                <a:pt x="6915267" y="7867916"/>
                <a:pt x="6766181" y="7796831"/>
                <a:pt x="6485454" y="7846060"/>
              </a:cubicBezTo>
              <a:cubicBezTo>
                <a:pt x="6204727" y="7895289"/>
                <a:pt x="5937540" y="7817405"/>
                <a:pt x="5756866" y="7846060"/>
              </a:cubicBezTo>
              <a:cubicBezTo>
                <a:pt x="5576192" y="7874715"/>
                <a:pt x="5236962" y="7813801"/>
                <a:pt x="5093971" y="7846060"/>
              </a:cubicBezTo>
              <a:cubicBezTo>
                <a:pt x="4950980" y="7878319"/>
                <a:pt x="4637730" y="7839093"/>
                <a:pt x="4365383" y="7846060"/>
              </a:cubicBezTo>
              <a:cubicBezTo>
                <a:pt x="4093036" y="7853027"/>
                <a:pt x="4013384" y="7837602"/>
                <a:pt x="3833872" y="7846060"/>
              </a:cubicBezTo>
              <a:cubicBezTo>
                <a:pt x="3654360" y="7854518"/>
                <a:pt x="3480775" y="7815636"/>
                <a:pt x="3368054" y="7846060"/>
              </a:cubicBezTo>
              <a:cubicBezTo>
                <a:pt x="3255333" y="7876484"/>
                <a:pt x="3061007" y="7836293"/>
                <a:pt x="2836543" y="7846060"/>
              </a:cubicBezTo>
              <a:cubicBezTo>
                <a:pt x="2612079" y="7855827"/>
                <a:pt x="2555998" y="7842647"/>
                <a:pt x="2436417" y="7846060"/>
              </a:cubicBezTo>
              <a:cubicBezTo>
                <a:pt x="2316836" y="7849473"/>
                <a:pt x="2112547" y="7810258"/>
                <a:pt x="1904906" y="7846060"/>
              </a:cubicBezTo>
              <a:cubicBezTo>
                <a:pt x="1697265" y="7881862"/>
                <a:pt x="1508482" y="7832208"/>
                <a:pt x="1307703" y="7846060"/>
              </a:cubicBezTo>
              <a:cubicBezTo>
                <a:pt x="606929" y="7859225"/>
                <a:pt x="52258" y="7230936"/>
                <a:pt x="0" y="6538357"/>
              </a:cubicBezTo>
              <a:cubicBezTo>
                <a:pt x="-49651" y="6255573"/>
                <a:pt x="8387" y="6068014"/>
                <a:pt x="0" y="5904867"/>
              </a:cubicBezTo>
              <a:cubicBezTo>
                <a:pt x="-8387" y="5741720"/>
                <a:pt x="71443" y="5389308"/>
                <a:pt x="0" y="5219070"/>
              </a:cubicBezTo>
              <a:cubicBezTo>
                <a:pt x="-71443" y="5048832"/>
                <a:pt x="19878" y="4860989"/>
                <a:pt x="0" y="4742499"/>
              </a:cubicBezTo>
              <a:cubicBezTo>
                <a:pt x="-19878" y="4624009"/>
                <a:pt x="27917" y="4238497"/>
                <a:pt x="0" y="4056702"/>
              </a:cubicBezTo>
              <a:cubicBezTo>
                <a:pt x="-27917" y="3874907"/>
                <a:pt x="41159" y="3668408"/>
                <a:pt x="0" y="3475518"/>
              </a:cubicBezTo>
              <a:cubicBezTo>
                <a:pt x="-41159" y="3282628"/>
                <a:pt x="40918" y="3199909"/>
                <a:pt x="0" y="2998948"/>
              </a:cubicBezTo>
              <a:cubicBezTo>
                <a:pt x="-40918" y="2797987"/>
                <a:pt x="37928" y="2583020"/>
                <a:pt x="0" y="2365457"/>
              </a:cubicBezTo>
              <a:cubicBezTo>
                <a:pt x="-37928" y="2147894"/>
                <a:pt x="28668" y="2087841"/>
                <a:pt x="0" y="1941193"/>
              </a:cubicBezTo>
              <a:cubicBezTo>
                <a:pt x="-28668" y="1794545"/>
                <a:pt x="34014" y="1568596"/>
                <a:pt x="0" y="1307703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67206</xdr:colOff>
      <xdr:row>68</xdr:row>
      <xdr:rowOff>218547</xdr:rowOff>
    </xdr:from>
    <xdr:to>
      <xdr:col>38</xdr:col>
      <xdr:colOff>102769</xdr:colOff>
      <xdr:row>86</xdr:row>
      <xdr:rowOff>101707</xdr:rowOff>
    </xdr:to>
    <xdr:sp macro="" textlink="">
      <xdr:nvSpPr>
        <xdr:cNvPr id="10" name="Rechthoek 9">
          <a:extLst>
            <a:ext uri="{FF2B5EF4-FFF2-40B4-BE49-F238E27FC236}">
              <a16:creationId xmlns:a16="http://schemas.microsoft.com/office/drawing/2014/main" id="{39BB64CE-0FBB-4A85-9B00-690F41606A1D}"/>
            </a:ext>
          </a:extLst>
        </xdr:cNvPr>
        <xdr:cNvSpPr/>
      </xdr:nvSpPr>
      <xdr:spPr>
        <a:xfrm rot="336433">
          <a:off x="15718686" y="17546427"/>
          <a:ext cx="9309103" cy="4859020"/>
        </a:xfrm>
        <a:custGeom>
          <a:avLst/>
          <a:gdLst>
            <a:gd name="csX0" fmla="*/ 0 w 9309103"/>
            <a:gd name="csY0" fmla="*/ 0 h 4859020"/>
            <a:gd name="csX1" fmla="*/ 9309103 w 9309103"/>
            <a:gd name="csY1" fmla="*/ 0 h 4859020"/>
            <a:gd name="csX2" fmla="*/ 9309103 w 9309103"/>
            <a:gd name="csY2" fmla="*/ 4859020 h 4859020"/>
            <a:gd name="csX3" fmla="*/ 0 w 9309103"/>
            <a:gd name="csY3" fmla="*/ 4859020 h 4859020"/>
            <a:gd name="csX4" fmla="*/ 0 w 9309103"/>
            <a:gd name="csY4" fmla="*/ 0 h 485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309103" h="4859020" extrusionOk="0">
              <a:moveTo>
                <a:pt x="0" y="0"/>
              </a:moveTo>
              <a:cubicBezTo>
                <a:pt x="2563440" y="-74274"/>
                <a:pt x="7920789" y="-120669"/>
                <a:pt x="9309103" y="0"/>
              </a:cubicBezTo>
              <a:cubicBezTo>
                <a:pt x="9462202" y="988694"/>
                <a:pt x="9157109" y="3894387"/>
                <a:pt x="9309103" y="4859020"/>
              </a:cubicBezTo>
              <a:cubicBezTo>
                <a:pt x="8243959" y="4982158"/>
                <a:pt x="1791394" y="4920005"/>
                <a:pt x="0" y="4859020"/>
              </a:cubicBezTo>
              <a:cubicBezTo>
                <a:pt x="-129013" y="3363593"/>
                <a:pt x="-29966" y="570919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375920</xdr:colOff>
      <xdr:row>37</xdr:row>
      <xdr:rowOff>22860</xdr:rowOff>
    </xdr:from>
    <xdr:ext cx="3304623" cy="134459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E067D4BE-EE1E-4B19-9930-5A364C591B49}"/>
            </a:ext>
          </a:extLst>
        </xdr:cNvPr>
        <xdr:cNvSpPr txBox="1"/>
      </xdr:nvSpPr>
      <xdr:spPr>
        <a:xfrm>
          <a:off x="16629380" y="979170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337819</xdr:colOff>
      <xdr:row>73</xdr:row>
      <xdr:rowOff>27938</xdr:rowOff>
    </xdr:from>
    <xdr:ext cx="2049728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9052EA4F-0605-4DE0-B319-13BF15B84446}"/>
            </a:ext>
          </a:extLst>
        </xdr:cNvPr>
        <xdr:cNvSpPr txBox="1"/>
      </xdr:nvSpPr>
      <xdr:spPr>
        <a:xfrm>
          <a:off x="6357619" y="1899411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22</xdr:col>
      <xdr:colOff>562433</xdr:colOff>
      <xdr:row>68</xdr:row>
      <xdr:rowOff>218437</xdr:rowOff>
    </xdr:from>
    <xdr:ext cx="3886513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DC035742-096A-4980-8350-4574301B0D73}"/>
            </a:ext>
          </a:extLst>
        </xdr:cNvPr>
        <xdr:cNvSpPr txBox="1"/>
      </xdr:nvSpPr>
      <xdr:spPr>
        <a:xfrm rot="339370">
          <a:off x="16213913" y="17546317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342900</xdr:colOff>
      <xdr:row>87</xdr:row>
      <xdr:rowOff>0</xdr:rowOff>
    </xdr:from>
    <xdr:ext cx="439479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8E779059-1405-4A83-904C-3AA2698C3BBE}"/>
            </a:ext>
          </a:extLst>
        </xdr:cNvPr>
        <xdr:cNvSpPr txBox="1"/>
      </xdr:nvSpPr>
      <xdr:spPr>
        <a:xfrm>
          <a:off x="6362700" y="2254758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317500</xdr:colOff>
      <xdr:row>100</xdr:row>
      <xdr:rowOff>0</xdr:rowOff>
    </xdr:from>
    <xdr:ext cx="4137864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37CA62BD-89B4-471C-B090-F617D46595DE}"/>
            </a:ext>
          </a:extLst>
        </xdr:cNvPr>
        <xdr:cNvSpPr txBox="1"/>
      </xdr:nvSpPr>
      <xdr:spPr>
        <a:xfrm>
          <a:off x="6337300" y="2571750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25</xdr:col>
      <xdr:colOff>59003</xdr:colOff>
      <xdr:row>103</xdr:row>
      <xdr:rowOff>114301</xdr:rowOff>
    </xdr:from>
    <xdr:ext cx="5055936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F13AAA05-1BA1-49F8-A492-F3A4C5C53907}"/>
            </a:ext>
          </a:extLst>
        </xdr:cNvPr>
        <xdr:cNvSpPr txBox="1"/>
      </xdr:nvSpPr>
      <xdr:spPr>
        <a:xfrm rot="21279912">
          <a:off x="16914443" y="26563321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25</xdr:col>
      <xdr:colOff>50800</xdr:colOff>
      <xdr:row>117</xdr:row>
      <xdr:rowOff>0</xdr:rowOff>
    </xdr:from>
    <xdr:ext cx="6630661" cy="2596865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1060EA39-1580-4393-9671-73F400D71345}"/>
            </a:ext>
          </a:extLst>
        </xdr:cNvPr>
        <xdr:cNvSpPr txBox="1"/>
      </xdr:nvSpPr>
      <xdr:spPr>
        <a:xfrm>
          <a:off x="16906240" y="2986278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22</xdr:col>
      <xdr:colOff>248424</xdr:colOff>
      <xdr:row>102</xdr:row>
      <xdr:rowOff>78278</xdr:rowOff>
    </xdr:from>
    <xdr:to>
      <xdr:col>39</xdr:col>
      <xdr:colOff>294192</xdr:colOff>
      <xdr:row>113</xdr:row>
      <xdr:rowOff>183704</xdr:rowOff>
    </xdr:to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9E2DEB44-9F54-471A-8C22-7A8045845E5E}"/>
            </a:ext>
          </a:extLst>
        </xdr:cNvPr>
        <xdr:cNvSpPr/>
      </xdr:nvSpPr>
      <xdr:spPr>
        <a:xfrm rot="21299729">
          <a:off x="15899904" y="26283458"/>
          <a:ext cx="9951768" cy="2787666"/>
        </a:xfrm>
        <a:custGeom>
          <a:avLst/>
          <a:gdLst>
            <a:gd name="csX0" fmla="*/ 0 w 9951768"/>
            <a:gd name="csY0" fmla="*/ 0 h 2787666"/>
            <a:gd name="csX1" fmla="*/ 286845 w 9951768"/>
            <a:gd name="csY1" fmla="*/ 0 h 2787666"/>
            <a:gd name="csX2" fmla="*/ 573690 w 9951768"/>
            <a:gd name="csY2" fmla="*/ 0 h 2787666"/>
            <a:gd name="csX3" fmla="*/ 960053 w 9951768"/>
            <a:gd name="csY3" fmla="*/ 0 h 2787666"/>
            <a:gd name="csX4" fmla="*/ 1246898 w 9951768"/>
            <a:gd name="csY4" fmla="*/ 0 h 2787666"/>
            <a:gd name="csX5" fmla="*/ 1832296 w 9951768"/>
            <a:gd name="csY5" fmla="*/ 0 h 2787666"/>
            <a:gd name="csX6" fmla="*/ 2119141 w 9951768"/>
            <a:gd name="csY6" fmla="*/ 0 h 2787666"/>
            <a:gd name="csX7" fmla="*/ 2505504 w 9951768"/>
            <a:gd name="csY7" fmla="*/ 0 h 2787666"/>
            <a:gd name="csX8" fmla="*/ 3090902 w 9951768"/>
            <a:gd name="csY8" fmla="*/ 0 h 2787666"/>
            <a:gd name="csX9" fmla="*/ 3477265 w 9951768"/>
            <a:gd name="csY9" fmla="*/ 0 h 2787666"/>
            <a:gd name="csX10" fmla="*/ 3764110 w 9951768"/>
            <a:gd name="csY10" fmla="*/ 0 h 2787666"/>
            <a:gd name="csX11" fmla="*/ 4449026 w 9951768"/>
            <a:gd name="csY11" fmla="*/ 0 h 2787666"/>
            <a:gd name="csX12" fmla="*/ 5133941 w 9951768"/>
            <a:gd name="csY12" fmla="*/ 0 h 2787666"/>
            <a:gd name="csX13" fmla="*/ 5619822 w 9951768"/>
            <a:gd name="csY13" fmla="*/ 0 h 2787666"/>
            <a:gd name="csX14" fmla="*/ 6404255 w 9951768"/>
            <a:gd name="csY14" fmla="*/ 0 h 2787666"/>
            <a:gd name="csX15" fmla="*/ 6989654 w 9951768"/>
            <a:gd name="csY15" fmla="*/ 0 h 2787666"/>
            <a:gd name="csX16" fmla="*/ 7376016 w 9951768"/>
            <a:gd name="csY16" fmla="*/ 0 h 2787666"/>
            <a:gd name="csX17" fmla="*/ 7961414 w 9951768"/>
            <a:gd name="csY17" fmla="*/ 0 h 2787666"/>
            <a:gd name="csX18" fmla="*/ 8745848 w 9951768"/>
            <a:gd name="csY18" fmla="*/ 0 h 2787666"/>
            <a:gd name="csX19" fmla="*/ 9132211 w 9951768"/>
            <a:gd name="csY19" fmla="*/ 0 h 2787666"/>
            <a:gd name="csX20" fmla="*/ 9951768 w 9951768"/>
            <a:gd name="csY20" fmla="*/ 0 h 2787666"/>
            <a:gd name="csX21" fmla="*/ 9951768 w 9951768"/>
            <a:gd name="csY21" fmla="*/ 613287 h 2787666"/>
            <a:gd name="csX22" fmla="*/ 9951768 w 9951768"/>
            <a:gd name="csY22" fmla="*/ 1087190 h 2787666"/>
            <a:gd name="csX23" fmla="*/ 9951768 w 9951768"/>
            <a:gd name="csY23" fmla="*/ 1700476 h 2787666"/>
            <a:gd name="csX24" fmla="*/ 9951768 w 9951768"/>
            <a:gd name="csY24" fmla="*/ 2285886 h 2787666"/>
            <a:gd name="csX25" fmla="*/ 9951768 w 9951768"/>
            <a:gd name="csY25" fmla="*/ 2787666 h 2787666"/>
            <a:gd name="csX26" fmla="*/ 9565405 w 9951768"/>
            <a:gd name="csY26" fmla="*/ 2787666 h 2787666"/>
            <a:gd name="csX27" fmla="*/ 9278560 w 9951768"/>
            <a:gd name="csY27" fmla="*/ 2787666 h 2787666"/>
            <a:gd name="csX28" fmla="*/ 8792680 w 9951768"/>
            <a:gd name="csY28" fmla="*/ 2787666 h 2787666"/>
            <a:gd name="csX29" fmla="*/ 8306799 w 9951768"/>
            <a:gd name="csY29" fmla="*/ 2787666 h 2787666"/>
            <a:gd name="csX30" fmla="*/ 8019954 w 9951768"/>
            <a:gd name="csY30" fmla="*/ 2787666 h 2787666"/>
            <a:gd name="csX31" fmla="*/ 7633591 w 9951768"/>
            <a:gd name="csY31" fmla="*/ 2787666 h 2787666"/>
            <a:gd name="csX32" fmla="*/ 7247229 w 9951768"/>
            <a:gd name="csY32" fmla="*/ 2787666 h 2787666"/>
            <a:gd name="csX33" fmla="*/ 6860866 w 9951768"/>
            <a:gd name="csY33" fmla="*/ 2787666 h 2787666"/>
            <a:gd name="csX34" fmla="*/ 6076432 w 9951768"/>
            <a:gd name="csY34" fmla="*/ 2787666 h 2787666"/>
            <a:gd name="csX35" fmla="*/ 5789587 w 9951768"/>
            <a:gd name="csY35" fmla="*/ 2787666 h 2787666"/>
            <a:gd name="csX36" fmla="*/ 5005154 w 9951768"/>
            <a:gd name="csY36" fmla="*/ 2787666 h 2787666"/>
            <a:gd name="csX37" fmla="*/ 4220720 w 9951768"/>
            <a:gd name="csY37" fmla="*/ 2787666 h 2787666"/>
            <a:gd name="csX38" fmla="*/ 3436287 w 9951768"/>
            <a:gd name="csY38" fmla="*/ 2787666 h 2787666"/>
            <a:gd name="csX39" fmla="*/ 3149442 w 9951768"/>
            <a:gd name="csY39" fmla="*/ 2787666 h 2787666"/>
            <a:gd name="csX40" fmla="*/ 2365008 w 9951768"/>
            <a:gd name="csY40" fmla="*/ 2787666 h 2787666"/>
            <a:gd name="csX41" fmla="*/ 1879128 w 9951768"/>
            <a:gd name="csY41" fmla="*/ 2787666 h 2787666"/>
            <a:gd name="csX42" fmla="*/ 1393248 w 9951768"/>
            <a:gd name="csY42" fmla="*/ 2787666 h 2787666"/>
            <a:gd name="csX43" fmla="*/ 907367 w 9951768"/>
            <a:gd name="csY43" fmla="*/ 2787666 h 2787666"/>
            <a:gd name="csX44" fmla="*/ 0 w 9951768"/>
            <a:gd name="csY44" fmla="*/ 2787666 h 2787666"/>
            <a:gd name="csX45" fmla="*/ 0 w 9951768"/>
            <a:gd name="csY45" fmla="*/ 2174379 h 2787666"/>
            <a:gd name="csX46" fmla="*/ 0 w 9951768"/>
            <a:gd name="csY46" fmla="*/ 1588970 h 2787666"/>
            <a:gd name="csX47" fmla="*/ 0 w 9951768"/>
            <a:gd name="csY47" fmla="*/ 1059313 h 2787666"/>
            <a:gd name="csX48" fmla="*/ 0 w 9951768"/>
            <a:gd name="csY48" fmla="*/ 585410 h 2787666"/>
            <a:gd name="csX49" fmla="*/ 0 w 9951768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951768" h="2787666" extrusionOk="0">
              <a:moveTo>
                <a:pt x="0" y="0"/>
              </a:moveTo>
              <a:cubicBezTo>
                <a:pt x="102864" y="-16735"/>
                <a:pt x="182691" y="19458"/>
                <a:pt x="286845" y="0"/>
              </a:cubicBezTo>
              <a:cubicBezTo>
                <a:pt x="390999" y="-19458"/>
                <a:pt x="509593" y="5616"/>
                <a:pt x="573690" y="0"/>
              </a:cubicBezTo>
              <a:cubicBezTo>
                <a:pt x="637788" y="-5616"/>
                <a:pt x="823867" y="3695"/>
                <a:pt x="960053" y="0"/>
              </a:cubicBezTo>
              <a:cubicBezTo>
                <a:pt x="1096239" y="-3695"/>
                <a:pt x="1121830" y="20039"/>
                <a:pt x="1246898" y="0"/>
              </a:cubicBezTo>
              <a:cubicBezTo>
                <a:pt x="1371967" y="-20039"/>
                <a:pt x="1593741" y="40389"/>
                <a:pt x="1832296" y="0"/>
              </a:cubicBezTo>
              <a:cubicBezTo>
                <a:pt x="2070851" y="-40389"/>
                <a:pt x="2035693" y="19897"/>
                <a:pt x="2119141" y="0"/>
              </a:cubicBezTo>
              <a:cubicBezTo>
                <a:pt x="2202590" y="-19897"/>
                <a:pt x="2384263" y="12154"/>
                <a:pt x="2505504" y="0"/>
              </a:cubicBezTo>
              <a:cubicBezTo>
                <a:pt x="2626745" y="-12154"/>
                <a:pt x="2865291" y="44514"/>
                <a:pt x="3090902" y="0"/>
              </a:cubicBezTo>
              <a:cubicBezTo>
                <a:pt x="3316513" y="-44514"/>
                <a:pt x="3377907" y="9184"/>
                <a:pt x="3477265" y="0"/>
              </a:cubicBezTo>
              <a:cubicBezTo>
                <a:pt x="3576623" y="-9184"/>
                <a:pt x="3639747" y="3491"/>
                <a:pt x="3764110" y="0"/>
              </a:cubicBezTo>
              <a:cubicBezTo>
                <a:pt x="3888474" y="-3491"/>
                <a:pt x="4122820" y="43741"/>
                <a:pt x="4449026" y="0"/>
              </a:cubicBezTo>
              <a:cubicBezTo>
                <a:pt x="4775232" y="-43741"/>
                <a:pt x="4820433" y="77510"/>
                <a:pt x="5133941" y="0"/>
              </a:cubicBezTo>
              <a:cubicBezTo>
                <a:pt x="5447449" y="-77510"/>
                <a:pt x="5400779" y="35219"/>
                <a:pt x="5619822" y="0"/>
              </a:cubicBezTo>
              <a:cubicBezTo>
                <a:pt x="5838865" y="-35219"/>
                <a:pt x="6211135" y="7541"/>
                <a:pt x="6404255" y="0"/>
              </a:cubicBezTo>
              <a:cubicBezTo>
                <a:pt x="6597375" y="-7541"/>
                <a:pt x="6865124" y="17595"/>
                <a:pt x="6989654" y="0"/>
              </a:cubicBezTo>
              <a:cubicBezTo>
                <a:pt x="7114184" y="-17595"/>
                <a:pt x="7205205" y="8494"/>
                <a:pt x="7376016" y="0"/>
              </a:cubicBezTo>
              <a:cubicBezTo>
                <a:pt x="7546827" y="-8494"/>
                <a:pt x="7728811" y="4690"/>
                <a:pt x="7961414" y="0"/>
              </a:cubicBezTo>
              <a:cubicBezTo>
                <a:pt x="8194017" y="-4690"/>
                <a:pt x="8434943" y="5775"/>
                <a:pt x="8745848" y="0"/>
              </a:cubicBezTo>
              <a:cubicBezTo>
                <a:pt x="9056753" y="-5775"/>
                <a:pt x="8957337" y="12549"/>
                <a:pt x="9132211" y="0"/>
              </a:cubicBezTo>
              <a:cubicBezTo>
                <a:pt x="9307085" y="-12549"/>
                <a:pt x="9709546" y="79302"/>
                <a:pt x="9951768" y="0"/>
              </a:cubicBezTo>
              <a:cubicBezTo>
                <a:pt x="9970342" y="212773"/>
                <a:pt x="9906391" y="343341"/>
                <a:pt x="9951768" y="613287"/>
              </a:cubicBezTo>
              <a:cubicBezTo>
                <a:pt x="9997145" y="883233"/>
                <a:pt x="9917662" y="926932"/>
                <a:pt x="9951768" y="1087190"/>
              </a:cubicBezTo>
              <a:cubicBezTo>
                <a:pt x="9985874" y="1247448"/>
                <a:pt x="9889439" y="1563459"/>
                <a:pt x="9951768" y="1700476"/>
              </a:cubicBezTo>
              <a:cubicBezTo>
                <a:pt x="10014097" y="1837493"/>
                <a:pt x="9905044" y="2103485"/>
                <a:pt x="9951768" y="2285886"/>
              </a:cubicBezTo>
              <a:cubicBezTo>
                <a:pt x="9998492" y="2468287"/>
                <a:pt x="9905606" y="2541307"/>
                <a:pt x="9951768" y="2787666"/>
              </a:cubicBezTo>
              <a:cubicBezTo>
                <a:pt x="9872467" y="2806628"/>
                <a:pt x="9681490" y="2762667"/>
                <a:pt x="9565405" y="2787666"/>
              </a:cubicBezTo>
              <a:cubicBezTo>
                <a:pt x="9449320" y="2812665"/>
                <a:pt x="9384502" y="2767327"/>
                <a:pt x="9278560" y="2787666"/>
              </a:cubicBezTo>
              <a:cubicBezTo>
                <a:pt x="9172618" y="2808005"/>
                <a:pt x="8931950" y="2760863"/>
                <a:pt x="8792680" y="2787666"/>
              </a:cubicBezTo>
              <a:cubicBezTo>
                <a:pt x="8653410" y="2814469"/>
                <a:pt x="8532874" y="2756975"/>
                <a:pt x="8306799" y="2787666"/>
              </a:cubicBezTo>
              <a:cubicBezTo>
                <a:pt x="8080724" y="2818357"/>
                <a:pt x="8148164" y="2767396"/>
                <a:pt x="8019954" y="2787666"/>
              </a:cubicBezTo>
              <a:cubicBezTo>
                <a:pt x="7891744" y="2807936"/>
                <a:pt x="7794704" y="2781968"/>
                <a:pt x="7633591" y="2787666"/>
              </a:cubicBezTo>
              <a:cubicBezTo>
                <a:pt x="7472478" y="2793364"/>
                <a:pt x="7420632" y="2765899"/>
                <a:pt x="7247229" y="2787666"/>
              </a:cubicBezTo>
              <a:cubicBezTo>
                <a:pt x="7073826" y="2809433"/>
                <a:pt x="6974678" y="2752785"/>
                <a:pt x="6860866" y="2787666"/>
              </a:cubicBezTo>
              <a:cubicBezTo>
                <a:pt x="6747054" y="2822547"/>
                <a:pt x="6385524" y="2716111"/>
                <a:pt x="6076432" y="2787666"/>
              </a:cubicBezTo>
              <a:cubicBezTo>
                <a:pt x="5767340" y="2859221"/>
                <a:pt x="5871169" y="2775114"/>
                <a:pt x="5789587" y="2787666"/>
              </a:cubicBezTo>
              <a:cubicBezTo>
                <a:pt x="5708005" y="2800218"/>
                <a:pt x="5382467" y="2760737"/>
                <a:pt x="5005154" y="2787666"/>
              </a:cubicBezTo>
              <a:cubicBezTo>
                <a:pt x="4627841" y="2814595"/>
                <a:pt x="4524761" y="2736676"/>
                <a:pt x="4220720" y="2787666"/>
              </a:cubicBezTo>
              <a:cubicBezTo>
                <a:pt x="3916679" y="2838656"/>
                <a:pt x="3720462" y="2746346"/>
                <a:pt x="3436287" y="2787666"/>
              </a:cubicBezTo>
              <a:cubicBezTo>
                <a:pt x="3152112" y="2828986"/>
                <a:pt x="3270082" y="2763951"/>
                <a:pt x="3149442" y="2787666"/>
              </a:cubicBezTo>
              <a:cubicBezTo>
                <a:pt x="3028802" y="2811381"/>
                <a:pt x="2543542" y="2758551"/>
                <a:pt x="2365008" y="2787666"/>
              </a:cubicBezTo>
              <a:cubicBezTo>
                <a:pt x="2186474" y="2816781"/>
                <a:pt x="2080411" y="2779227"/>
                <a:pt x="1879128" y="2787666"/>
              </a:cubicBezTo>
              <a:cubicBezTo>
                <a:pt x="1677845" y="2796105"/>
                <a:pt x="1499318" y="2755365"/>
                <a:pt x="1393248" y="2787666"/>
              </a:cubicBezTo>
              <a:cubicBezTo>
                <a:pt x="1287178" y="2819967"/>
                <a:pt x="1107625" y="2769038"/>
                <a:pt x="907367" y="2787666"/>
              </a:cubicBezTo>
              <a:cubicBezTo>
                <a:pt x="707109" y="2806294"/>
                <a:pt x="253697" y="2778478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25</xdr:col>
      <xdr:colOff>76200</xdr:colOff>
      <xdr:row>88</xdr:row>
      <xdr:rowOff>165100</xdr:rowOff>
    </xdr:from>
    <xdr:ext cx="3588931" cy="1344599"/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5B5488E5-CECF-4617-A7A8-96D385E0AEF9}"/>
            </a:ext>
          </a:extLst>
        </xdr:cNvPr>
        <xdr:cNvSpPr txBox="1"/>
      </xdr:nvSpPr>
      <xdr:spPr>
        <a:xfrm>
          <a:off x="16931640" y="2295652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55880</xdr:colOff>
      <xdr:row>3</xdr:row>
      <xdr:rowOff>281940</xdr:rowOff>
    </xdr:from>
    <xdr:to>
      <xdr:col>39</xdr:col>
      <xdr:colOff>589280</xdr:colOff>
      <xdr:row>24</xdr:row>
      <xdr:rowOff>193040</xdr:rowOff>
    </xdr:to>
    <xdr:graphicFrame macro="">
      <xdr:nvGraphicFramePr>
        <xdr:cNvPr id="20" name="Grafiek 19">
          <a:extLst>
            <a:ext uri="{FF2B5EF4-FFF2-40B4-BE49-F238E27FC236}">
              <a16:creationId xmlns:a16="http://schemas.microsoft.com/office/drawing/2014/main" id="{72C5D0AD-0E42-489C-992E-64CA71C29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</xdr:colOff>
      <xdr:row>0</xdr:row>
      <xdr:rowOff>213360</xdr:rowOff>
    </xdr:from>
    <xdr:to>
      <xdr:col>2</xdr:col>
      <xdr:colOff>790450</xdr:colOff>
      <xdr:row>2</xdr:row>
      <xdr:rowOff>505720</xdr:rowOff>
    </xdr:to>
    <xdr:sp macro="" textlink="">
      <xdr:nvSpPr>
        <xdr:cNvPr id="21" name="Rechthoek: afgeronde hoeken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3A70052-00CB-493A-8511-08A4FDD8F75F}"/>
            </a:ext>
          </a:extLst>
        </xdr:cNvPr>
        <xdr:cNvSpPr/>
      </xdr:nvSpPr>
      <xdr:spPr>
        <a:xfrm>
          <a:off x="652780" y="213360"/>
          <a:ext cx="1204470" cy="117628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2" name="Rechthoek: afgeronde hoeken 2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5AB380D-A855-4E60-863B-2B00BD3FE989}"/>
            </a:ext>
          </a:extLst>
        </xdr:cNvPr>
        <xdr:cNvSpPr/>
      </xdr:nvSpPr>
      <xdr:spPr>
        <a:xfrm>
          <a:off x="1993889" y="228600"/>
          <a:ext cx="1207050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M7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3" name="Rechthoek: afgeronde hoeken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47E3D30-CC53-4FEA-A620-824CDCA80AB7}"/>
            </a:ext>
          </a:extLst>
        </xdr:cNvPr>
        <xdr:cNvSpPr/>
      </xdr:nvSpPr>
      <xdr:spPr>
        <a:xfrm>
          <a:off x="3325916" y="228600"/>
          <a:ext cx="1217367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E7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4" name="Rechthoek: afgeronde hoeken 2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DE9223E-A783-4098-9CA2-8AEB8A68705A}"/>
            </a:ext>
          </a:extLst>
        </xdr:cNvPr>
        <xdr:cNvSpPr/>
      </xdr:nvSpPr>
      <xdr:spPr>
        <a:xfrm>
          <a:off x="624840" y="1114468"/>
          <a:ext cx="393192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23</xdr:col>
      <xdr:colOff>91440</xdr:colOff>
      <xdr:row>28</xdr:row>
      <xdr:rowOff>60960</xdr:rowOff>
    </xdr:from>
    <xdr:to>
      <xdr:col>38</xdr:col>
      <xdr:colOff>408940</xdr:colOff>
      <xdr:row>34</xdr:row>
      <xdr:rowOff>15240</xdr:rowOff>
    </xdr:to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EB01EB45-971C-4D92-85A1-829A1670DE65}"/>
            </a:ext>
          </a:extLst>
        </xdr:cNvPr>
        <xdr:cNvSpPr/>
      </xdr:nvSpPr>
      <xdr:spPr>
        <a:xfrm>
          <a:off x="16344900" y="7726680"/>
          <a:ext cx="8989060" cy="1333500"/>
        </a:xfrm>
        <a:custGeom>
          <a:avLst/>
          <a:gdLst>
            <a:gd name="csX0" fmla="*/ 0 w 8989060"/>
            <a:gd name="csY0" fmla="*/ 0 h 1333500"/>
            <a:gd name="csX1" fmla="*/ 329599 w 8989060"/>
            <a:gd name="csY1" fmla="*/ 0 h 1333500"/>
            <a:gd name="csX2" fmla="*/ 659198 w 8989060"/>
            <a:gd name="csY2" fmla="*/ 0 h 1333500"/>
            <a:gd name="csX3" fmla="*/ 1258468 w 8989060"/>
            <a:gd name="csY3" fmla="*/ 0 h 1333500"/>
            <a:gd name="csX4" fmla="*/ 2037520 w 8989060"/>
            <a:gd name="csY4" fmla="*/ 0 h 1333500"/>
            <a:gd name="csX5" fmla="*/ 2546900 w 8989060"/>
            <a:gd name="csY5" fmla="*/ 0 h 1333500"/>
            <a:gd name="csX6" fmla="*/ 3146171 w 8989060"/>
            <a:gd name="csY6" fmla="*/ 0 h 1333500"/>
            <a:gd name="csX7" fmla="*/ 3655551 w 8989060"/>
            <a:gd name="csY7" fmla="*/ 0 h 1333500"/>
            <a:gd name="csX8" fmla="*/ 4344712 w 8989060"/>
            <a:gd name="csY8" fmla="*/ 0 h 1333500"/>
            <a:gd name="csX9" fmla="*/ 4764202 w 8989060"/>
            <a:gd name="csY9" fmla="*/ 0 h 1333500"/>
            <a:gd name="csX10" fmla="*/ 5453363 w 8989060"/>
            <a:gd name="csY10" fmla="*/ 0 h 1333500"/>
            <a:gd name="csX11" fmla="*/ 5962743 w 8989060"/>
            <a:gd name="csY11" fmla="*/ 0 h 1333500"/>
            <a:gd name="csX12" fmla="*/ 6382233 w 8989060"/>
            <a:gd name="csY12" fmla="*/ 0 h 1333500"/>
            <a:gd name="csX13" fmla="*/ 6891613 w 8989060"/>
            <a:gd name="csY13" fmla="*/ 0 h 1333500"/>
            <a:gd name="csX14" fmla="*/ 7400993 w 8989060"/>
            <a:gd name="csY14" fmla="*/ 0 h 1333500"/>
            <a:gd name="csX15" fmla="*/ 7820482 w 8989060"/>
            <a:gd name="csY15" fmla="*/ 0 h 1333500"/>
            <a:gd name="csX16" fmla="*/ 8150081 w 8989060"/>
            <a:gd name="csY16" fmla="*/ 0 h 1333500"/>
            <a:gd name="csX17" fmla="*/ 8989060 w 8989060"/>
            <a:gd name="csY17" fmla="*/ 0 h 1333500"/>
            <a:gd name="csX18" fmla="*/ 8989060 w 8989060"/>
            <a:gd name="csY18" fmla="*/ 417830 h 1333500"/>
            <a:gd name="csX19" fmla="*/ 8989060 w 8989060"/>
            <a:gd name="csY19" fmla="*/ 875665 h 1333500"/>
            <a:gd name="csX20" fmla="*/ 8989060 w 8989060"/>
            <a:gd name="csY20" fmla="*/ 1333500 h 1333500"/>
            <a:gd name="csX21" fmla="*/ 8210008 w 8989060"/>
            <a:gd name="csY21" fmla="*/ 1333500 h 1333500"/>
            <a:gd name="csX22" fmla="*/ 7520847 w 8989060"/>
            <a:gd name="csY22" fmla="*/ 1333500 h 1333500"/>
            <a:gd name="csX23" fmla="*/ 7101357 w 8989060"/>
            <a:gd name="csY23" fmla="*/ 1333500 h 1333500"/>
            <a:gd name="csX24" fmla="*/ 6502087 w 8989060"/>
            <a:gd name="csY24" fmla="*/ 1333500 h 1333500"/>
            <a:gd name="csX25" fmla="*/ 5902816 w 8989060"/>
            <a:gd name="csY25" fmla="*/ 1333500 h 1333500"/>
            <a:gd name="csX26" fmla="*/ 5123764 w 8989060"/>
            <a:gd name="csY26" fmla="*/ 1333500 h 1333500"/>
            <a:gd name="csX27" fmla="*/ 4704275 w 8989060"/>
            <a:gd name="csY27" fmla="*/ 1333500 h 1333500"/>
            <a:gd name="csX28" fmla="*/ 4105004 w 8989060"/>
            <a:gd name="csY28" fmla="*/ 1333500 h 1333500"/>
            <a:gd name="csX29" fmla="*/ 3325952 w 8989060"/>
            <a:gd name="csY29" fmla="*/ 1333500 h 1333500"/>
            <a:gd name="csX30" fmla="*/ 2996353 w 8989060"/>
            <a:gd name="csY30" fmla="*/ 1333500 h 1333500"/>
            <a:gd name="csX31" fmla="*/ 2576864 w 8989060"/>
            <a:gd name="csY31" fmla="*/ 1333500 h 1333500"/>
            <a:gd name="csX32" fmla="*/ 2157374 w 8989060"/>
            <a:gd name="csY32" fmla="*/ 1333500 h 1333500"/>
            <a:gd name="csX33" fmla="*/ 1737885 w 8989060"/>
            <a:gd name="csY33" fmla="*/ 1333500 h 1333500"/>
            <a:gd name="csX34" fmla="*/ 1138614 w 8989060"/>
            <a:gd name="csY34" fmla="*/ 1333500 h 1333500"/>
            <a:gd name="csX35" fmla="*/ 539344 w 8989060"/>
            <a:gd name="csY35" fmla="*/ 1333500 h 1333500"/>
            <a:gd name="csX36" fmla="*/ 0 w 8989060"/>
            <a:gd name="csY36" fmla="*/ 1333500 h 1333500"/>
            <a:gd name="csX37" fmla="*/ 0 w 8989060"/>
            <a:gd name="csY37" fmla="*/ 889000 h 1333500"/>
            <a:gd name="csX38" fmla="*/ 0 w 8989060"/>
            <a:gd name="csY38" fmla="*/ 431165 h 1333500"/>
            <a:gd name="csX39" fmla="*/ 0 w 8989060"/>
            <a:gd name="csY39" fmla="*/ 0 h 13335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</a:cxnLst>
          <a:rect l="l" t="t" r="r" b="b"/>
          <a:pathLst>
            <a:path w="8989060" h="1333500" extrusionOk="0">
              <a:moveTo>
                <a:pt x="0" y="0"/>
              </a:moveTo>
              <a:cubicBezTo>
                <a:pt x="143679" y="-11055"/>
                <a:pt x="223442" y="32414"/>
                <a:pt x="329599" y="0"/>
              </a:cubicBezTo>
              <a:cubicBezTo>
                <a:pt x="435756" y="-32414"/>
                <a:pt x="559322" y="12167"/>
                <a:pt x="659198" y="0"/>
              </a:cubicBezTo>
              <a:cubicBezTo>
                <a:pt x="759074" y="-12167"/>
                <a:pt x="984172" y="63805"/>
                <a:pt x="1258468" y="0"/>
              </a:cubicBezTo>
              <a:cubicBezTo>
                <a:pt x="1532764" y="-63805"/>
                <a:pt x="1698463" y="31410"/>
                <a:pt x="2037520" y="0"/>
              </a:cubicBezTo>
              <a:cubicBezTo>
                <a:pt x="2376577" y="-31410"/>
                <a:pt x="2367007" y="7663"/>
                <a:pt x="2546900" y="0"/>
              </a:cubicBezTo>
              <a:cubicBezTo>
                <a:pt x="2726793" y="-7663"/>
                <a:pt x="3020970" y="0"/>
                <a:pt x="3146171" y="0"/>
              </a:cubicBezTo>
              <a:cubicBezTo>
                <a:pt x="3271372" y="0"/>
                <a:pt x="3533204" y="59269"/>
                <a:pt x="3655551" y="0"/>
              </a:cubicBezTo>
              <a:cubicBezTo>
                <a:pt x="3777898" y="-59269"/>
                <a:pt x="4195591" y="29624"/>
                <a:pt x="4344712" y="0"/>
              </a:cubicBezTo>
              <a:cubicBezTo>
                <a:pt x="4493833" y="-29624"/>
                <a:pt x="4571885" y="1055"/>
                <a:pt x="4764202" y="0"/>
              </a:cubicBezTo>
              <a:cubicBezTo>
                <a:pt x="4956519" y="-1055"/>
                <a:pt x="5254904" y="64790"/>
                <a:pt x="5453363" y="0"/>
              </a:cubicBezTo>
              <a:cubicBezTo>
                <a:pt x="5651822" y="-64790"/>
                <a:pt x="5851768" y="24709"/>
                <a:pt x="5962743" y="0"/>
              </a:cubicBezTo>
              <a:cubicBezTo>
                <a:pt x="6073718" y="-24709"/>
                <a:pt x="6208665" y="43410"/>
                <a:pt x="6382233" y="0"/>
              </a:cubicBezTo>
              <a:cubicBezTo>
                <a:pt x="6555801" y="-43410"/>
                <a:pt x="6718079" y="54805"/>
                <a:pt x="6891613" y="0"/>
              </a:cubicBezTo>
              <a:cubicBezTo>
                <a:pt x="7065147" y="-54805"/>
                <a:pt x="7222217" y="54955"/>
                <a:pt x="7400993" y="0"/>
              </a:cubicBezTo>
              <a:cubicBezTo>
                <a:pt x="7579769" y="-54955"/>
                <a:pt x="7685020" y="24265"/>
                <a:pt x="7820482" y="0"/>
              </a:cubicBezTo>
              <a:cubicBezTo>
                <a:pt x="7955944" y="-24265"/>
                <a:pt x="8048096" y="24043"/>
                <a:pt x="8150081" y="0"/>
              </a:cubicBezTo>
              <a:cubicBezTo>
                <a:pt x="8252066" y="-24043"/>
                <a:pt x="8653787" y="61199"/>
                <a:pt x="8989060" y="0"/>
              </a:cubicBezTo>
              <a:cubicBezTo>
                <a:pt x="9033869" y="125865"/>
                <a:pt x="8973958" y="283936"/>
                <a:pt x="8989060" y="417830"/>
              </a:cubicBezTo>
              <a:cubicBezTo>
                <a:pt x="9004162" y="551724"/>
                <a:pt x="8961860" y="782151"/>
                <a:pt x="8989060" y="875665"/>
              </a:cubicBezTo>
              <a:cubicBezTo>
                <a:pt x="9016260" y="969180"/>
                <a:pt x="8979888" y="1171171"/>
                <a:pt x="8989060" y="1333500"/>
              </a:cubicBezTo>
              <a:cubicBezTo>
                <a:pt x="8763613" y="1390904"/>
                <a:pt x="8569706" y="1278186"/>
                <a:pt x="8210008" y="1333500"/>
              </a:cubicBezTo>
              <a:cubicBezTo>
                <a:pt x="7850310" y="1388814"/>
                <a:pt x="7760969" y="1259823"/>
                <a:pt x="7520847" y="1333500"/>
              </a:cubicBezTo>
              <a:cubicBezTo>
                <a:pt x="7280725" y="1407177"/>
                <a:pt x="7203034" y="1329175"/>
                <a:pt x="7101357" y="1333500"/>
              </a:cubicBezTo>
              <a:cubicBezTo>
                <a:pt x="6999680" y="1337825"/>
                <a:pt x="6622856" y="1326763"/>
                <a:pt x="6502087" y="1333500"/>
              </a:cubicBezTo>
              <a:cubicBezTo>
                <a:pt x="6381318" y="1340237"/>
                <a:pt x="6121910" y="1263589"/>
                <a:pt x="5902816" y="1333500"/>
              </a:cubicBezTo>
              <a:cubicBezTo>
                <a:pt x="5683722" y="1403411"/>
                <a:pt x="5472064" y="1254443"/>
                <a:pt x="5123764" y="1333500"/>
              </a:cubicBezTo>
              <a:cubicBezTo>
                <a:pt x="4775464" y="1412557"/>
                <a:pt x="4872018" y="1326903"/>
                <a:pt x="4704275" y="1333500"/>
              </a:cubicBezTo>
              <a:cubicBezTo>
                <a:pt x="4536532" y="1340097"/>
                <a:pt x="4382715" y="1321583"/>
                <a:pt x="4105004" y="1333500"/>
              </a:cubicBezTo>
              <a:cubicBezTo>
                <a:pt x="3827293" y="1345417"/>
                <a:pt x="3504679" y="1328668"/>
                <a:pt x="3325952" y="1333500"/>
              </a:cubicBezTo>
              <a:cubicBezTo>
                <a:pt x="3147225" y="1338332"/>
                <a:pt x="3146926" y="1323348"/>
                <a:pt x="2996353" y="1333500"/>
              </a:cubicBezTo>
              <a:cubicBezTo>
                <a:pt x="2845780" y="1343652"/>
                <a:pt x="2756310" y="1329159"/>
                <a:pt x="2576864" y="1333500"/>
              </a:cubicBezTo>
              <a:cubicBezTo>
                <a:pt x="2397418" y="1337841"/>
                <a:pt x="2333399" y="1321664"/>
                <a:pt x="2157374" y="1333500"/>
              </a:cubicBezTo>
              <a:cubicBezTo>
                <a:pt x="1981349" y="1345336"/>
                <a:pt x="1942750" y="1284783"/>
                <a:pt x="1737885" y="1333500"/>
              </a:cubicBezTo>
              <a:cubicBezTo>
                <a:pt x="1533020" y="1382217"/>
                <a:pt x="1379409" y="1264847"/>
                <a:pt x="1138614" y="1333500"/>
              </a:cubicBezTo>
              <a:cubicBezTo>
                <a:pt x="897819" y="1402153"/>
                <a:pt x="702840" y="1328619"/>
                <a:pt x="539344" y="1333500"/>
              </a:cubicBezTo>
              <a:cubicBezTo>
                <a:pt x="375848" y="1338381"/>
                <a:pt x="250110" y="1285590"/>
                <a:pt x="0" y="1333500"/>
              </a:cubicBezTo>
              <a:cubicBezTo>
                <a:pt x="-18967" y="1179834"/>
                <a:pt x="14701" y="1021290"/>
                <a:pt x="0" y="889000"/>
              </a:cubicBezTo>
              <a:cubicBezTo>
                <a:pt x="-14701" y="756710"/>
                <a:pt x="19970" y="599913"/>
                <a:pt x="0" y="431165"/>
              </a:cubicBezTo>
              <a:cubicBezTo>
                <a:pt x="-19970" y="262417"/>
                <a:pt x="20965" y="91520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208280</xdr:colOff>
      <xdr:row>28</xdr:row>
      <xdr:rowOff>53340</xdr:rowOff>
    </xdr:from>
    <xdr:ext cx="6746142" cy="1970732"/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75693F69-2A5F-4B4B-9302-80E2E5FA2723}"/>
            </a:ext>
          </a:extLst>
        </xdr:cNvPr>
        <xdr:cNvSpPr txBox="1"/>
      </xdr:nvSpPr>
      <xdr:spPr>
        <a:xfrm>
          <a:off x="16461740" y="7719060"/>
          <a:ext cx="6746142" cy="19707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274320</xdr:colOff>
      <xdr:row>29</xdr:row>
      <xdr:rowOff>30480</xdr:rowOff>
    </xdr:from>
    <xdr:to>
      <xdr:col>38</xdr:col>
      <xdr:colOff>243840</xdr:colOff>
      <xdr:row>33</xdr:row>
      <xdr:rowOff>45720</xdr:rowOff>
    </xdr:to>
    <xdr:sp macro="" textlink="">
      <xdr:nvSpPr>
        <xdr:cNvPr id="27" name="Rechthoek: afgeronde hoeken 26">
          <a:extLst>
            <a:ext uri="{FF2B5EF4-FFF2-40B4-BE49-F238E27FC236}">
              <a16:creationId xmlns:a16="http://schemas.microsoft.com/office/drawing/2014/main" id="{01252435-15A9-4DA4-AC1A-56B31E85B827}"/>
            </a:ext>
          </a:extLst>
        </xdr:cNvPr>
        <xdr:cNvSpPr/>
      </xdr:nvSpPr>
      <xdr:spPr>
        <a:xfrm>
          <a:off x="23301960" y="7894320"/>
          <a:ext cx="186690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0.90582</cdr:x>
      <cdr:y>0.83103</cdr:y>
    </cdr:from>
    <cdr:to>
      <cdr:x>0.9994</cdr:x>
      <cdr:y>0.99714</cdr:y>
    </cdr:to>
    <cdr:sp macro="" textlink="">
      <cdr:nvSpPr>
        <cdr:cNvPr id="2" name="Tekstvak 27">
          <a:extLst xmlns:a="http://schemas.openxmlformats.org/drawingml/2006/main">
            <a:ext uri="{FF2B5EF4-FFF2-40B4-BE49-F238E27FC236}">
              <a16:creationId xmlns:a16="http://schemas.microsoft.com/office/drawing/2014/main" id="{A1E3A6EF-C926-FD88-5691-D13C5AC20A90}"/>
            </a:ext>
          </a:extLst>
        </cdr:cNvPr>
        <cdr:cNvSpPr txBox="1"/>
      </cdr:nvSpPr>
      <cdr:spPr>
        <a:xfrm xmlns:a="http://schemas.openxmlformats.org/drawingml/2006/main">
          <a:off x="19177000" y="4422140"/>
          <a:ext cx="1981200" cy="88392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600"/>
            <a:t>score is één niveau onder de</a:t>
          </a:r>
          <a:r>
            <a:rPr lang="nl-NL" sz="1600" baseline="0"/>
            <a:t> gemiddelde score = aandacht</a:t>
          </a:r>
          <a:endParaRPr lang="nl-NL" sz="1600"/>
        </a:p>
      </cdr:txBody>
    </cdr:sp>
  </cdr:relSizeAnchor>
  <cdr:relSizeAnchor xmlns:cdr="http://schemas.openxmlformats.org/drawingml/2006/chartDrawing">
    <cdr:from>
      <cdr:x>0.80864</cdr:x>
      <cdr:y>0.83103</cdr:y>
    </cdr:from>
    <cdr:to>
      <cdr:x>0.99796</cdr:x>
      <cdr:y>1</cdr:y>
    </cdr:to>
    <cdr:sp macro="" textlink="">
      <cdr:nvSpPr>
        <cdr:cNvPr id="3" name="Rechthoek 2">
          <a:extLst xmlns:a="http://schemas.openxmlformats.org/drawingml/2006/main">
            <a:ext uri="{FF2B5EF4-FFF2-40B4-BE49-F238E27FC236}">
              <a16:creationId xmlns:a16="http://schemas.microsoft.com/office/drawing/2014/main" id="{F5B42FE6-B2C8-6C83-7D55-5144CB7C7F24}"/>
            </a:ext>
          </a:extLst>
        </cdr:cNvPr>
        <cdr:cNvSpPr/>
      </cdr:nvSpPr>
      <cdr:spPr>
        <a:xfrm xmlns:a="http://schemas.openxmlformats.org/drawingml/2006/main">
          <a:off x="17119600" y="4422140"/>
          <a:ext cx="4008120" cy="899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540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l-NL" sz="1100"/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7F593C8-C642-4A99-BB39-143E68B51D6C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98C4FE4-0958-4DC8-A97E-2EFE8EE4C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4753D342-3226-4BCC-9D40-B2484BB91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01D733-6457-4DAC-9319-474859E575CA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D4D608-E376-4144-B285-D4B694F13AEC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Begintoets</a:t>
          </a:r>
          <a:r>
            <a:rPr lang="nl-NL" sz="1800" baseline="0">
              <a:solidFill>
                <a:schemeClr val="tx1"/>
              </a:solidFill>
            </a:rPr>
            <a:t> gr.8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02126B1-AD5D-4E45-8DB6-1A9F9A68E80D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116F4A-7D9E-45E4-8030-A4C05D508CE2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F1AAFB67-E306-4263-8173-C4CC19898AB3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E7 van groep 8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373380</xdr:colOff>
      <xdr:row>6</xdr:row>
      <xdr:rowOff>10757</xdr:rowOff>
    </xdr:to>
    <xdr:sp macro="" textlink="">
      <xdr:nvSpPr>
        <xdr:cNvPr id="2" name="Rechthoek: afgeronde hoek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B33CD8-2F30-42C0-A89E-D36958EE4EAF}"/>
            </a:ext>
          </a:extLst>
        </xdr:cNvPr>
        <xdr:cNvSpPr/>
      </xdr:nvSpPr>
      <xdr:spPr>
        <a:xfrm>
          <a:off x="4533900" y="365760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8</xdr:col>
      <xdr:colOff>0</xdr:colOff>
      <xdr:row>13</xdr:row>
      <xdr:rowOff>0</xdr:rowOff>
    </xdr:from>
    <xdr:to>
      <xdr:col>11</xdr:col>
      <xdr:colOff>373380</xdr:colOff>
      <xdr:row>15</xdr:row>
      <xdr:rowOff>10757</xdr:rowOff>
    </xdr:to>
    <xdr:sp macro="" textlink="">
      <xdr:nvSpPr>
        <xdr:cNvPr id="5" name="Rechthoek: afgeronde hoek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3AD936-2BB8-4061-83EC-95FB33D1F497}"/>
            </a:ext>
          </a:extLst>
        </xdr:cNvPr>
        <xdr:cNvSpPr/>
      </xdr:nvSpPr>
      <xdr:spPr>
        <a:xfrm>
          <a:off x="7254240" y="2872740"/>
          <a:ext cx="2133600" cy="452717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E-toetsen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8</xdr:col>
      <xdr:colOff>0</xdr:colOff>
      <xdr:row>10</xdr:row>
      <xdr:rowOff>0</xdr:rowOff>
    </xdr:from>
    <xdr:to>
      <xdr:col>11</xdr:col>
      <xdr:colOff>373380</xdr:colOff>
      <xdr:row>12</xdr:row>
      <xdr:rowOff>10757</xdr:rowOff>
    </xdr:to>
    <xdr:sp macro="" textlink="">
      <xdr:nvSpPr>
        <xdr:cNvPr id="6" name="Rechthoek: afgeronde hoek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F10486-EEC8-4198-9F2B-001A3F315B22}"/>
            </a:ext>
          </a:extLst>
        </xdr:cNvPr>
        <xdr:cNvSpPr/>
      </xdr:nvSpPr>
      <xdr:spPr>
        <a:xfrm>
          <a:off x="7254240" y="2209800"/>
          <a:ext cx="2133600" cy="452717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M-toetsen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8</xdr:col>
      <xdr:colOff>0</xdr:colOff>
      <xdr:row>7</xdr:row>
      <xdr:rowOff>0</xdr:rowOff>
    </xdr:from>
    <xdr:to>
      <xdr:col>11</xdr:col>
      <xdr:colOff>373380</xdr:colOff>
      <xdr:row>9</xdr:row>
      <xdr:rowOff>10757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F221E25-0DD0-41C9-8240-235C3C68F30F}"/>
            </a:ext>
          </a:extLst>
        </xdr:cNvPr>
        <xdr:cNvSpPr/>
      </xdr:nvSpPr>
      <xdr:spPr>
        <a:xfrm>
          <a:off x="7254240" y="154686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756D634-E744-46A2-9DA0-136AF837A90F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AFD709B-E1ED-4E24-AFFE-EFC99FC65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6C98FA9-D8E6-48EF-BA05-23557B429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12</xdr:row>
      <xdr:rowOff>161364</xdr:rowOff>
    </xdr:from>
    <xdr:to>
      <xdr:col>4</xdr:col>
      <xdr:colOff>1</xdr:colOff>
      <xdr:row>53</xdr:row>
      <xdr:rowOff>2021</xdr:rowOff>
    </xdr:to>
    <xdr:pic>
      <xdr:nvPicPr>
        <xdr:cNvPr id="5" name="Afbeelding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2A903B-7631-4782-AE47-4ACC6ABD5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9976" y="2635623"/>
          <a:ext cx="2895601" cy="6788304"/>
        </a:xfrm>
        <a:prstGeom prst="rect">
          <a:avLst/>
        </a:prstGeom>
      </xdr:spPr>
    </xdr:pic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3BD05EB-E0F4-47E7-94D7-C676F34AE384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43C77FA-0C97-4430-84AF-2BA791E3E569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vorig jaar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DA49D70-804C-4E61-87CD-D04EE94795CC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028439-4F57-4BC9-BC17-34661AB57343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E42FB431-B142-4377-8674-15FC12AC4789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B8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CCB19ABF-4F60-4ADE-8E5C-755AFC724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8A409E8E-959F-45AF-A475-6EDC75CACF13}"/>
            </a:ext>
          </a:extLst>
        </xdr:cNvPr>
        <xdr:cNvSpPr>
          <a:spLocks noChangeArrowheads="1"/>
        </xdr:cNvSpPr>
      </xdr:nvSpPr>
      <xdr:spPr bwMode="auto">
        <a:xfrm>
          <a:off x="3505884" y="401256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C40F8D3E-80C6-4463-A2DA-70998D4F747E}"/>
            </a:ext>
          </a:extLst>
        </xdr:cNvPr>
        <xdr:cNvSpPr txBox="1">
          <a:spLocks noChangeArrowheads="1"/>
        </xdr:cNvSpPr>
      </xdr:nvSpPr>
      <xdr:spPr bwMode="auto">
        <a:xfrm>
          <a:off x="3519805" y="434530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1DE5D18A-130D-41A7-A299-012A7F76323A}"/>
            </a:ext>
          </a:extLst>
        </xdr:cNvPr>
        <xdr:cNvSpPr>
          <a:spLocks noChangeArrowheads="1"/>
        </xdr:cNvSpPr>
      </xdr:nvSpPr>
      <xdr:spPr bwMode="auto">
        <a:xfrm>
          <a:off x="3520538" y="507301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F857EF86-FCC4-4AD3-B87F-49C4230FB5CF}"/>
            </a:ext>
          </a:extLst>
        </xdr:cNvPr>
        <xdr:cNvSpPr txBox="1">
          <a:spLocks noChangeArrowheads="1"/>
        </xdr:cNvSpPr>
      </xdr:nvSpPr>
      <xdr:spPr bwMode="auto">
        <a:xfrm>
          <a:off x="3535680" y="545211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1885B83C-1CDA-4E44-8910-0FDB4226F685}"/>
            </a:ext>
          </a:extLst>
        </xdr:cNvPr>
        <xdr:cNvSpPr>
          <a:spLocks noChangeArrowheads="1"/>
        </xdr:cNvSpPr>
      </xdr:nvSpPr>
      <xdr:spPr bwMode="auto">
        <a:xfrm>
          <a:off x="3518584" y="622554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BD8676A6-666C-4346-B32F-439695BDD394}"/>
            </a:ext>
          </a:extLst>
        </xdr:cNvPr>
        <xdr:cNvSpPr txBox="1">
          <a:spLocks noChangeArrowheads="1"/>
        </xdr:cNvSpPr>
      </xdr:nvSpPr>
      <xdr:spPr bwMode="auto">
        <a:xfrm>
          <a:off x="3535680" y="659828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1B7B9F43-7399-4459-94BD-4DF2BC9AB0FA}"/>
            </a:ext>
          </a:extLst>
        </xdr:cNvPr>
        <xdr:cNvSpPr>
          <a:spLocks noChangeArrowheads="1"/>
        </xdr:cNvSpPr>
      </xdr:nvSpPr>
      <xdr:spPr bwMode="auto">
        <a:xfrm>
          <a:off x="3503930" y="735139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3188B3AD-E036-48BE-811C-F609DD5FFB9C}"/>
            </a:ext>
          </a:extLst>
        </xdr:cNvPr>
        <xdr:cNvSpPr txBox="1">
          <a:spLocks noChangeArrowheads="1"/>
        </xdr:cNvSpPr>
      </xdr:nvSpPr>
      <xdr:spPr bwMode="auto">
        <a:xfrm>
          <a:off x="3535680" y="774954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72EE8923-BA56-4570-9CC5-25D9C8F1B1CF}"/>
            </a:ext>
          </a:extLst>
        </xdr:cNvPr>
        <xdr:cNvSpPr>
          <a:spLocks noChangeArrowheads="1"/>
        </xdr:cNvSpPr>
      </xdr:nvSpPr>
      <xdr:spPr bwMode="auto">
        <a:xfrm>
          <a:off x="3510280" y="851662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8485D7A7-E204-47F8-9E84-31E41BE7B806}"/>
            </a:ext>
          </a:extLst>
        </xdr:cNvPr>
        <xdr:cNvSpPr txBox="1">
          <a:spLocks noChangeArrowheads="1"/>
        </xdr:cNvSpPr>
      </xdr:nvSpPr>
      <xdr:spPr bwMode="auto">
        <a:xfrm>
          <a:off x="3535680" y="882586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B6057085-B4CC-487F-9E67-381B9EE61176}"/>
            </a:ext>
          </a:extLst>
        </xdr:cNvPr>
        <xdr:cNvSpPr>
          <a:spLocks noChangeArrowheads="1"/>
        </xdr:cNvSpPr>
      </xdr:nvSpPr>
      <xdr:spPr bwMode="auto">
        <a:xfrm>
          <a:off x="3505884" y="292798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AE0F17DC-AC27-46C4-9E33-5D118FEAE319}"/>
            </a:ext>
          </a:extLst>
        </xdr:cNvPr>
        <xdr:cNvSpPr txBox="1">
          <a:spLocks noChangeArrowheads="1"/>
        </xdr:cNvSpPr>
      </xdr:nvSpPr>
      <xdr:spPr bwMode="auto">
        <a:xfrm>
          <a:off x="3529330" y="325945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1F6655BA-73F7-4E7B-B087-E8B1E46BE281}"/>
            </a:ext>
          </a:extLst>
        </xdr:cNvPr>
        <xdr:cNvSpPr/>
      </xdr:nvSpPr>
      <xdr:spPr bwMode="auto">
        <a:xfrm>
          <a:off x="5744308" y="284167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6A6114D1-3944-439D-A8CC-A2733EBC2DA0}"/>
            </a:ext>
          </a:extLst>
        </xdr:cNvPr>
        <xdr:cNvSpPr/>
      </xdr:nvSpPr>
      <xdr:spPr bwMode="auto">
        <a:xfrm>
          <a:off x="5742354" y="525721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EFCDE0E5-5FF9-41F5-B9F5-3117E9303CA7}"/>
            </a:ext>
          </a:extLst>
        </xdr:cNvPr>
        <xdr:cNvSpPr/>
      </xdr:nvSpPr>
      <xdr:spPr bwMode="auto">
        <a:xfrm>
          <a:off x="5727700" y="819658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13676</xdr:colOff>
      <xdr:row>5</xdr:row>
      <xdr:rowOff>10747</xdr:rowOff>
    </xdr:from>
    <xdr:to>
      <xdr:col>33</xdr:col>
      <xdr:colOff>12700</xdr:colOff>
      <xdr:row>41</xdr:row>
      <xdr:rowOff>232704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E600FDB7-CA26-45E3-B2D5-2CD5E3042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98557</xdr:rowOff>
    </xdr:from>
    <xdr:to>
      <xdr:col>1</xdr:col>
      <xdr:colOff>879117</xdr:colOff>
      <xdr:row>2</xdr:row>
      <xdr:rowOff>500068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051C9D7-486F-4D27-93F0-C3F2D4B8412D}"/>
            </a:ext>
          </a:extLst>
        </xdr:cNvPr>
        <xdr:cNvSpPr/>
      </xdr:nvSpPr>
      <xdr:spPr>
        <a:xfrm>
          <a:off x="434340" y="1363477"/>
          <a:ext cx="879117" cy="637731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93789</xdr:rowOff>
    </xdr:from>
    <xdr:to>
      <xdr:col>1</xdr:col>
      <xdr:colOff>1863969</xdr:colOff>
      <xdr:row>2</xdr:row>
      <xdr:rowOff>495300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DF87AE4-72E7-4805-B4CE-445D7A462707}"/>
            </a:ext>
          </a:extLst>
        </xdr:cNvPr>
        <xdr:cNvSpPr/>
      </xdr:nvSpPr>
      <xdr:spPr>
        <a:xfrm>
          <a:off x="1417309" y="1358709"/>
          <a:ext cx="88100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8E7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93789</xdr:rowOff>
    </xdr:from>
    <xdr:to>
      <xdr:col>2</xdr:col>
      <xdr:colOff>36147</xdr:colOff>
      <xdr:row>2</xdr:row>
      <xdr:rowOff>495300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E1EFAB8-3E17-4106-85F5-D1F640548865}"/>
            </a:ext>
          </a:extLst>
        </xdr:cNvPr>
        <xdr:cNvSpPr/>
      </xdr:nvSpPr>
      <xdr:spPr>
        <a:xfrm>
          <a:off x="2414057" y="1358709"/>
          <a:ext cx="89107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B8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D58C2CF-216C-465F-BACA-894A81CBC9D8}"/>
            </a:ext>
          </a:extLst>
        </xdr:cNvPr>
        <xdr:cNvSpPr/>
      </xdr:nvSpPr>
      <xdr:spPr>
        <a:xfrm>
          <a:off x="419100" y="2112498"/>
          <a:ext cx="2886027" cy="62713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579119</xdr:colOff>
      <xdr:row>27</xdr:row>
      <xdr:rowOff>58418</xdr:rowOff>
    </xdr:from>
    <xdr:to>
      <xdr:col>22</xdr:col>
      <xdr:colOff>419100</xdr:colOff>
      <xdr:row>71</xdr:row>
      <xdr:rowOff>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503BBB45-D239-48EF-A153-7E39B8BD0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6939" y="7487918"/>
          <a:ext cx="10073641" cy="10822942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26</xdr:row>
      <xdr:rowOff>50800</xdr:rowOff>
    </xdr:from>
    <xdr:to>
      <xdr:col>39</xdr:col>
      <xdr:colOff>406400</xdr:colOff>
      <xdr:row>128</xdr:row>
      <xdr:rowOff>101600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03DB1DD9-0C75-4FEB-9D96-079715577D03}"/>
            </a:ext>
          </a:extLst>
        </xdr:cNvPr>
        <xdr:cNvSpPr/>
      </xdr:nvSpPr>
      <xdr:spPr>
        <a:xfrm>
          <a:off x="5697220" y="7244080"/>
          <a:ext cx="20266660" cy="254025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45720</xdr:colOff>
      <xdr:row>72</xdr:row>
      <xdr:rowOff>137160</xdr:rowOff>
    </xdr:from>
    <xdr:to>
      <xdr:col>21</xdr:col>
      <xdr:colOff>165100</xdr:colOff>
      <xdr:row>83</xdr:row>
      <xdr:rowOff>228600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5F2EAFF7-98DA-4A3D-9CD9-D36B05485937}"/>
            </a:ext>
          </a:extLst>
        </xdr:cNvPr>
        <xdr:cNvSpPr/>
      </xdr:nvSpPr>
      <xdr:spPr>
        <a:xfrm>
          <a:off x="6065520" y="18775680"/>
          <a:ext cx="9149080" cy="3025140"/>
        </a:xfrm>
        <a:custGeom>
          <a:avLst/>
          <a:gdLst>
            <a:gd name="csX0" fmla="*/ 0 w 9149080"/>
            <a:gd name="csY0" fmla="*/ 504200 h 3025140"/>
            <a:gd name="csX1" fmla="*/ 504200 w 9149080"/>
            <a:gd name="csY1" fmla="*/ 0 h 3025140"/>
            <a:gd name="csX2" fmla="*/ 841457 w 9149080"/>
            <a:gd name="csY2" fmla="*/ 0 h 3025140"/>
            <a:gd name="csX3" fmla="*/ 1504341 w 9149080"/>
            <a:gd name="csY3" fmla="*/ 0 h 3025140"/>
            <a:gd name="csX4" fmla="*/ 2085818 w 9149080"/>
            <a:gd name="csY4" fmla="*/ 0 h 3025140"/>
            <a:gd name="csX5" fmla="*/ 2830109 w 9149080"/>
            <a:gd name="csY5" fmla="*/ 0 h 3025140"/>
            <a:gd name="csX6" fmla="*/ 3574399 w 9149080"/>
            <a:gd name="csY6" fmla="*/ 0 h 3025140"/>
            <a:gd name="csX7" fmla="*/ 4237283 w 9149080"/>
            <a:gd name="csY7" fmla="*/ 0 h 3025140"/>
            <a:gd name="csX8" fmla="*/ 4737354 w 9149080"/>
            <a:gd name="csY8" fmla="*/ 0 h 3025140"/>
            <a:gd name="csX9" fmla="*/ 5156017 w 9149080"/>
            <a:gd name="csY9" fmla="*/ 0 h 3025140"/>
            <a:gd name="csX10" fmla="*/ 5737494 w 9149080"/>
            <a:gd name="csY10" fmla="*/ 0 h 3025140"/>
            <a:gd name="csX11" fmla="*/ 6237565 w 9149080"/>
            <a:gd name="csY11" fmla="*/ 0 h 3025140"/>
            <a:gd name="csX12" fmla="*/ 6819042 w 9149080"/>
            <a:gd name="csY12" fmla="*/ 0 h 3025140"/>
            <a:gd name="csX13" fmla="*/ 7156299 w 9149080"/>
            <a:gd name="csY13" fmla="*/ 0 h 3025140"/>
            <a:gd name="csX14" fmla="*/ 7493555 w 9149080"/>
            <a:gd name="csY14" fmla="*/ 0 h 3025140"/>
            <a:gd name="csX15" fmla="*/ 8644880 w 9149080"/>
            <a:gd name="csY15" fmla="*/ 0 h 3025140"/>
            <a:gd name="csX16" fmla="*/ 9149080 w 9149080"/>
            <a:gd name="csY16" fmla="*/ 504200 h 3025140"/>
            <a:gd name="csX17" fmla="*/ 9149080 w 9149080"/>
            <a:gd name="csY17" fmla="*/ 988218 h 3025140"/>
            <a:gd name="csX18" fmla="*/ 9149080 w 9149080"/>
            <a:gd name="csY18" fmla="*/ 1431900 h 3025140"/>
            <a:gd name="csX19" fmla="*/ 9149080 w 9149080"/>
            <a:gd name="csY19" fmla="*/ 1956253 h 3025140"/>
            <a:gd name="csX20" fmla="*/ 9149080 w 9149080"/>
            <a:gd name="csY20" fmla="*/ 2520940 h 3025140"/>
            <a:gd name="csX21" fmla="*/ 8644880 w 9149080"/>
            <a:gd name="csY21" fmla="*/ 3025140 h 3025140"/>
            <a:gd name="csX22" fmla="*/ 8063403 w 9149080"/>
            <a:gd name="csY22" fmla="*/ 3025140 h 3025140"/>
            <a:gd name="csX23" fmla="*/ 7563333 w 9149080"/>
            <a:gd name="csY23" fmla="*/ 3025140 h 3025140"/>
            <a:gd name="csX24" fmla="*/ 6900449 w 9149080"/>
            <a:gd name="csY24" fmla="*/ 3025140 h 3025140"/>
            <a:gd name="csX25" fmla="*/ 6563192 w 9149080"/>
            <a:gd name="csY25" fmla="*/ 3025140 h 3025140"/>
            <a:gd name="csX26" fmla="*/ 6144528 w 9149080"/>
            <a:gd name="csY26" fmla="*/ 3025140 h 3025140"/>
            <a:gd name="csX27" fmla="*/ 5563051 w 9149080"/>
            <a:gd name="csY27" fmla="*/ 3025140 h 3025140"/>
            <a:gd name="csX28" fmla="*/ 5225794 w 9149080"/>
            <a:gd name="csY28" fmla="*/ 3025140 h 3025140"/>
            <a:gd name="csX29" fmla="*/ 4644317 w 9149080"/>
            <a:gd name="csY29" fmla="*/ 3025140 h 3025140"/>
            <a:gd name="csX30" fmla="*/ 4307061 w 9149080"/>
            <a:gd name="csY30" fmla="*/ 3025140 h 3025140"/>
            <a:gd name="csX31" fmla="*/ 3725583 w 9149080"/>
            <a:gd name="csY31" fmla="*/ 3025140 h 3025140"/>
            <a:gd name="csX32" fmla="*/ 3144106 w 9149080"/>
            <a:gd name="csY32" fmla="*/ 3025140 h 3025140"/>
            <a:gd name="csX33" fmla="*/ 2481222 w 9149080"/>
            <a:gd name="csY33" fmla="*/ 3025140 h 3025140"/>
            <a:gd name="csX34" fmla="*/ 1981152 w 9149080"/>
            <a:gd name="csY34" fmla="*/ 3025140 h 3025140"/>
            <a:gd name="csX35" fmla="*/ 1399675 w 9149080"/>
            <a:gd name="csY35" fmla="*/ 3025140 h 3025140"/>
            <a:gd name="csX36" fmla="*/ 504200 w 9149080"/>
            <a:gd name="csY36" fmla="*/ 3025140 h 3025140"/>
            <a:gd name="csX37" fmla="*/ 0 w 9149080"/>
            <a:gd name="csY37" fmla="*/ 2520940 h 3025140"/>
            <a:gd name="csX38" fmla="*/ 0 w 9149080"/>
            <a:gd name="csY38" fmla="*/ 1976420 h 3025140"/>
            <a:gd name="csX39" fmla="*/ 0 w 9149080"/>
            <a:gd name="csY39" fmla="*/ 1512570 h 3025140"/>
            <a:gd name="csX40" fmla="*/ 0 w 9149080"/>
            <a:gd name="csY40" fmla="*/ 968050 h 3025140"/>
            <a:gd name="csX41" fmla="*/ 0 w 9149080"/>
            <a:gd name="csY41" fmla="*/ 504200 h 30251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149080" h="3025140" extrusionOk="0">
              <a:moveTo>
                <a:pt x="0" y="504200"/>
              </a:moveTo>
              <a:cubicBezTo>
                <a:pt x="-20383" y="259392"/>
                <a:pt x="237747" y="3211"/>
                <a:pt x="504200" y="0"/>
              </a:cubicBezTo>
              <a:cubicBezTo>
                <a:pt x="652515" y="-34316"/>
                <a:pt x="730913" y="29379"/>
                <a:pt x="841457" y="0"/>
              </a:cubicBezTo>
              <a:cubicBezTo>
                <a:pt x="952001" y="-29379"/>
                <a:pt x="1249211" y="35875"/>
                <a:pt x="1504341" y="0"/>
              </a:cubicBezTo>
              <a:cubicBezTo>
                <a:pt x="1759471" y="-35875"/>
                <a:pt x="1885261" y="51182"/>
                <a:pt x="2085818" y="0"/>
              </a:cubicBezTo>
              <a:cubicBezTo>
                <a:pt x="2286375" y="-51182"/>
                <a:pt x="2481893" y="71052"/>
                <a:pt x="2830109" y="0"/>
              </a:cubicBezTo>
              <a:cubicBezTo>
                <a:pt x="3178325" y="-71052"/>
                <a:pt x="3365241" y="45843"/>
                <a:pt x="3574399" y="0"/>
              </a:cubicBezTo>
              <a:cubicBezTo>
                <a:pt x="3783557" y="-45843"/>
                <a:pt x="4073210" y="75958"/>
                <a:pt x="4237283" y="0"/>
              </a:cubicBezTo>
              <a:cubicBezTo>
                <a:pt x="4401356" y="-75958"/>
                <a:pt x="4532075" y="54482"/>
                <a:pt x="4737354" y="0"/>
              </a:cubicBezTo>
              <a:cubicBezTo>
                <a:pt x="4942633" y="-54482"/>
                <a:pt x="4977960" y="30442"/>
                <a:pt x="5156017" y="0"/>
              </a:cubicBezTo>
              <a:cubicBezTo>
                <a:pt x="5334074" y="-30442"/>
                <a:pt x="5609714" y="25091"/>
                <a:pt x="5737494" y="0"/>
              </a:cubicBezTo>
              <a:cubicBezTo>
                <a:pt x="5865274" y="-25091"/>
                <a:pt x="6045880" y="37059"/>
                <a:pt x="6237565" y="0"/>
              </a:cubicBezTo>
              <a:cubicBezTo>
                <a:pt x="6429250" y="-37059"/>
                <a:pt x="6549247" y="941"/>
                <a:pt x="6819042" y="0"/>
              </a:cubicBezTo>
              <a:cubicBezTo>
                <a:pt x="7088837" y="-941"/>
                <a:pt x="7073341" y="9487"/>
                <a:pt x="7156299" y="0"/>
              </a:cubicBezTo>
              <a:cubicBezTo>
                <a:pt x="7239257" y="-9487"/>
                <a:pt x="7415974" y="5247"/>
                <a:pt x="7493555" y="0"/>
              </a:cubicBezTo>
              <a:cubicBezTo>
                <a:pt x="7571136" y="-5247"/>
                <a:pt x="8225261" y="127051"/>
                <a:pt x="8644880" y="0"/>
              </a:cubicBezTo>
              <a:cubicBezTo>
                <a:pt x="8926240" y="-18009"/>
                <a:pt x="9158561" y="186909"/>
                <a:pt x="9149080" y="504200"/>
              </a:cubicBezTo>
              <a:cubicBezTo>
                <a:pt x="9194259" y="641680"/>
                <a:pt x="9138760" y="821704"/>
                <a:pt x="9149080" y="988218"/>
              </a:cubicBezTo>
              <a:cubicBezTo>
                <a:pt x="9159400" y="1154732"/>
                <a:pt x="9132445" y="1219902"/>
                <a:pt x="9149080" y="1431900"/>
              </a:cubicBezTo>
              <a:cubicBezTo>
                <a:pt x="9165715" y="1643898"/>
                <a:pt x="9092009" y="1759436"/>
                <a:pt x="9149080" y="1956253"/>
              </a:cubicBezTo>
              <a:cubicBezTo>
                <a:pt x="9206151" y="2153070"/>
                <a:pt x="9127758" y="2370896"/>
                <a:pt x="9149080" y="2520940"/>
              </a:cubicBezTo>
              <a:cubicBezTo>
                <a:pt x="9207768" y="2796448"/>
                <a:pt x="8952550" y="3062828"/>
                <a:pt x="8644880" y="3025140"/>
              </a:cubicBezTo>
              <a:cubicBezTo>
                <a:pt x="8526422" y="3055792"/>
                <a:pt x="8288960" y="2967203"/>
                <a:pt x="8063403" y="3025140"/>
              </a:cubicBezTo>
              <a:cubicBezTo>
                <a:pt x="7837846" y="3083077"/>
                <a:pt x="7775015" y="2981010"/>
                <a:pt x="7563333" y="3025140"/>
              </a:cubicBezTo>
              <a:cubicBezTo>
                <a:pt x="7351651" y="3069270"/>
                <a:pt x="7098869" y="2974966"/>
                <a:pt x="6900449" y="3025140"/>
              </a:cubicBezTo>
              <a:cubicBezTo>
                <a:pt x="6702029" y="3075314"/>
                <a:pt x="6700302" y="3007963"/>
                <a:pt x="6563192" y="3025140"/>
              </a:cubicBezTo>
              <a:cubicBezTo>
                <a:pt x="6426082" y="3042317"/>
                <a:pt x="6252599" y="2995192"/>
                <a:pt x="6144528" y="3025140"/>
              </a:cubicBezTo>
              <a:cubicBezTo>
                <a:pt x="6036457" y="3055088"/>
                <a:pt x="5815805" y="2967080"/>
                <a:pt x="5563051" y="3025140"/>
              </a:cubicBezTo>
              <a:cubicBezTo>
                <a:pt x="5310297" y="3083200"/>
                <a:pt x="5359075" y="3002698"/>
                <a:pt x="5225794" y="3025140"/>
              </a:cubicBezTo>
              <a:cubicBezTo>
                <a:pt x="5092513" y="3047582"/>
                <a:pt x="4852097" y="3021574"/>
                <a:pt x="4644317" y="3025140"/>
              </a:cubicBezTo>
              <a:cubicBezTo>
                <a:pt x="4436537" y="3028706"/>
                <a:pt x="4466770" y="2991317"/>
                <a:pt x="4307061" y="3025140"/>
              </a:cubicBezTo>
              <a:cubicBezTo>
                <a:pt x="4147352" y="3058963"/>
                <a:pt x="3900320" y="3011769"/>
                <a:pt x="3725583" y="3025140"/>
              </a:cubicBezTo>
              <a:cubicBezTo>
                <a:pt x="3550846" y="3038511"/>
                <a:pt x="3434434" y="3014658"/>
                <a:pt x="3144106" y="3025140"/>
              </a:cubicBezTo>
              <a:cubicBezTo>
                <a:pt x="2853778" y="3035622"/>
                <a:pt x="2704624" y="2995191"/>
                <a:pt x="2481222" y="3025140"/>
              </a:cubicBezTo>
              <a:cubicBezTo>
                <a:pt x="2257820" y="3055089"/>
                <a:pt x="2085324" y="2999820"/>
                <a:pt x="1981152" y="3025140"/>
              </a:cubicBezTo>
              <a:cubicBezTo>
                <a:pt x="1876980" y="3050460"/>
                <a:pt x="1689810" y="2968979"/>
                <a:pt x="1399675" y="3025140"/>
              </a:cubicBezTo>
              <a:cubicBezTo>
                <a:pt x="1109540" y="3081301"/>
                <a:pt x="951636" y="2936303"/>
                <a:pt x="504200" y="3025140"/>
              </a:cubicBezTo>
              <a:cubicBezTo>
                <a:pt x="220436" y="2981152"/>
                <a:pt x="3526" y="2806627"/>
                <a:pt x="0" y="2520940"/>
              </a:cubicBezTo>
              <a:cubicBezTo>
                <a:pt x="-45920" y="2330714"/>
                <a:pt x="3930" y="2173169"/>
                <a:pt x="0" y="1976420"/>
              </a:cubicBezTo>
              <a:cubicBezTo>
                <a:pt x="-3930" y="1779671"/>
                <a:pt x="19983" y="1676167"/>
                <a:pt x="0" y="1512570"/>
              </a:cubicBezTo>
              <a:cubicBezTo>
                <a:pt x="-19983" y="1348973"/>
                <a:pt x="50559" y="1095673"/>
                <a:pt x="0" y="968050"/>
              </a:cubicBezTo>
              <a:cubicBezTo>
                <a:pt x="-50559" y="840427"/>
                <a:pt x="53112" y="659225"/>
                <a:pt x="0" y="50420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60960</xdr:colOff>
      <xdr:row>86</xdr:row>
      <xdr:rowOff>45720</xdr:rowOff>
    </xdr:from>
    <xdr:to>
      <xdr:col>21</xdr:col>
      <xdr:colOff>266700</xdr:colOff>
      <xdr:row>98</xdr:row>
      <xdr:rowOff>76200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F44ED6B3-CAFA-46B0-814D-5B99B266439D}"/>
            </a:ext>
          </a:extLst>
        </xdr:cNvPr>
        <xdr:cNvSpPr/>
      </xdr:nvSpPr>
      <xdr:spPr>
        <a:xfrm>
          <a:off x="6080760" y="22349460"/>
          <a:ext cx="9235440" cy="2956560"/>
        </a:xfrm>
        <a:custGeom>
          <a:avLst/>
          <a:gdLst>
            <a:gd name="csX0" fmla="*/ 0 w 9235440"/>
            <a:gd name="csY0" fmla="*/ 492770 h 2956560"/>
            <a:gd name="csX1" fmla="*/ 492770 w 9235440"/>
            <a:gd name="csY1" fmla="*/ 0 h 2956560"/>
            <a:gd name="csX2" fmla="*/ 834552 w 9235440"/>
            <a:gd name="csY2" fmla="*/ 0 h 2956560"/>
            <a:gd name="csX3" fmla="*/ 1506329 w 9235440"/>
            <a:gd name="csY3" fmla="*/ 0 h 2956560"/>
            <a:gd name="csX4" fmla="*/ 2095608 w 9235440"/>
            <a:gd name="csY4" fmla="*/ 0 h 2956560"/>
            <a:gd name="csX5" fmla="*/ 2849884 w 9235440"/>
            <a:gd name="csY5" fmla="*/ 0 h 2956560"/>
            <a:gd name="csX6" fmla="*/ 3604161 w 9235440"/>
            <a:gd name="csY6" fmla="*/ 0 h 2956560"/>
            <a:gd name="csX7" fmla="*/ 4275938 w 9235440"/>
            <a:gd name="csY7" fmla="*/ 0 h 2956560"/>
            <a:gd name="csX8" fmla="*/ 4782718 w 9235440"/>
            <a:gd name="csY8" fmla="*/ 0 h 2956560"/>
            <a:gd name="csX9" fmla="*/ 5206999 w 9235440"/>
            <a:gd name="csY9" fmla="*/ 0 h 2956560"/>
            <a:gd name="csX10" fmla="*/ 5796277 w 9235440"/>
            <a:gd name="csY10" fmla="*/ 0 h 2956560"/>
            <a:gd name="csX11" fmla="*/ 6303057 w 9235440"/>
            <a:gd name="csY11" fmla="*/ 0 h 2956560"/>
            <a:gd name="csX12" fmla="*/ 6892335 w 9235440"/>
            <a:gd name="csY12" fmla="*/ 0 h 2956560"/>
            <a:gd name="csX13" fmla="*/ 7234117 w 9235440"/>
            <a:gd name="csY13" fmla="*/ 0 h 2956560"/>
            <a:gd name="csX14" fmla="*/ 7575898 w 9235440"/>
            <a:gd name="csY14" fmla="*/ 0 h 2956560"/>
            <a:gd name="csX15" fmla="*/ 8742670 w 9235440"/>
            <a:gd name="csY15" fmla="*/ 0 h 2956560"/>
            <a:gd name="csX16" fmla="*/ 9235440 w 9235440"/>
            <a:gd name="csY16" fmla="*/ 492770 h 2956560"/>
            <a:gd name="csX17" fmla="*/ 9235440 w 9235440"/>
            <a:gd name="csY17" fmla="*/ 965815 h 2956560"/>
            <a:gd name="csX18" fmla="*/ 9235440 w 9235440"/>
            <a:gd name="csY18" fmla="*/ 1399439 h 2956560"/>
            <a:gd name="csX19" fmla="*/ 9235440 w 9235440"/>
            <a:gd name="csY19" fmla="*/ 1911904 h 2956560"/>
            <a:gd name="csX20" fmla="*/ 9235440 w 9235440"/>
            <a:gd name="csY20" fmla="*/ 2463790 h 2956560"/>
            <a:gd name="csX21" fmla="*/ 8742670 w 9235440"/>
            <a:gd name="csY21" fmla="*/ 2956560 h 2956560"/>
            <a:gd name="csX22" fmla="*/ 8153391 w 9235440"/>
            <a:gd name="csY22" fmla="*/ 2956560 h 2956560"/>
            <a:gd name="csX23" fmla="*/ 7646612 w 9235440"/>
            <a:gd name="csY23" fmla="*/ 2956560 h 2956560"/>
            <a:gd name="csX24" fmla="*/ 6974834 w 9235440"/>
            <a:gd name="csY24" fmla="*/ 2956560 h 2956560"/>
            <a:gd name="csX25" fmla="*/ 6633053 w 9235440"/>
            <a:gd name="csY25" fmla="*/ 2956560 h 2956560"/>
            <a:gd name="csX26" fmla="*/ 6208772 w 9235440"/>
            <a:gd name="csY26" fmla="*/ 2956560 h 2956560"/>
            <a:gd name="csX27" fmla="*/ 5619494 w 9235440"/>
            <a:gd name="csY27" fmla="*/ 2956560 h 2956560"/>
            <a:gd name="csX28" fmla="*/ 5277712 w 9235440"/>
            <a:gd name="csY28" fmla="*/ 2956560 h 2956560"/>
            <a:gd name="csX29" fmla="*/ 4688433 w 9235440"/>
            <a:gd name="csY29" fmla="*/ 2956560 h 2956560"/>
            <a:gd name="csX30" fmla="*/ 4346652 w 9235440"/>
            <a:gd name="csY30" fmla="*/ 2956560 h 2956560"/>
            <a:gd name="csX31" fmla="*/ 3757373 w 9235440"/>
            <a:gd name="csY31" fmla="*/ 2956560 h 2956560"/>
            <a:gd name="csX32" fmla="*/ 3168095 w 9235440"/>
            <a:gd name="csY32" fmla="*/ 2956560 h 2956560"/>
            <a:gd name="csX33" fmla="*/ 2496317 w 9235440"/>
            <a:gd name="csY33" fmla="*/ 2956560 h 2956560"/>
            <a:gd name="csX34" fmla="*/ 1989538 w 9235440"/>
            <a:gd name="csY34" fmla="*/ 2956560 h 2956560"/>
            <a:gd name="csX35" fmla="*/ 1400259 w 9235440"/>
            <a:gd name="csY35" fmla="*/ 2956560 h 2956560"/>
            <a:gd name="csX36" fmla="*/ 492770 w 9235440"/>
            <a:gd name="csY36" fmla="*/ 2956560 h 2956560"/>
            <a:gd name="csX37" fmla="*/ 0 w 9235440"/>
            <a:gd name="csY37" fmla="*/ 2463790 h 2956560"/>
            <a:gd name="csX38" fmla="*/ 0 w 9235440"/>
            <a:gd name="csY38" fmla="*/ 1931615 h 2956560"/>
            <a:gd name="csX39" fmla="*/ 0 w 9235440"/>
            <a:gd name="csY39" fmla="*/ 1478280 h 2956560"/>
            <a:gd name="csX40" fmla="*/ 0 w 9235440"/>
            <a:gd name="csY40" fmla="*/ 946105 h 2956560"/>
            <a:gd name="csX41" fmla="*/ 0 w 9235440"/>
            <a:gd name="csY41" fmla="*/ 492770 h 29565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235440" h="2956560" extrusionOk="0">
              <a:moveTo>
                <a:pt x="0" y="492770"/>
              </a:moveTo>
              <a:cubicBezTo>
                <a:pt x="-33975" y="276717"/>
                <a:pt x="290257" y="18619"/>
                <a:pt x="492770" y="0"/>
              </a:cubicBezTo>
              <a:cubicBezTo>
                <a:pt x="570262" y="-18041"/>
                <a:pt x="750077" y="39850"/>
                <a:pt x="834552" y="0"/>
              </a:cubicBezTo>
              <a:cubicBezTo>
                <a:pt x="919027" y="-39850"/>
                <a:pt x="1198047" y="22704"/>
                <a:pt x="1506329" y="0"/>
              </a:cubicBezTo>
              <a:cubicBezTo>
                <a:pt x="1814611" y="-22704"/>
                <a:pt x="1949611" y="62963"/>
                <a:pt x="2095608" y="0"/>
              </a:cubicBezTo>
              <a:cubicBezTo>
                <a:pt x="2241605" y="-62963"/>
                <a:pt x="2473084" y="24377"/>
                <a:pt x="2849884" y="0"/>
              </a:cubicBezTo>
              <a:cubicBezTo>
                <a:pt x="3226684" y="-24377"/>
                <a:pt x="3411925" y="6360"/>
                <a:pt x="3604161" y="0"/>
              </a:cubicBezTo>
              <a:cubicBezTo>
                <a:pt x="3796397" y="-6360"/>
                <a:pt x="4029122" y="69585"/>
                <a:pt x="4275938" y="0"/>
              </a:cubicBezTo>
              <a:cubicBezTo>
                <a:pt x="4522754" y="-69585"/>
                <a:pt x="4651071" y="49259"/>
                <a:pt x="4782718" y="0"/>
              </a:cubicBezTo>
              <a:cubicBezTo>
                <a:pt x="4914365" y="-49259"/>
                <a:pt x="5034520" y="43188"/>
                <a:pt x="5206999" y="0"/>
              </a:cubicBezTo>
              <a:cubicBezTo>
                <a:pt x="5379478" y="-43188"/>
                <a:pt x="5612992" y="41869"/>
                <a:pt x="5796277" y="0"/>
              </a:cubicBezTo>
              <a:cubicBezTo>
                <a:pt x="5979562" y="-41869"/>
                <a:pt x="6136650" y="23979"/>
                <a:pt x="6303057" y="0"/>
              </a:cubicBezTo>
              <a:cubicBezTo>
                <a:pt x="6469464" y="-23979"/>
                <a:pt x="6678017" y="34279"/>
                <a:pt x="6892335" y="0"/>
              </a:cubicBezTo>
              <a:cubicBezTo>
                <a:pt x="7106653" y="-34279"/>
                <a:pt x="7065630" y="25485"/>
                <a:pt x="7234117" y="0"/>
              </a:cubicBezTo>
              <a:cubicBezTo>
                <a:pt x="7402604" y="-25485"/>
                <a:pt x="7488060" y="8543"/>
                <a:pt x="7575898" y="0"/>
              </a:cubicBezTo>
              <a:cubicBezTo>
                <a:pt x="7663736" y="-8543"/>
                <a:pt x="8481320" y="78369"/>
                <a:pt x="8742670" y="0"/>
              </a:cubicBezTo>
              <a:cubicBezTo>
                <a:pt x="9018577" y="-23357"/>
                <a:pt x="9240608" y="199457"/>
                <a:pt x="9235440" y="492770"/>
              </a:cubicBezTo>
              <a:cubicBezTo>
                <a:pt x="9239275" y="635099"/>
                <a:pt x="9213317" y="782722"/>
                <a:pt x="9235440" y="965815"/>
              </a:cubicBezTo>
              <a:cubicBezTo>
                <a:pt x="9257563" y="1148909"/>
                <a:pt x="9205763" y="1306790"/>
                <a:pt x="9235440" y="1399439"/>
              </a:cubicBezTo>
              <a:cubicBezTo>
                <a:pt x="9265117" y="1492088"/>
                <a:pt x="9191819" y="1722442"/>
                <a:pt x="9235440" y="1911904"/>
              </a:cubicBezTo>
              <a:cubicBezTo>
                <a:pt x="9279061" y="2101367"/>
                <a:pt x="9229909" y="2245572"/>
                <a:pt x="9235440" y="2463790"/>
              </a:cubicBezTo>
              <a:cubicBezTo>
                <a:pt x="9300626" y="2732658"/>
                <a:pt x="9022797" y="2966855"/>
                <a:pt x="8742670" y="2956560"/>
              </a:cubicBezTo>
              <a:cubicBezTo>
                <a:pt x="8495294" y="3022358"/>
                <a:pt x="8362704" y="2935332"/>
                <a:pt x="8153391" y="2956560"/>
              </a:cubicBezTo>
              <a:cubicBezTo>
                <a:pt x="7944078" y="2977788"/>
                <a:pt x="7889088" y="2910774"/>
                <a:pt x="7646612" y="2956560"/>
              </a:cubicBezTo>
              <a:cubicBezTo>
                <a:pt x="7404136" y="3002346"/>
                <a:pt x="7234129" y="2883508"/>
                <a:pt x="6974834" y="2956560"/>
              </a:cubicBezTo>
              <a:cubicBezTo>
                <a:pt x="6715539" y="3029612"/>
                <a:pt x="6754941" y="2925786"/>
                <a:pt x="6633053" y="2956560"/>
              </a:cubicBezTo>
              <a:cubicBezTo>
                <a:pt x="6511165" y="2987334"/>
                <a:pt x="6362355" y="2934750"/>
                <a:pt x="6208772" y="2956560"/>
              </a:cubicBezTo>
              <a:cubicBezTo>
                <a:pt x="6055189" y="2978370"/>
                <a:pt x="5744962" y="2931673"/>
                <a:pt x="5619494" y="2956560"/>
              </a:cubicBezTo>
              <a:cubicBezTo>
                <a:pt x="5494026" y="2981447"/>
                <a:pt x="5398962" y="2955900"/>
                <a:pt x="5277712" y="2956560"/>
              </a:cubicBezTo>
              <a:cubicBezTo>
                <a:pt x="5156462" y="2957220"/>
                <a:pt x="4946644" y="2949102"/>
                <a:pt x="4688433" y="2956560"/>
              </a:cubicBezTo>
              <a:cubicBezTo>
                <a:pt x="4430222" y="2964018"/>
                <a:pt x="4448749" y="2916755"/>
                <a:pt x="4346652" y="2956560"/>
              </a:cubicBezTo>
              <a:cubicBezTo>
                <a:pt x="4244555" y="2996365"/>
                <a:pt x="3953020" y="2898093"/>
                <a:pt x="3757373" y="2956560"/>
              </a:cubicBezTo>
              <a:cubicBezTo>
                <a:pt x="3561726" y="3015027"/>
                <a:pt x="3363807" y="2922414"/>
                <a:pt x="3168095" y="2956560"/>
              </a:cubicBezTo>
              <a:cubicBezTo>
                <a:pt x="2972383" y="2990706"/>
                <a:pt x="2742645" y="2894083"/>
                <a:pt x="2496317" y="2956560"/>
              </a:cubicBezTo>
              <a:cubicBezTo>
                <a:pt x="2249989" y="3019037"/>
                <a:pt x="2222723" y="2911121"/>
                <a:pt x="1989538" y="2956560"/>
              </a:cubicBezTo>
              <a:cubicBezTo>
                <a:pt x="1756353" y="3001999"/>
                <a:pt x="1620291" y="2949596"/>
                <a:pt x="1400259" y="2956560"/>
              </a:cubicBezTo>
              <a:cubicBezTo>
                <a:pt x="1180227" y="2963524"/>
                <a:pt x="910848" y="2915812"/>
                <a:pt x="492770" y="2956560"/>
              </a:cubicBezTo>
              <a:cubicBezTo>
                <a:pt x="216295" y="2920668"/>
                <a:pt x="13873" y="2764364"/>
                <a:pt x="0" y="2463790"/>
              </a:cubicBezTo>
              <a:cubicBezTo>
                <a:pt x="-5274" y="2317889"/>
                <a:pt x="10073" y="2191937"/>
                <a:pt x="0" y="1931615"/>
              </a:cubicBezTo>
              <a:cubicBezTo>
                <a:pt x="-10073" y="1671294"/>
                <a:pt x="23524" y="1676267"/>
                <a:pt x="0" y="1478280"/>
              </a:cubicBezTo>
              <a:cubicBezTo>
                <a:pt x="-23524" y="1280293"/>
                <a:pt x="54909" y="1119869"/>
                <a:pt x="0" y="946105"/>
              </a:cubicBezTo>
              <a:cubicBezTo>
                <a:pt x="-54909" y="772341"/>
                <a:pt x="16959" y="649513"/>
                <a:pt x="0" y="49277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91440</xdr:colOff>
      <xdr:row>99</xdr:row>
      <xdr:rowOff>91440</xdr:rowOff>
    </xdr:from>
    <xdr:to>
      <xdr:col>21</xdr:col>
      <xdr:colOff>393700</xdr:colOff>
      <xdr:row>127</xdr:row>
      <xdr:rowOff>45720</xdr:rowOff>
    </xdr:to>
    <xdr:sp macro="" textlink="">
      <xdr:nvSpPr>
        <xdr:cNvPr id="6" name="Rechthoek 5">
          <a:extLst>
            <a:ext uri="{FF2B5EF4-FFF2-40B4-BE49-F238E27FC236}">
              <a16:creationId xmlns:a16="http://schemas.microsoft.com/office/drawing/2014/main" id="{3C5EE794-497D-499B-B4E4-EB88105AE26D}"/>
            </a:ext>
          </a:extLst>
        </xdr:cNvPr>
        <xdr:cNvSpPr/>
      </xdr:nvSpPr>
      <xdr:spPr>
        <a:xfrm>
          <a:off x="6111240" y="25565100"/>
          <a:ext cx="9331960" cy="6781800"/>
        </a:xfrm>
        <a:custGeom>
          <a:avLst/>
          <a:gdLst>
            <a:gd name="csX0" fmla="*/ 0 w 9331960"/>
            <a:gd name="csY0" fmla="*/ 0 h 6781800"/>
            <a:gd name="csX1" fmla="*/ 303289 w 9331960"/>
            <a:gd name="csY1" fmla="*/ 0 h 6781800"/>
            <a:gd name="csX2" fmla="*/ 606577 w 9331960"/>
            <a:gd name="csY2" fmla="*/ 0 h 6781800"/>
            <a:gd name="csX3" fmla="*/ 1189825 w 9331960"/>
            <a:gd name="csY3" fmla="*/ 0 h 6781800"/>
            <a:gd name="csX4" fmla="*/ 1959712 w 9331960"/>
            <a:gd name="csY4" fmla="*/ 0 h 6781800"/>
            <a:gd name="csX5" fmla="*/ 2449640 w 9331960"/>
            <a:gd name="csY5" fmla="*/ 0 h 6781800"/>
            <a:gd name="csX6" fmla="*/ 3032887 w 9331960"/>
            <a:gd name="csY6" fmla="*/ 0 h 6781800"/>
            <a:gd name="csX7" fmla="*/ 3522815 w 9331960"/>
            <a:gd name="csY7" fmla="*/ 0 h 6781800"/>
            <a:gd name="csX8" fmla="*/ 4199382 w 9331960"/>
            <a:gd name="csY8" fmla="*/ 0 h 6781800"/>
            <a:gd name="csX9" fmla="*/ 4595990 w 9331960"/>
            <a:gd name="csY9" fmla="*/ 0 h 6781800"/>
            <a:gd name="csX10" fmla="*/ 5272557 w 9331960"/>
            <a:gd name="csY10" fmla="*/ 0 h 6781800"/>
            <a:gd name="csX11" fmla="*/ 5762485 w 9331960"/>
            <a:gd name="csY11" fmla="*/ 0 h 6781800"/>
            <a:gd name="csX12" fmla="*/ 6159094 w 9331960"/>
            <a:gd name="csY12" fmla="*/ 0 h 6781800"/>
            <a:gd name="csX13" fmla="*/ 6649021 w 9331960"/>
            <a:gd name="csY13" fmla="*/ 0 h 6781800"/>
            <a:gd name="csX14" fmla="*/ 7138949 w 9331960"/>
            <a:gd name="csY14" fmla="*/ 0 h 6781800"/>
            <a:gd name="csX15" fmla="*/ 7535558 w 9331960"/>
            <a:gd name="csY15" fmla="*/ 0 h 6781800"/>
            <a:gd name="csX16" fmla="*/ 7838846 w 9331960"/>
            <a:gd name="csY16" fmla="*/ 0 h 6781800"/>
            <a:gd name="csX17" fmla="*/ 8235455 w 9331960"/>
            <a:gd name="csY17" fmla="*/ 0 h 6781800"/>
            <a:gd name="csX18" fmla="*/ 8632063 w 9331960"/>
            <a:gd name="csY18" fmla="*/ 0 h 6781800"/>
            <a:gd name="csX19" fmla="*/ 9331960 w 9331960"/>
            <a:gd name="csY19" fmla="*/ 0 h 6781800"/>
            <a:gd name="csX20" fmla="*/ 9331960 w 9331960"/>
            <a:gd name="csY20" fmla="*/ 429514 h 6781800"/>
            <a:gd name="csX21" fmla="*/ 9331960 w 9331960"/>
            <a:gd name="csY21" fmla="*/ 1130300 h 6781800"/>
            <a:gd name="csX22" fmla="*/ 9331960 w 9331960"/>
            <a:gd name="csY22" fmla="*/ 1695450 h 6781800"/>
            <a:gd name="csX23" fmla="*/ 9331960 w 9331960"/>
            <a:gd name="csY23" fmla="*/ 2328418 h 6781800"/>
            <a:gd name="csX24" fmla="*/ 9331960 w 9331960"/>
            <a:gd name="csY24" fmla="*/ 2961386 h 6781800"/>
            <a:gd name="csX25" fmla="*/ 9331960 w 9331960"/>
            <a:gd name="csY25" fmla="*/ 3458718 h 6781800"/>
            <a:gd name="csX26" fmla="*/ 9331960 w 9331960"/>
            <a:gd name="csY26" fmla="*/ 4023868 h 6781800"/>
            <a:gd name="csX27" fmla="*/ 9331960 w 9331960"/>
            <a:gd name="csY27" fmla="*/ 4521200 h 6781800"/>
            <a:gd name="csX28" fmla="*/ 9331960 w 9331960"/>
            <a:gd name="csY28" fmla="*/ 5018532 h 6781800"/>
            <a:gd name="csX29" fmla="*/ 9331960 w 9331960"/>
            <a:gd name="csY29" fmla="*/ 5719318 h 6781800"/>
            <a:gd name="csX30" fmla="*/ 9331960 w 9331960"/>
            <a:gd name="csY30" fmla="*/ 6081014 h 6781800"/>
            <a:gd name="csX31" fmla="*/ 9331960 w 9331960"/>
            <a:gd name="csY31" fmla="*/ 6781800 h 6781800"/>
            <a:gd name="csX32" fmla="*/ 8748713 w 9331960"/>
            <a:gd name="csY32" fmla="*/ 6781800 h 6781800"/>
            <a:gd name="csX33" fmla="*/ 8352104 w 9331960"/>
            <a:gd name="csY33" fmla="*/ 6781800 h 6781800"/>
            <a:gd name="csX34" fmla="*/ 7768857 w 9331960"/>
            <a:gd name="csY34" fmla="*/ 6781800 h 6781800"/>
            <a:gd name="csX35" fmla="*/ 7185609 w 9331960"/>
            <a:gd name="csY35" fmla="*/ 6781800 h 6781800"/>
            <a:gd name="csX36" fmla="*/ 6882321 w 9331960"/>
            <a:gd name="csY36" fmla="*/ 6781800 h 6781800"/>
            <a:gd name="csX37" fmla="*/ 6299073 w 9331960"/>
            <a:gd name="csY37" fmla="*/ 6781800 h 6781800"/>
            <a:gd name="csX38" fmla="*/ 5529186 w 9331960"/>
            <a:gd name="csY38" fmla="*/ 6781800 h 6781800"/>
            <a:gd name="csX39" fmla="*/ 5039258 w 9331960"/>
            <a:gd name="csY39" fmla="*/ 6781800 h 6781800"/>
            <a:gd name="csX40" fmla="*/ 4269372 w 9331960"/>
            <a:gd name="csY40" fmla="*/ 6781800 h 6781800"/>
            <a:gd name="csX41" fmla="*/ 3592805 w 9331960"/>
            <a:gd name="csY41" fmla="*/ 6781800 h 6781800"/>
            <a:gd name="csX42" fmla="*/ 2916238 w 9331960"/>
            <a:gd name="csY42" fmla="*/ 6781800 h 6781800"/>
            <a:gd name="csX43" fmla="*/ 2426310 w 9331960"/>
            <a:gd name="csY43" fmla="*/ 6781800 h 6781800"/>
            <a:gd name="csX44" fmla="*/ 2123021 w 9331960"/>
            <a:gd name="csY44" fmla="*/ 6781800 h 6781800"/>
            <a:gd name="csX45" fmla="*/ 1539773 w 9331960"/>
            <a:gd name="csY45" fmla="*/ 6781800 h 6781800"/>
            <a:gd name="csX46" fmla="*/ 956526 w 9331960"/>
            <a:gd name="csY46" fmla="*/ 6781800 h 6781800"/>
            <a:gd name="csX47" fmla="*/ 0 w 9331960"/>
            <a:gd name="csY47" fmla="*/ 6781800 h 6781800"/>
            <a:gd name="csX48" fmla="*/ 0 w 9331960"/>
            <a:gd name="csY48" fmla="*/ 6420104 h 6781800"/>
            <a:gd name="csX49" fmla="*/ 0 w 9331960"/>
            <a:gd name="csY49" fmla="*/ 5990590 h 6781800"/>
            <a:gd name="csX50" fmla="*/ 0 w 9331960"/>
            <a:gd name="csY50" fmla="*/ 5628894 h 6781800"/>
            <a:gd name="csX51" fmla="*/ 0 w 9331960"/>
            <a:gd name="csY51" fmla="*/ 5131562 h 6781800"/>
            <a:gd name="csX52" fmla="*/ 0 w 9331960"/>
            <a:gd name="csY52" fmla="*/ 4769866 h 6781800"/>
            <a:gd name="csX53" fmla="*/ 0 w 9331960"/>
            <a:gd name="csY53" fmla="*/ 4272534 h 6781800"/>
            <a:gd name="csX54" fmla="*/ 0 w 9331960"/>
            <a:gd name="csY54" fmla="*/ 3910838 h 6781800"/>
            <a:gd name="csX55" fmla="*/ 0 w 9331960"/>
            <a:gd name="csY55" fmla="*/ 3549142 h 6781800"/>
            <a:gd name="csX56" fmla="*/ 0 w 9331960"/>
            <a:gd name="csY56" fmla="*/ 2848356 h 6781800"/>
            <a:gd name="csX57" fmla="*/ 0 w 9331960"/>
            <a:gd name="csY57" fmla="*/ 2351024 h 6781800"/>
            <a:gd name="csX58" fmla="*/ 0 w 9331960"/>
            <a:gd name="csY58" fmla="*/ 1785874 h 6781800"/>
            <a:gd name="csX59" fmla="*/ 0 w 9331960"/>
            <a:gd name="csY59" fmla="*/ 1424178 h 6781800"/>
            <a:gd name="csX60" fmla="*/ 0 w 9331960"/>
            <a:gd name="csY60" fmla="*/ 859028 h 6781800"/>
            <a:gd name="csX61" fmla="*/ 0 w 9331960"/>
            <a:gd name="csY61" fmla="*/ 0 h 67818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  <a:cxn ang="0">
              <a:pos x="csX57" y="csY57"/>
            </a:cxn>
            <a:cxn ang="0">
              <a:pos x="csX58" y="csY58"/>
            </a:cxn>
            <a:cxn ang="0">
              <a:pos x="csX59" y="csY59"/>
            </a:cxn>
            <a:cxn ang="0">
              <a:pos x="csX60" y="csY60"/>
            </a:cxn>
            <a:cxn ang="0">
              <a:pos x="csX61" y="csY61"/>
            </a:cxn>
          </a:cxnLst>
          <a:rect l="l" t="t" r="r" b="b"/>
          <a:pathLst>
            <a:path w="9331960" h="6781800" extrusionOk="0">
              <a:moveTo>
                <a:pt x="0" y="0"/>
              </a:moveTo>
              <a:cubicBezTo>
                <a:pt x="73253" y="-25951"/>
                <a:pt x="226668" y="33284"/>
                <a:pt x="303289" y="0"/>
              </a:cubicBezTo>
              <a:cubicBezTo>
                <a:pt x="379910" y="-33284"/>
                <a:pt x="508888" y="28022"/>
                <a:pt x="606577" y="0"/>
              </a:cubicBezTo>
              <a:cubicBezTo>
                <a:pt x="704266" y="-28022"/>
                <a:pt x="982366" y="21347"/>
                <a:pt x="1189825" y="0"/>
              </a:cubicBezTo>
              <a:cubicBezTo>
                <a:pt x="1397284" y="-21347"/>
                <a:pt x="1616816" y="1100"/>
                <a:pt x="1959712" y="0"/>
              </a:cubicBezTo>
              <a:cubicBezTo>
                <a:pt x="2302608" y="-1100"/>
                <a:pt x="2293615" y="16818"/>
                <a:pt x="2449640" y="0"/>
              </a:cubicBezTo>
              <a:cubicBezTo>
                <a:pt x="2605665" y="-16818"/>
                <a:pt x="2775494" y="61605"/>
                <a:pt x="3032887" y="0"/>
              </a:cubicBezTo>
              <a:cubicBezTo>
                <a:pt x="3290280" y="-61605"/>
                <a:pt x="3353390" y="20751"/>
                <a:pt x="3522815" y="0"/>
              </a:cubicBezTo>
              <a:cubicBezTo>
                <a:pt x="3692240" y="-20751"/>
                <a:pt x="3861651" y="39077"/>
                <a:pt x="4199382" y="0"/>
              </a:cubicBezTo>
              <a:cubicBezTo>
                <a:pt x="4537113" y="-39077"/>
                <a:pt x="4456635" y="21373"/>
                <a:pt x="4595990" y="0"/>
              </a:cubicBezTo>
              <a:cubicBezTo>
                <a:pt x="4735345" y="-21373"/>
                <a:pt x="5028447" y="1649"/>
                <a:pt x="5272557" y="0"/>
              </a:cubicBezTo>
              <a:cubicBezTo>
                <a:pt x="5516667" y="-1649"/>
                <a:pt x="5619181" y="41965"/>
                <a:pt x="5762485" y="0"/>
              </a:cubicBezTo>
              <a:cubicBezTo>
                <a:pt x="5905789" y="-41965"/>
                <a:pt x="6051602" y="43587"/>
                <a:pt x="6159094" y="0"/>
              </a:cubicBezTo>
              <a:cubicBezTo>
                <a:pt x="6266586" y="-43587"/>
                <a:pt x="6491632" y="38059"/>
                <a:pt x="6649021" y="0"/>
              </a:cubicBezTo>
              <a:cubicBezTo>
                <a:pt x="6806410" y="-38059"/>
                <a:pt x="6992743" y="18465"/>
                <a:pt x="7138949" y="0"/>
              </a:cubicBezTo>
              <a:cubicBezTo>
                <a:pt x="7285155" y="-18465"/>
                <a:pt x="7413633" y="2785"/>
                <a:pt x="7535558" y="0"/>
              </a:cubicBezTo>
              <a:cubicBezTo>
                <a:pt x="7657483" y="-2785"/>
                <a:pt x="7733865" y="6509"/>
                <a:pt x="7838846" y="0"/>
              </a:cubicBezTo>
              <a:cubicBezTo>
                <a:pt x="7943827" y="-6509"/>
                <a:pt x="8098551" y="15514"/>
                <a:pt x="8235455" y="0"/>
              </a:cubicBezTo>
              <a:cubicBezTo>
                <a:pt x="8372359" y="-15514"/>
                <a:pt x="8467404" y="14945"/>
                <a:pt x="8632063" y="0"/>
              </a:cubicBezTo>
              <a:cubicBezTo>
                <a:pt x="8796722" y="-14945"/>
                <a:pt x="9110690" y="42661"/>
                <a:pt x="9331960" y="0"/>
              </a:cubicBezTo>
              <a:cubicBezTo>
                <a:pt x="9377253" y="194042"/>
                <a:pt x="9283438" y="235919"/>
                <a:pt x="9331960" y="429514"/>
              </a:cubicBezTo>
              <a:cubicBezTo>
                <a:pt x="9380482" y="623109"/>
                <a:pt x="9330350" y="892382"/>
                <a:pt x="9331960" y="1130300"/>
              </a:cubicBezTo>
              <a:cubicBezTo>
                <a:pt x="9333570" y="1368218"/>
                <a:pt x="9298104" y="1571249"/>
                <a:pt x="9331960" y="1695450"/>
              </a:cubicBezTo>
              <a:cubicBezTo>
                <a:pt x="9365816" y="1819651"/>
                <a:pt x="9285616" y="2079071"/>
                <a:pt x="9331960" y="2328418"/>
              </a:cubicBezTo>
              <a:cubicBezTo>
                <a:pt x="9378304" y="2577765"/>
                <a:pt x="9327506" y="2805170"/>
                <a:pt x="9331960" y="2961386"/>
              </a:cubicBezTo>
              <a:cubicBezTo>
                <a:pt x="9336414" y="3117602"/>
                <a:pt x="9323420" y="3328647"/>
                <a:pt x="9331960" y="3458718"/>
              </a:cubicBezTo>
              <a:cubicBezTo>
                <a:pt x="9340500" y="3588789"/>
                <a:pt x="9325289" y="3756561"/>
                <a:pt x="9331960" y="4023868"/>
              </a:cubicBezTo>
              <a:cubicBezTo>
                <a:pt x="9338631" y="4291175"/>
                <a:pt x="9295660" y="4328349"/>
                <a:pt x="9331960" y="4521200"/>
              </a:cubicBezTo>
              <a:cubicBezTo>
                <a:pt x="9368260" y="4714051"/>
                <a:pt x="9298240" y="4809079"/>
                <a:pt x="9331960" y="5018532"/>
              </a:cubicBezTo>
              <a:cubicBezTo>
                <a:pt x="9365680" y="5227985"/>
                <a:pt x="9301259" y="5483804"/>
                <a:pt x="9331960" y="5719318"/>
              </a:cubicBezTo>
              <a:cubicBezTo>
                <a:pt x="9362661" y="5954832"/>
                <a:pt x="9328935" y="5950814"/>
                <a:pt x="9331960" y="6081014"/>
              </a:cubicBezTo>
              <a:cubicBezTo>
                <a:pt x="9334985" y="6211214"/>
                <a:pt x="9305079" y="6604107"/>
                <a:pt x="9331960" y="6781800"/>
              </a:cubicBezTo>
              <a:cubicBezTo>
                <a:pt x="9090815" y="6847681"/>
                <a:pt x="9033431" y="6763481"/>
                <a:pt x="8748713" y="6781800"/>
              </a:cubicBezTo>
              <a:cubicBezTo>
                <a:pt x="8463995" y="6800119"/>
                <a:pt x="8498577" y="6744485"/>
                <a:pt x="8352104" y="6781800"/>
              </a:cubicBezTo>
              <a:cubicBezTo>
                <a:pt x="8205631" y="6819115"/>
                <a:pt x="8041979" y="6717057"/>
                <a:pt x="7768857" y="6781800"/>
              </a:cubicBezTo>
              <a:cubicBezTo>
                <a:pt x="7495735" y="6846543"/>
                <a:pt x="7346703" y="6746463"/>
                <a:pt x="7185609" y="6781800"/>
              </a:cubicBezTo>
              <a:cubicBezTo>
                <a:pt x="7024515" y="6817137"/>
                <a:pt x="7004499" y="6771058"/>
                <a:pt x="6882321" y="6781800"/>
              </a:cubicBezTo>
              <a:cubicBezTo>
                <a:pt x="6760143" y="6792542"/>
                <a:pt x="6502260" y="6750924"/>
                <a:pt x="6299073" y="6781800"/>
              </a:cubicBezTo>
              <a:cubicBezTo>
                <a:pt x="6095886" y="6812676"/>
                <a:pt x="5696707" y="6773122"/>
                <a:pt x="5529186" y="6781800"/>
              </a:cubicBezTo>
              <a:cubicBezTo>
                <a:pt x="5361665" y="6790478"/>
                <a:pt x="5241219" y="6779129"/>
                <a:pt x="5039258" y="6781800"/>
              </a:cubicBezTo>
              <a:cubicBezTo>
                <a:pt x="4837297" y="6784471"/>
                <a:pt x="4429730" y="6726633"/>
                <a:pt x="4269372" y="6781800"/>
              </a:cubicBezTo>
              <a:cubicBezTo>
                <a:pt x="4109014" y="6836967"/>
                <a:pt x="3791509" y="6746047"/>
                <a:pt x="3592805" y="6781800"/>
              </a:cubicBezTo>
              <a:cubicBezTo>
                <a:pt x="3394101" y="6817553"/>
                <a:pt x="3134209" y="6705587"/>
                <a:pt x="2916238" y="6781800"/>
              </a:cubicBezTo>
              <a:cubicBezTo>
                <a:pt x="2698267" y="6858013"/>
                <a:pt x="2589651" y="6773809"/>
                <a:pt x="2426310" y="6781800"/>
              </a:cubicBezTo>
              <a:cubicBezTo>
                <a:pt x="2262969" y="6789791"/>
                <a:pt x="2226655" y="6751965"/>
                <a:pt x="2123021" y="6781800"/>
              </a:cubicBezTo>
              <a:cubicBezTo>
                <a:pt x="2019387" y="6811635"/>
                <a:pt x="1679282" y="6764422"/>
                <a:pt x="1539773" y="6781800"/>
              </a:cubicBezTo>
              <a:cubicBezTo>
                <a:pt x="1400264" y="6799178"/>
                <a:pt x="1232454" y="6722171"/>
                <a:pt x="956526" y="6781800"/>
              </a:cubicBezTo>
              <a:cubicBezTo>
                <a:pt x="680598" y="6841429"/>
                <a:pt x="233226" y="6743763"/>
                <a:pt x="0" y="6781800"/>
              </a:cubicBezTo>
              <a:cubicBezTo>
                <a:pt x="-14785" y="6665550"/>
                <a:pt x="37775" y="6507128"/>
                <a:pt x="0" y="6420104"/>
              </a:cubicBezTo>
              <a:cubicBezTo>
                <a:pt x="-37775" y="6333080"/>
                <a:pt x="26271" y="6122653"/>
                <a:pt x="0" y="5990590"/>
              </a:cubicBezTo>
              <a:cubicBezTo>
                <a:pt x="-26271" y="5858527"/>
                <a:pt x="16908" y="5805820"/>
                <a:pt x="0" y="5628894"/>
              </a:cubicBezTo>
              <a:cubicBezTo>
                <a:pt x="-16908" y="5451968"/>
                <a:pt x="29144" y="5301766"/>
                <a:pt x="0" y="5131562"/>
              </a:cubicBezTo>
              <a:cubicBezTo>
                <a:pt x="-29144" y="4961358"/>
                <a:pt x="41856" y="4921266"/>
                <a:pt x="0" y="4769866"/>
              </a:cubicBezTo>
              <a:cubicBezTo>
                <a:pt x="-41856" y="4618466"/>
                <a:pt x="46214" y="4425981"/>
                <a:pt x="0" y="4272534"/>
              </a:cubicBezTo>
              <a:cubicBezTo>
                <a:pt x="-46214" y="4119087"/>
                <a:pt x="30808" y="4069825"/>
                <a:pt x="0" y="3910838"/>
              </a:cubicBezTo>
              <a:cubicBezTo>
                <a:pt x="-30808" y="3751851"/>
                <a:pt x="37717" y="3623233"/>
                <a:pt x="0" y="3549142"/>
              </a:cubicBezTo>
              <a:cubicBezTo>
                <a:pt x="-37717" y="3475051"/>
                <a:pt x="7863" y="2988948"/>
                <a:pt x="0" y="2848356"/>
              </a:cubicBezTo>
              <a:cubicBezTo>
                <a:pt x="-7863" y="2707764"/>
                <a:pt x="13061" y="2563584"/>
                <a:pt x="0" y="2351024"/>
              </a:cubicBezTo>
              <a:cubicBezTo>
                <a:pt x="-13061" y="2138464"/>
                <a:pt x="3938" y="1979094"/>
                <a:pt x="0" y="1785874"/>
              </a:cubicBezTo>
              <a:cubicBezTo>
                <a:pt x="-3938" y="1592654"/>
                <a:pt x="287" y="1531423"/>
                <a:pt x="0" y="1424178"/>
              </a:cubicBezTo>
              <a:cubicBezTo>
                <a:pt x="-287" y="1316933"/>
                <a:pt x="35702" y="1028020"/>
                <a:pt x="0" y="859028"/>
              </a:cubicBezTo>
              <a:cubicBezTo>
                <a:pt x="-35702" y="690036"/>
                <a:pt x="34795" y="198448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266700</xdr:colOff>
      <xdr:row>87</xdr:row>
      <xdr:rowOff>165100</xdr:rowOff>
    </xdr:from>
    <xdr:to>
      <xdr:col>38</xdr:col>
      <xdr:colOff>548640</xdr:colOff>
      <xdr:row>101</xdr:row>
      <xdr:rowOff>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B81934D6-091C-45C9-A3B6-7925D7BC529C}"/>
            </a:ext>
          </a:extLst>
        </xdr:cNvPr>
        <xdr:cNvSpPr/>
      </xdr:nvSpPr>
      <xdr:spPr>
        <a:xfrm>
          <a:off x="15918180" y="22712680"/>
          <a:ext cx="9555480" cy="3248660"/>
        </a:xfrm>
        <a:custGeom>
          <a:avLst/>
          <a:gdLst>
            <a:gd name="csX0" fmla="*/ 0 w 9555480"/>
            <a:gd name="csY0" fmla="*/ 541454 h 3248660"/>
            <a:gd name="csX1" fmla="*/ 541454 w 9555480"/>
            <a:gd name="csY1" fmla="*/ 0 h 3248660"/>
            <a:gd name="csX2" fmla="*/ 852115 w 9555480"/>
            <a:gd name="csY2" fmla="*/ 0 h 3248660"/>
            <a:gd name="csX3" fmla="*/ 1501679 w 9555480"/>
            <a:gd name="csY3" fmla="*/ 0 h 3248660"/>
            <a:gd name="csX4" fmla="*/ 2066517 w 9555480"/>
            <a:gd name="csY4" fmla="*/ 0 h 3248660"/>
            <a:gd name="csX5" fmla="*/ 2800807 w 9555480"/>
            <a:gd name="csY5" fmla="*/ 0 h 3248660"/>
            <a:gd name="csX6" fmla="*/ 3535096 w 9555480"/>
            <a:gd name="csY6" fmla="*/ 0 h 3248660"/>
            <a:gd name="csX7" fmla="*/ 4184660 w 9555480"/>
            <a:gd name="csY7" fmla="*/ 0 h 3248660"/>
            <a:gd name="csX8" fmla="*/ 4664772 w 9555480"/>
            <a:gd name="csY8" fmla="*/ 0 h 3248660"/>
            <a:gd name="csX9" fmla="*/ 5060159 w 9555480"/>
            <a:gd name="csY9" fmla="*/ 0 h 3248660"/>
            <a:gd name="csX10" fmla="*/ 5624997 w 9555480"/>
            <a:gd name="csY10" fmla="*/ 0 h 3248660"/>
            <a:gd name="csX11" fmla="*/ 6105110 w 9555480"/>
            <a:gd name="csY11" fmla="*/ 0 h 3248660"/>
            <a:gd name="csX12" fmla="*/ 6669948 w 9555480"/>
            <a:gd name="csY12" fmla="*/ 0 h 3248660"/>
            <a:gd name="csX13" fmla="*/ 6980609 w 9555480"/>
            <a:gd name="csY13" fmla="*/ 0 h 3248660"/>
            <a:gd name="csX14" fmla="*/ 7291270 w 9555480"/>
            <a:gd name="csY14" fmla="*/ 0 h 3248660"/>
            <a:gd name="csX15" fmla="*/ 7940834 w 9555480"/>
            <a:gd name="csY15" fmla="*/ 0 h 3248660"/>
            <a:gd name="csX16" fmla="*/ 8505672 w 9555480"/>
            <a:gd name="csY16" fmla="*/ 0 h 3248660"/>
            <a:gd name="csX17" fmla="*/ 9014026 w 9555480"/>
            <a:gd name="csY17" fmla="*/ 0 h 3248660"/>
            <a:gd name="csX18" fmla="*/ 9555480 w 9555480"/>
            <a:gd name="csY18" fmla="*/ 541454 h 3248660"/>
            <a:gd name="csX19" fmla="*/ 9555480 w 9555480"/>
            <a:gd name="csY19" fmla="*/ 1104550 h 3248660"/>
            <a:gd name="csX20" fmla="*/ 9555480 w 9555480"/>
            <a:gd name="csY20" fmla="*/ 1602672 h 3248660"/>
            <a:gd name="csX21" fmla="*/ 9555480 w 9555480"/>
            <a:gd name="csY21" fmla="*/ 2122453 h 3248660"/>
            <a:gd name="csX22" fmla="*/ 9555480 w 9555480"/>
            <a:gd name="csY22" fmla="*/ 2707206 h 3248660"/>
            <a:gd name="csX23" fmla="*/ 9014026 w 9555480"/>
            <a:gd name="csY23" fmla="*/ 3248660 h 3248660"/>
            <a:gd name="csX24" fmla="*/ 8449188 w 9555480"/>
            <a:gd name="csY24" fmla="*/ 3248660 h 3248660"/>
            <a:gd name="csX25" fmla="*/ 8138527 w 9555480"/>
            <a:gd name="csY25" fmla="*/ 3248660 h 3248660"/>
            <a:gd name="csX26" fmla="*/ 7743140 w 9555480"/>
            <a:gd name="csY26" fmla="*/ 3248660 h 3248660"/>
            <a:gd name="csX27" fmla="*/ 7178302 w 9555480"/>
            <a:gd name="csY27" fmla="*/ 3248660 h 3248660"/>
            <a:gd name="csX28" fmla="*/ 6867641 w 9555480"/>
            <a:gd name="csY28" fmla="*/ 3248660 h 3248660"/>
            <a:gd name="csX29" fmla="*/ 6302803 w 9555480"/>
            <a:gd name="csY29" fmla="*/ 3248660 h 3248660"/>
            <a:gd name="csX30" fmla="*/ 5992142 w 9555480"/>
            <a:gd name="csY30" fmla="*/ 3248660 h 3248660"/>
            <a:gd name="csX31" fmla="*/ 5427304 w 9555480"/>
            <a:gd name="csY31" fmla="*/ 3248660 h 3248660"/>
            <a:gd name="csX32" fmla="*/ 4862466 w 9555480"/>
            <a:gd name="csY32" fmla="*/ 3248660 h 3248660"/>
            <a:gd name="csX33" fmla="*/ 4212902 w 9555480"/>
            <a:gd name="csY33" fmla="*/ 3248660 h 3248660"/>
            <a:gd name="csX34" fmla="*/ 3732789 w 9555480"/>
            <a:gd name="csY34" fmla="*/ 3248660 h 3248660"/>
            <a:gd name="csX35" fmla="*/ 3167951 w 9555480"/>
            <a:gd name="csY35" fmla="*/ 3248660 h 3248660"/>
            <a:gd name="csX36" fmla="*/ 2687839 w 9555480"/>
            <a:gd name="csY36" fmla="*/ 3248660 h 3248660"/>
            <a:gd name="csX37" fmla="*/ 2292452 w 9555480"/>
            <a:gd name="csY37" fmla="*/ 3248660 h 3248660"/>
            <a:gd name="csX38" fmla="*/ 1897066 w 9555480"/>
            <a:gd name="csY38" fmla="*/ 3248660 h 3248660"/>
            <a:gd name="csX39" fmla="*/ 1586405 w 9555480"/>
            <a:gd name="csY39" fmla="*/ 3248660 h 3248660"/>
            <a:gd name="csX40" fmla="*/ 1191018 w 9555480"/>
            <a:gd name="csY40" fmla="*/ 3248660 h 3248660"/>
            <a:gd name="csX41" fmla="*/ 541454 w 9555480"/>
            <a:gd name="csY41" fmla="*/ 3248660 h 3248660"/>
            <a:gd name="csX42" fmla="*/ 0 w 9555480"/>
            <a:gd name="csY42" fmla="*/ 2707206 h 3248660"/>
            <a:gd name="csX43" fmla="*/ 0 w 9555480"/>
            <a:gd name="csY43" fmla="*/ 2209083 h 3248660"/>
            <a:gd name="csX44" fmla="*/ 0 w 9555480"/>
            <a:gd name="csY44" fmla="*/ 1732618 h 3248660"/>
            <a:gd name="csX45" fmla="*/ 0 w 9555480"/>
            <a:gd name="csY45" fmla="*/ 1234495 h 3248660"/>
            <a:gd name="csX46" fmla="*/ 0 w 9555480"/>
            <a:gd name="csY46" fmla="*/ 541454 h 32486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55480" h="3248660" extrusionOk="0">
              <a:moveTo>
                <a:pt x="0" y="541454"/>
              </a:moveTo>
              <a:cubicBezTo>
                <a:pt x="-40466" y="309230"/>
                <a:pt x="280921" y="10295"/>
                <a:pt x="541454" y="0"/>
              </a:cubicBezTo>
              <a:cubicBezTo>
                <a:pt x="610644" y="-29425"/>
                <a:pt x="769140" y="8416"/>
                <a:pt x="852115" y="0"/>
              </a:cubicBezTo>
              <a:cubicBezTo>
                <a:pt x="935090" y="-8416"/>
                <a:pt x="1196348" y="6742"/>
                <a:pt x="1501679" y="0"/>
              </a:cubicBezTo>
              <a:cubicBezTo>
                <a:pt x="1807010" y="-6742"/>
                <a:pt x="1913271" y="18326"/>
                <a:pt x="2066517" y="0"/>
              </a:cubicBezTo>
              <a:cubicBezTo>
                <a:pt x="2219763" y="-18326"/>
                <a:pt x="2456196" y="68741"/>
                <a:pt x="2800807" y="0"/>
              </a:cubicBezTo>
              <a:cubicBezTo>
                <a:pt x="3145418" y="-68741"/>
                <a:pt x="3384756" y="30925"/>
                <a:pt x="3535096" y="0"/>
              </a:cubicBezTo>
              <a:cubicBezTo>
                <a:pt x="3685436" y="-30925"/>
                <a:pt x="3938577" y="33829"/>
                <a:pt x="4184660" y="0"/>
              </a:cubicBezTo>
              <a:cubicBezTo>
                <a:pt x="4430743" y="-33829"/>
                <a:pt x="4564294" y="10479"/>
                <a:pt x="4664772" y="0"/>
              </a:cubicBezTo>
              <a:cubicBezTo>
                <a:pt x="4765250" y="-10479"/>
                <a:pt x="4917408" y="3011"/>
                <a:pt x="5060159" y="0"/>
              </a:cubicBezTo>
              <a:cubicBezTo>
                <a:pt x="5202910" y="-3011"/>
                <a:pt x="5497960" y="63009"/>
                <a:pt x="5624997" y="0"/>
              </a:cubicBezTo>
              <a:cubicBezTo>
                <a:pt x="5752034" y="-63009"/>
                <a:pt x="5932533" y="52720"/>
                <a:pt x="6105110" y="0"/>
              </a:cubicBezTo>
              <a:cubicBezTo>
                <a:pt x="6277687" y="-52720"/>
                <a:pt x="6513808" y="60452"/>
                <a:pt x="6669948" y="0"/>
              </a:cubicBezTo>
              <a:cubicBezTo>
                <a:pt x="6826088" y="-60452"/>
                <a:pt x="6826502" y="33055"/>
                <a:pt x="6980609" y="0"/>
              </a:cubicBezTo>
              <a:cubicBezTo>
                <a:pt x="7134716" y="-33055"/>
                <a:pt x="7219310" y="34538"/>
                <a:pt x="7291270" y="0"/>
              </a:cubicBezTo>
              <a:cubicBezTo>
                <a:pt x="7363230" y="-34538"/>
                <a:pt x="7802103" y="26831"/>
                <a:pt x="7940834" y="0"/>
              </a:cubicBezTo>
              <a:cubicBezTo>
                <a:pt x="8079565" y="-26831"/>
                <a:pt x="8292088" y="17778"/>
                <a:pt x="8505672" y="0"/>
              </a:cubicBezTo>
              <a:cubicBezTo>
                <a:pt x="8719256" y="-17778"/>
                <a:pt x="8897806" y="34920"/>
                <a:pt x="9014026" y="0"/>
              </a:cubicBezTo>
              <a:cubicBezTo>
                <a:pt x="9294035" y="-8362"/>
                <a:pt x="9598372" y="219324"/>
                <a:pt x="9555480" y="541454"/>
              </a:cubicBezTo>
              <a:cubicBezTo>
                <a:pt x="9593805" y="755111"/>
                <a:pt x="9541109" y="894842"/>
                <a:pt x="9555480" y="1104550"/>
              </a:cubicBezTo>
              <a:cubicBezTo>
                <a:pt x="9569851" y="1314258"/>
                <a:pt x="9543392" y="1360191"/>
                <a:pt x="9555480" y="1602672"/>
              </a:cubicBezTo>
              <a:cubicBezTo>
                <a:pt x="9567568" y="1845153"/>
                <a:pt x="9521673" y="1978016"/>
                <a:pt x="9555480" y="2122453"/>
              </a:cubicBezTo>
              <a:cubicBezTo>
                <a:pt x="9589287" y="2266890"/>
                <a:pt x="9513673" y="2480880"/>
                <a:pt x="9555480" y="2707206"/>
              </a:cubicBezTo>
              <a:cubicBezTo>
                <a:pt x="9590884" y="3026045"/>
                <a:pt x="9291782" y="3207896"/>
                <a:pt x="9014026" y="3248660"/>
              </a:cubicBezTo>
              <a:cubicBezTo>
                <a:pt x="8802150" y="3310954"/>
                <a:pt x="8616983" y="3246110"/>
                <a:pt x="8449188" y="3248660"/>
              </a:cubicBezTo>
              <a:cubicBezTo>
                <a:pt x="8281393" y="3251210"/>
                <a:pt x="8233564" y="3230667"/>
                <a:pt x="8138527" y="3248660"/>
              </a:cubicBezTo>
              <a:cubicBezTo>
                <a:pt x="8043490" y="3266653"/>
                <a:pt x="7935332" y="3244205"/>
                <a:pt x="7743140" y="3248660"/>
              </a:cubicBezTo>
              <a:cubicBezTo>
                <a:pt x="7550948" y="3253115"/>
                <a:pt x="7446281" y="3201689"/>
                <a:pt x="7178302" y="3248660"/>
              </a:cubicBezTo>
              <a:cubicBezTo>
                <a:pt x="6910323" y="3295631"/>
                <a:pt x="6962409" y="3215969"/>
                <a:pt x="6867641" y="3248660"/>
              </a:cubicBezTo>
              <a:cubicBezTo>
                <a:pt x="6772873" y="3281351"/>
                <a:pt x="6435313" y="3214413"/>
                <a:pt x="6302803" y="3248660"/>
              </a:cubicBezTo>
              <a:cubicBezTo>
                <a:pt x="6170293" y="3282907"/>
                <a:pt x="6110046" y="3212071"/>
                <a:pt x="5992142" y="3248660"/>
              </a:cubicBezTo>
              <a:cubicBezTo>
                <a:pt x="5874238" y="3285249"/>
                <a:pt x="5552422" y="3216902"/>
                <a:pt x="5427304" y="3248660"/>
              </a:cubicBezTo>
              <a:cubicBezTo>
                <a:pt x="5302186" y="3280418"/>
                <a:pt x="5142569" y="3226523"/>
                <a:pt x="4862466" y="3248660"/>
              </a:cubicBezTo>
              <a:cubicBezTo>
                <a:pt x="4582363" y="3270797"/>
                <a:pt x="4346914" y="3244132"/>
                <a:pt x="4212902" y="3248660"/>
              </a:cubicBezTo>
              <a:cubicBezTo>
                <a:pt x="4078890" y="3253188"/>
                <a:pt x="3954436" y="3234367"/>
                <a:pt x="3732789" y="3248660"/>
              </a:cubicBezTo>
              <a:cubicBezTo>
                <a:pt x="3511142" y="3262953"/>
                <a:pt x="3363133" y="3223103"/>
                <a:pt x="3167951" y="3248660"/>
              </a:cubicBezTo>
              <a:cubicBezTo>
                <a:pt x="2972769" y="3274217"/>
                <a:pt x="2915478" y="3208001"/>
                <a:pt x="2687839" y="3248660"/>
              </a:cubicBezTo>
              <a:cubicBezTo>
                <a:pt x="2460200" y="3289319"/>
                <a:pt x="2458318" y="3213220"/>
                <a:pt x="2292452" y="3248660"/>
              </a:cubicBezTo>
              <a:cubicBezTo>
                <a:pt x="2126586" y="3284100"/>
                <a:pt x="1985950" y="3245579"/>
                <a:pt x="1897066" y="3248660"/>
              </a:cubicBezTo>
              <a:cubicBezTo>
                <a:pt x="1808182" y="3251741"/>
                <a:pt x="1698162" y="3239427"/>
                <a:pt x="1586405" y="3248660"/>
              </a:cubicBezTo>
              <a:cubicBezTo>
                <a:pt x="1474648" y="3257893"/>
                <a:pt x="1319416" y="3247962"/>
                <a:pt x="1191018" y="3248660"/>
              </a:cubicBezTo>
              <a:cubicBezTo>
                <a:pt x="1062620" y="3249358"/>
                <a:pt x="862895" y="3246827"/>
                <a:pt x="541454" y="3248660"/>
              </a:cubicBezTo>
              <a:cubicBezTo>
                <a:pt x="245323" y="3289764"/>
                <a:pt x="-46082" y="2980758"/>
                <a:pt x="0" y="2707206"/>
              </a:cubicBezTo>
              <a:cubicBezTo>
                <a:pt x="-21447" y="2493988"/>
                <a:pt x="23635" y="2313480"/>
                <a:pt x="0" y="2209083"/>
              </a:cubicBezTo>
              <a:cubicBezTo>
                <a:pt x="-23635" y="2104686"/>
                <a:pt x="23939" y="1878341"/>
                <a:pt x="0" y="1732618"/>
              </a:cubicBezTo>
              <a:cubicBezTo>
                <a:pt x="-23939" y="1586896"/>
                <a:pt x="273" y="1351059"/>
                <a:pt x="0" y="1234495"/>
              </a:cubicBezTo>
              <a:cubicBezTo>
                <a:pt x="-273" y="1117931"/>
                <a:pt x="15036" y="793797"/>
                <a:pt x="0" y="54145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393700</xdr:colOff>
      <xdr:row>116</xdr:row>
      <xdr:rowOff>76200</xdr:rowOff>
    </xdr:from>
    <xdr:to>
      <xdr:col>38</xdr:col>
      <xdr:colOff>444500</xdr:colOff>
      <xdr:row>129</xdr:row>
      <xdr:rowOff>127000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391926B9-ADB5-4DD1-8EF9-0D4D6C735511}"/>
            </a:ext>
          </a:extLst>
        </xdr:cNvPr>
        <xdr:cNvSpPr/>
      </xdr:nvSpPr>
      <xdr:spPr>
        <a:xfrm>
          <a:off x="16045180" y="29695140"/>
          <a:ext cx="9324340" cy="3220720"/>
        </a:xfrm>
        <a:custGeom>
          <a:avLst/>
          <a:gdLst>
            <a:gd name="csX0" fmla="*/ 0 w 9324340"/>
            <a:gd name="csY0" fmla="*/ 536797 h 3220720"/>
            <a:gd name="csX1" fmla="*/ 536797 w 9324340"/>
            <a:gd name="csY1" fmla="*/ 0 h 3220720"/>
            <a:gd name="csX2" fmla="*/ 1291151 w 9324340"/>
            <a:gd name="csY2" fmla="*/ 0 h 3220720"/>
            <a:gd name="csX3" fmla="*/ 1632968 w 9324340"/>
            <a:gd name="csY3" fmla="*/ 0 h 3220720"/>
            <a:gd name="csX4" fmla="*/ 1974784 w 9324340"/>
            <a:gd name="csY4" fmla="*/ 0 h 3220720"/>
            <a:gd name="csX5" fmla="*/ 2316601 w 9324340"/>
            <a:gd name="csY5" fmla="*/ 0 h 3220720"/>
            <a:gd name="csX6" fmla="*/ 3070955 w 9324340"/>
            <a:gd name="csY6" fmla="*/ 0 h 3220720"/>
            <a:gd name="csX7" fmla="*/ 3660294 w 9324340"/>
            <a:gd name="csY7" fmla="*/ 0 h 3220720"/>
            <a:gd name="csX8" fmla="*/ 4249633 w 9324340"/>
            <a:gd name="csY8" fmla="*/ 0 h 3220720"/>
            <a:gd name="csX9" fmla="*/ 4591449 w 9324340"/>
            <a:gd name="csY9" fmla="*/ 0 h 3220720"/>
            <a:gd name="csX10" fmla="*/ 5263296 w 9324340"/>
            <a:gd name="csY10" fmla="*/ 0 h 3220720"/>
            <a:gd name="csX11" fmla="*/ 5935142 w 9324340"/>
            <a:gd name="csY11" fmla="*/ 0 h 3220720"/>
            <a:gd name="csX12" fmla="*/ 6441974 w 9324340"/>
            <a:gd name="csY12" fmla="*/ 0 h 3220720"/>
            <a:gd name="csX13" fmla="*/ 6783790 w 9324340"/>
            <a:gd name="csY13" fmla="*/ 0 h 3220720"/>
            <a:gd name="csX14" fmla="*/ 7125607 w 9324340"/>
            <a:gd name="csY14" fmla="*/ 0 h 3220720"/>
            <a:gd name="csX15" fmla="*/ 7549931 w 9324340"/>
            <a:gd name="csY15" fmla="*/ 0 h 3220720"/>
            <a:gd name="csX16" fmla="*/ 8787543 w 9324340"/>
            <a:gd name="csY16" fmla="*/ 0 h 3220720"/>
            <a:gd name="csX17" fmla="*/ 9324340 w 9324340"/>
            <a:gd name="csY17" fmla="*/ 536797 h 3220720"/>
            <a:gd name="csX18" fmla="*/ 9324340 w 9324340"/>
            <a:gd name="csY18" fmla="*/ 1116521 h 3220720"/>
            <a:gd name="csX19" fmla="*/ 9324340 w 9324340"/>
            <a:gd name="csY19" fmla="*/ 1653303 h 3220720"/>
            <a:gd name="csX20" fmla="*/ 9324340 w 9324340"/>
            <a:gd name="csY20" fmla="*/ 2190084 h 3220720"/>
            <a:gd name="csX21" fmla="*/ 9324340 w 9324340"/>
            <a:gd name="csY21" fmla="*/ 2683923 h 3220720"/>
            <a:gd name="csX22" fmla="*/ 8787543 w 9324340"/>
            <a:gd name="csY22" fmla="*/ 3220720 h 3220720"/>
            <a:gd name="csX23" fmla="*/ 8280711 w 9324340"/>
            <a:gd name="csY23" fmla="*/ 3220720 h 3220720"/>
            <a:gd name="csX24" fmla="*/ 7526358 w 9324340"/>
            <a:gd name="csY24" fmla="*/ 3220720 h 3220720"/>
            <a:gd name="csX25" fmla="*/ 6854511 w 9324340"/>
            <a:gd name="csY25" fmla="*/ 3220720 h 3220720"/>
            <a:gd name="csX26" fmla="*/ 6100157 w 9324340"/>
            <a:gd name="csY26" fmla="*/ 3220720 h 3220720"/>
            <a:gd name="csX27" fmla="*/ 5428311 w 9324340"/>
            <a:gd name="csY27" fmla="*/ 3220720 h 3220720"/>
            <a:gd name="csX28" fmla="*/ 4673957 w 9324340"/>
            <a:gd name="csY28" fmla="*/ 3220720 h 3220720"/>
            <a:gd name="csX29" fmla="*/ 4167125 w 9324340"/>
            <a:gd name="csY29" fmla="*/ 3220720 h 3220720"/>
            <a:gd name="csX30" fmla="*/ 3742801 w 9324340"/>
            <a:gd name="csY30" fmla="*/ 3220720 h 3220720"/>
            <a:gd name="csX31" fmla="*/ 3235970 w 9324340"/>
            <a:gd name="csY31" fmla="*/ 3220720 h 3220720"/>
            <a:gd name="csX32" fmla="*/ 2894153 w 9324340"/>
            <a:gd name="csY32" fmla="*/ 3220720 h 3220720"/>
            <a:gd name="csX33" fmla="*/ 2387321 w 9324340"/>
            <a:gd name="csY33" fmla="*/ 3220720 h 3220720"/>
            <a:gd name="csX34" fmla="*/ 2045505 w 9324340"/>
            <a:gd name="csY34" fmla="*/ 3220720 h 3220720"/>
            <a:gd name="csX35" fmla="*/ 1703688 w 9324340"/>
            <a:gd name="csY35" fmla="*/ 3220720 h 3220720"/>
            <a:gd name="csX36" fmla="*/ 536797 w 9324340"/>
            <a:gd name="csY36" fmla="*/ 3220720 h 3220720"/>
            <a:gd name="csX37" fmla="*/ 0 w 9324340"/>
            <a:gd name="csY37" fmla="*/ 2683923 h 3220720"/>
            <a:gd name="csX38" fmla="*/ 0 w 9324340"/>
            <a:gd name="csY38" fmla="*/ 2211555 h 3220720"/>
            <a:gd name="csX39" fmla="*/ 0 w 9324340"/>
            <a:gd name="csY39" fmla="*/ 1631831 h 3220720"/>
            <a:gd name="csX40" fmla="*/ 0 w 9324340"/>
            <a:gd name="csY40" fmla="*/ 1095050 h 3220720"/>
            <a:gd name="csX41" fmla="*/ 0 w 9324340"/>
            <a:gd name="csY41" fmla="*/ 536797 h 32207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324340" h="3220720" extrusionOk="0">
              <a:moveTo>
                <a:pt x="0" y="536797"/>
              </a:moveTo>
              <a:cubicBezTo>
                <a:pt x="-74037" y="209548"/>
                <a:pt x="236714" y="-62230"/>
                <a:pt x="536797" y="0"/>
              </a:cubicBezTo>
              <a:cubicBezTo>
                <a:pt x="741964" y="-52251"/>
                <a:pt x="1055843" y="10995"/>
                <a:pt x="1291151" y="0"/>
              </a:cubicBezTo>
              <a:cubicBezTo>
                <a:pt x="1526459" y="-10995"/>
                <a:pt x="1530149" y="22821"/>
                <a:pt x="1632968" y="0"/>
              </a:cubicBezTo>
              <a:cubicBezTo>
                <a:pt x="1735787" y="-22821"/>
                <a:pt x="1836199" y="21628"/>
                <a:pt x="1974784" y="0"/>
              </a:cubicBezTo>
              <a:cubicBezTo>
                <a:pt x="2113369" y="-21628"/>
                <a:pt x="2204218" y="20476"/>
                <a:pt x="2316601" y="0"/>
              </a:cubicBezTo>
              <a:cubicBezTo>
                <a:pt x="2428984" y="-20476"/>
                <a:pt x="2801808" y="83094"/>
                <a:pt x="3070955" y="0"/>
              </a:cubicBezTo>
              <a:cubicBezTo>
                <a:pt x="3340102" y="-83094"/>
                <a:pt x="3459088" y="50491"/>
                <a:pt x="3660294" y="0"/>
              </a:cubicBezTo>
              <a:cubicBezTo>
                <a:pt x="3861500" y="-50491"/>
                <a:pt x="4029720" y="20382"/>
                <a:pt x="4249633" y="0"/>
              </a:cubicBezTo>
              <a:cubicBezTo>
                <a:pt x="4469546" y="-20382"/>
                <a:pt x="4463653" y="24636"/>
                <a:pt x="4591449" y="0"/>
              </a:cubicBezTo>
              <a:cubicBezTo>
                <a:pt x="4719245" y="-24636"/>
                <a:pt x="4995212" y="30139"/>
                <a:pt x="5263296" y="0"/>
              </a:cubicBezTo>
              <a:cubicBezTo>
                <a:pt x="5531380" y="-30139"/>
                <a:pt x="5749499" y="60620"/>
                <a:pt x="5935142" y="0"/>
              </a:cubicBezTo>
              <a:cubicBezTo>
                <a:pt x="6120785" y="-60620"/>
                <a:pt x="6300655" y="19546"/>
                <a:pt x="6441974" y="0"/>
              </a:cubicBezTo>
              <a:cubicBezTo>
                <a:pt x="6583293" y="-19546"/>
                <a:pt x="6686781" y="10014"/>
                <a:pt x="6783790" y="0"/>
              </a:cubicBezTo>
              <a:cubicBezTo>
                <a:pt x="6880799" y="-10014"/>
                <a:pt x="6976064" y="4383"/>
                <a:pt x="7125607" y="0"/>
              </a:cubicBezTo>
              <a:cubicBezTo>
                <a:pt x="7275150" y="-4383"/>
                <a:pt x="7431428" y="21587"/>
                <a:pt x="7549931" y="0"/>
              </a:cubicBezTo>
              <a:cubicBezTo>
                <a:pt x="7668434" y="-21587"/>
                <a:pt x="8500952" y="84601"/>
                <a:pt x="8787543" y="0"/>
              </a:cubicBezTo>
              <a:cubicBezTo>
                <a:pt x="9066799" y="69337"/>
                <a:pt x="9332047" y="259015"/>
                <a:pt x="9324340" y="536797"/>
              </a:cubicBezTo>
              <a:cubicBezTo>
                <a:pt x="9368584" y="731872"/>
                <a:pt x="9320676" y="964156"/>
                <a:pt x="9324340" y="1116521"/>
              </a:cubicBezTo>
              <a:cubicBezTo>
                <a:pt x="9328004" y="1268886"/>
                <a:pt x="9299057" y="1463388"/>
                <a:pt x="9324340" y="1653303"/>
              </a:cubicBezTo>
              <a:cubicBezTo>
                <a:pt x="9349623" y="1843218"/>
                <a:pt x="9320619" y="2033526"/>
                <a:pt x="9324340" y="2190084"/>
              </a:cubicBezTo>
              <a:cubicBezTo>
                <a:pt x="9328061" y="2346642"/>
                <a:pt x="9272994" y="2491931"/>
                <a:pt x="9324340" y="2683923"/>
              </a:cubicBezTo>
              <a:cubicBezTo>
                <a:pt x="9359273" y="2935420"/>
                <a:pt x="9102669" y="3281214"/>
                <a:pt x="8787543" y="3220720"/>
              </a:cubicBezTo>
              <a:cubicBezTo>
                <a:pt x="8570269" y="3263749"/>
                <a:pt x="8475570" y="3178129"/>
                <a:pt x="8280711" y="3220720"/>
              </a:cubicBezTo>
              <a:cubicBezTo>
                <a:pt x="8085852" y="3263311"/>
                <a:pt x="7868281" y="3134606"/>
                <a:pt x="7526358" y="3220720"/>
              </a:cubicBezTo>
              <a:cubicBezTo>
                <a:pt x="7184435" y="3306834"/>
                <a:pt x="7084721" y="3169516"/>
                <a:pt x="6854511" y="3220720"/>
              </a:cubicBezTo>
              <a:cubicBezTo>
                <a:pt x="6624301" y="3271924"/>
                <a:pt x="6461535" y="3192621"/>
                <a:pt x="6100157" y="3220720"/>
              </a:cubicBezTo>
              <a:cubicBezTo>
                <a:pt x="5738779" y="3248819"/>
                <a:pt x="5738738" y="3158651"/>
                <a:pt x="5428311" y="3220720"/>
              </a:cubicBezTo>
              <a:cubicBezTo>
                <a:pt x="5117884" y="3282789"/>
                <a:pt x="4833924" y="3130755"/>
                <a:pt x="4673957" y="3220720"/>
              </a:cubicBezTo>
              <a:cubicBezTo>
                <a:pt x="4513990" y="3310685"/>
                <a:pt x="4391273" y="3207628"/>
                <a:pt x="4167125" y="3220720"/>
              </a:cubicBezTo>
              <a:cubicBezTo>
                <a:pt x="3942977" y="3233812"/>
                <a:pt x="3932069" y="3170301"/>
                <a:pt x="3742801" y="3220720"/>
              </a:cubicBezTo>
              <a:cubicBezTo>
                <a:pt x="3553533" y="3271139"/>
                <a:pt x="3347592" y="3186897"/>
                <a:pt x="3235970" y="3220720"/>
              </a:cubicBezTo>
              <a:cubicBezTo>
                <a:pt x="3124348" y="3254543"/>
                <a:pt x="3056130" y="3209730"/>
                <a:pt x="2894153" y="3220720"/>
              </a:cubicBezTo>
              <a:cubicBezTo>
                <a:pt x="2732176" y="3231710"/>
                <a:pt x="2598024" y="3161214"/>
                <a:pt x="2387321" y="3220720"/>
              </a:cubicBezTo>
              <a:cubicBezTo>
                <a:pt x="2176618" y="3280226"/>
                <a:pt x="2163377" y="3207579"/>
                <a:pt x="2045505" y="3220720"/>
              </a:cubicBezTo>
              <a:cubicBezTo>
                <a:pt x="1927633" y="3233861"/>
                <a:pt x="1868974" y="3208820"/>
                <a:pt x="1703688" y="3220720"/>
              </a:cubicBezTo>
              <a:cubicBezTo>
                <a:pt x="1538402" y="3232620"/>
                <a:pt x="1041988" y="3141477"/>
                <a:pt x="536797" y="3220720"/>
              </a:cubicBezTo>
              <a:cubicBezTo>
                <a:pt x="187778" y="3261738"/>
                <a:pt x="82090" y="2990495"/>
                <a:pt x="0" y="2683923"/>
              </a:cubicBezTo>
              <a:cubicBezTo>
                <a:pt x="-42292" y="2514540"/>
                <a:pt x="9831" y="2431323"/>
                <a:pt x="0" y="2211555"/>
              </a:cubicBezTo>
              <a:cubicBezTo>
                <a:pt x="-9831" y="1991787"/>
                <a:pt x="69272" y="1804184"/>
                <a:pt x="0" y="1631831"/>
              </a:cubicBezTo>
              <a:cubicBezTo>
                <a:pt x="-69272" y="1459478"/>
                <a:pt x="40405" y="1259536"/>
                <a:pt x="0" y="1095050"/>
              </a:cubicBezTo>
              <a:cubicBezTo>
                <a:pt x="-40405" y="930564"/>
                <a:pt x="17477" y="657936"/>
                <a:pt x="0" y="536797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45720</xdr:colOff>
      <xdr:row>35</xdr:row>
      <xdr:rowOff>60960</xdr:rowOff>
    </xdr:from>
    <xdr:to>
      <xdr:col>38</xdr:col>
      <xdr:colOff>558800</xdr:colOff>
      <xdr:row>67</xdr:row>
      <xdr:rowOff>104140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A78C734D-7EBE-446A-90CA-951C42717362}"/>
            </a:ext>
          </a:extLst>
        </xdr:cNvPr>
        <xdr:cNvSpPr/>
      </xdr:nvSpPr>
      <xdr:spPr>
        <a:xfrm>
          <a:off x="16299180" y="9342120"/>
          <a:ext cx="9184640" cy="7846060"/>
        </a:xfrm>
        <a:custGeom>
          <a:avLst/>
          <a:gdLst>
            <a:gd name="csX0" fmla="*/ 0 w 9184640"/>
            <a:gd name="csY0" fmla="*/ 1307703 h 7846060"/>
            <a:gd name="csX1" fmla="*/ 1307703 w 9184640"/>
            <a:gd name="csY1" fmla="*/ 0 h 7846060"/>
            <a:gd name="csX2" fmla="*/ 2036291 w 9184640"/>
            <a:gd name="csY2" fmla="*/ 0 h 7846060"/>
            <a:gd name="csX3" fmla="*/ 2436417 w 9184640"/>
            <a:gd name="csY3" fmla="*/ 0 h 7846060"/>
            <a:gd name="csX4" fmla="*/ 2836543 w 9184640"/>
            <a:gd name="csY4" fmla="*/ 0 h 7846060"/>
            <a:gd name="csX5" fmla="*/ 3236669 w 9184640"/>
            <a:gd name="csY5" fmla="*/ 0 h 7846060"/>
            <a:gd name="csX6" fmla="*/ 3965257 w 9184640"/>
            <a:gd name="csY6" fmla="*/ 0 h 7846060"/>
            <a:gd name="csX7" fmla="*/ 4562460 w 9184640"/>
            <a:gd name="csY7" fmla="*/ 0 h 7846060"/>
            <a:gd name="csX8" fmla="*/ 5159663 w 9184640"/>
            <a:gd name="csY8" fmla="*/ 0 h 7846060"/>
            <a:gd name="csX9" fmla="*/ 5559789 w 9184640"/>
            <a:gd name="csY9" fmla="*/ 0 h 7846060"/>
            <a:gd name="csX10" fmla="*/ 6222684 w 9184640"/>
            <a:gd name="csY10" fmla="*/ 0 h 7846060"/>
            <a:gd name="csX11" fmla="*/ 6885580 w 9184640"/>
            <a:gd name="csY11" fmla="*/ 0 h 7846060"/>
            <a:gd name="csX12" fmla="*/ 7876937 w 9184640"/>
            <a:gd name="csY12" fmla="*/ 0 h 7846060"/>
            <a:gd name="csX13" fmla="*/ 9184640 w 9184640"/>
            <a:gd name="csY13" fmla="*/ 1307703 h 7846060"/>
            <a:gd name="csX14" fmla="*/ 9184640 w 9184640"/>
            <a:gd name="csY14" fmla="*/ 1836580 h 7846060"/>
            <a:gd name="csX15" fmla="*/ 9184640 w 9184640"/>
            <a:gd name="csY15" fmla="*/ 2522377 h 7846060"/>
            <a:gd name="csX16" fmla="*/ 9184640 w 9184640"/>
            <a:gd name="csY16" fmla="*/ 2946641 h 7846060"/>
            <a:gd name="csX17" fmla="*/ 9184640 w 9184640"/>
            <a:gd name="csY17" fmla="*/ 3475518 h 7846060"/>
            <a:gd name="csX18" fmla="*/ 9184640 w 9184640"/>
            <a:gd name="csY18" fmla="*/ 4004396 h 7846060"/>
            <a:gd name="csX19" fmla="*/ 9184640 w 9184640"/>
            <a:gd name="csY19" fmla="*/ 4585580 h 7846060"/>
            <a:gd name="csX20" fmla="*/ 9184640 w 9184640"/>
            <a:gd name="csY20" fmla="*/ 5166763 h 7846060"/>
            <a:gd name="csX21" fmla="*/ 9184640 w 9184640"/>
            <a:gd name="csY21" fmla="*/ 5852560 h 7846060"/>
            <a:gd name="csX22" fmla="*/ 9184640 w 9184640"/>
            <a:gd name="csY22" fmla="*/ 6538357 h 7846060"/>
            <a:gd name="csX23" fmla="*/ 7876937 w 9184640"/>
            <a:gd name="csY23" fmla="*/ 7846060 h 7846060"/>
            <a:gd name="csX24" fmla="*/ 7148349 w 9184640"/>
            <a:gd name="csY24" fmla="*/ 7846060 h 7846060"/>
            <a:gd name="csX25" fmla="*/ 6485454 w 9184640"/>
            <a:gd name="csY25" fmla="*/ 7846060 h 7846060"/>
            <a:gd name="csX26" fmla="*/ 5756866 w 9184640"/>
            <a:gd name="csY26" fmla="*/ 7846060 h 7846060"/>
            <a:gd name="csX27" fmla="*/ 5093971 w 9184640"/>
            <a:gd name="csY27" fmla="*/ 7846060 h 7846060"/>
            <a:gd name="csX28" fmla="*/ 4365383 w 9184640"/>
            <a:gd name="csY28" fmla="*/ 7846060 h 7846060"/>
            <a:gd name="csX29" fmla="*/ 3833872 w 9184640"/>
            <a:gd name="csY29" fmla="*/ 7846060 h 7846060"/>
            <a:gd name="csX30" fmla="*/ 3368054 w 9184640"/>
            <a:gd name="csY30" fmla="*/ 7846060 h 7846060"/>
            <a:gd name="csX31" fmla="*/ 2836543 w 9184640"/>
            <a:gd name="csY31" fmla="*/ 7846060 h 7846060"/>
            <a:gd name="csX32" fmla="*/ 2436417 w 9184640"/>
            <a:gd name="csY32" fmla="*/ 7846060 h 7846060"/>
            <a:gd name="csX33" fmla="*/ 1904906 w 9184640"/>
            <a:gd name="csY33" fmla="*/ 7846060 h 7846060"/>
            <a:gd name="csX34" fmla="*/ 1307703 w 9184640"/>
            <a:gd name="csY34" fmla="*/ 7846060 h 7846060"/>
            <a:gd name="csX35" fmla="*/ 0 w 9184640"/>
            <a:gd name="csY35" fmla="*/ 6538357 h 7846060"/>
            <a:gd name="csX36" fmla="*/ 0 w 9184640"/>
            <a:gd name="csY36" fmla="*/ 5904867 h 7846060"/>
            <a:gd name="csX37" fmla="*/ 0 w 9184640"/>
            <a:gd name="csY37" fmla="*/ 5219070 h 7846060"/>
            <a:gd name="csX38" fmla="*/ 0 w 9184640"/>
            <a:gd name="csY38" fmla="*/ 4742499 h 7846060"/>
            <a:gd name="csX39" fmla="*/ 0 w 9184640"/>
            <a:gd name="csY39" fmla="*/ 4056702 h 7846060"/>
            <a:gd name="csX40" fmla="*/ 0 w 9184640"/>
            <a:gd name="csY40" fmla="*/ 3475518 h 7846060"/>
            <a:gd name="csX41" fmla="*/ 0 w 9184640"/>
            <a:gd name="csY41" fmla="*/ 2998948 h 7846060"/>
            <a:gd name="csX42" fmla="*/ 0 w 9184640"/>
            <a:gd name="csY42" fmla="*/ 2365457 h 7846060"/>
            <a:gd name="csX43" fmla="*/ 0 w 9184640"/>
            <a:gd name="csY43" fmla="*/ 1941193 h 7846060"/>
            <a:gd name="csX44" fmla="*/ 0 w 9184640"/>
            <a:gd name="csY44" fmla="*/ 1307703 h 78460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184640" h="7846060" extrusionOk="0">
              <a:moveTo>
                <a:pt x="0" y="1307703"/>
              </a:moveTo>
              <a:cubicBezTo>
                <a:pt x="-82280" y="551267"/>
                <a:pt x="580630" y="-83407"/>
                <a:pt x="1307703" y="0"/>
              </a:cubicBezTo>
              <a:cubicBezTo>
                <a:pt x="1634370" y="-68159"/>
                <a:pt x="1789901" y="83521"/>
                <a:pt x="2036291" y="0"/>
              </a:cubicBezTo>
              <a:cubicBezTo>
                <a:pt x="2282681" y="-83521"/>
                <a:pt x="2276016" y="34"/>
                <a:pt x="2436417" y="0"/>
              </a:cubicBezTo>
              <a:cubicBezTo>
                <a:pt x="2596818" y="-34"/>
                <a:pt x="2704355" y="11721"/>
                <a:pt x="2836543" y="0"/>
              </a:cubicBezTo>
              <a:cubicBezTo>
                <a:pt x="2968731" y="-11721"/>
                <a:pt x="3125923" y="34977"/>
                <a:pt x="3236669" y="0"/>
              </a:cubicBezTo>
              <a:cubicBezTo>
                <a:pt x="3347415" y="-34977"/>
                <a:pt x="3758164" y="67931"/>
                <a:pt x="3965257" y="0"/>
              </a:cubicBezTo>
              <a:cubicBezTo>
                <a:pt x="4172350" y="-67931"/>
                <a:pt x="4409176" y="27055"/>
                <a:pt x="4562460" y="0"/>
              </a:cubicBezTo>
              <a:cubicBezTo>
                <a:pt x="4715744" y="-27055"/>
                <a:pt x="4962308" y="42451"/>
                <a:pt x="5159663" y="0"/>
              </a:cubicBezTo>
              <a:cubicBezTo>
                <a:pt x="5357018" y="-42451"/>
                <a:pt x="5463471" y="3223"/>
                <a:pt x="5559789" y="0"/>
              </a:cubicBezTo>
              <a:cubicBezTo>
                <a:pt x="5656107" y="-3223"/>
                <a:pt x="6057416" y="30643"/>
                <a:pt x="6222684" y="0"/>
              </a:cubicBezTo>
              <a:cubicBezTo>
                <a:pt x="6387952" y="-30643"/>
                <a:pt x="6574609" y="74747"/>
                <a:pt x="6885580" y="0"/>
              </a:cubicBezTo>
              <a:cubicBezTo>
                <a:pt x="7196551" y="-74747"/>
                <a:pt x="7453951" y="55946"/>
                <a:pt x="7876937" y="0"/>
              </a:cubicBezTo>
              <a:cubicBezTo>
                <a:pt x="8636389" y="2134"/>
                <a:pt x="9260824" y="511318"/>
                <a:pt x="9184640" y="1307703"/>
              </a:cubicBezTo>
              <a:cubicBezTo>
                <a:pt x="9242631" y="1539190"/>
                <a:pt x="9141812" y="1600446"/>
                <a:pt x="9184640" y="1836580"/>
              </a:cubicBezTo>
              <a:cubicBezTo>
                <a:pt x="9227468" y="2072714"/>
                <a:pt x="9164173" y="2185178"/>
                <a:pt x="9184640" y="2522377"/>
              </a:cubicBezTo>
              <a:cubicBezTo>
                <a:pt x="9205107" y="2859576"/>
                <a:pt x="9170105" y="2758352"/>
                <a:pt x="9184640" y="2946641"/>
              </a:cubicBezTo>
              <a:cubicBezTo>
                <a:pt x="9199175" y="3134930"/>
                <a:pt x="9159849" y="3252877"/>
                <a:pt x="9184640" y="3475518"/>
              </a:cubicBezTo>
              <a:cubicBezTo>
                <a:pt x="9209431" y="3698159"/>
                <a:pt x="9162021" y="3770614"/>
                <a:pt x="9184640" y="4004396"/>
              </a:cubicBezTo>
              <a:cubicBezTo>
                <a:pt x="9207259" y="4238178"/>
                <a:pt x="9169511" y="4297248"/>
                <a:pt x="9184640" y="4585580"/>
              </a:cubicBezTo>
              <a:cubicBezTo>
                <a:pt x="9199769" y="4873912"/>
                <a:pt x="9169193" y="4979097"/>
                <a:pt x="9184640" y="5166763"/>
              </a:cubicBezTo>
              <a:cubicBezTo>
                <a:pt x="9200087" y="5354429"/>
                <a:pt x="9166119" y="5570248"/>
                <a:pt x="9184640" y="5852560"/>
              </a:cubicBezTo>
              <a:cubicBezTo>
                <a:pt x="9203161" y="6134872"/>
                <a:pt x="9131475" y="6305308"/>
                <a:pt x="9184640" y="6538357"/>
              </a:cubicBezTo>
              <a:cubicBezTo>
                <a:pt x="9302389" y="7434476"/>
                <a:pt x="8645661" y="7837088"/>
                <a:pt x="7876937" y="7846060"/>
              </a:cubicBezTo>
              <a:cubicBezTo>
                <a:pt x="7608700" y="7875217"/>
                <a:pt x="7381431" y="7824204"/>
                <a:pt x="7148349" y="7846060"/>
              </a:cubicBezTo>
              <a:cubicBezTo>
                <a:pt x="6915267" y="7867916"/>
                <a:pt x="6766181" y="7796831"/>
                <a:pt x="6485454" y="7846060"/>
              </a:cubicBezTo>
              <a:cubicBezTo>
                <a:pt x="6204727" y="7895289"/>
                <a:pt x="5937540" y="7817405"/>
                <a:pt x="5756866" y="7846060"/>
              </a:cubicBezTo>
              <a:cubicBezTo>
                <a:pt x="5576192" y="7874715"/>
                <a:pt x="5236962" y="7813801"/>
                <a:pt x="5093971" y="7846060"/>
              </a:cubicBezTo>
              <a:cubicBezTo>
                <a:pt x="4950980" y="7878319"/>
                <a:pt x="4637730" y="7839093"/>
                <a:pt x="4365383" y="7846060"/>
              </a:cubicBezTo>
              <a:cubicBezTo>
                <a:pt x="4093036" y="7853027"/>
                <a:pt x="4013384" y="7837602"/>
                <a:pt x="3833872" y="7846060"/>
              </a:cubicBezTo>
              <a:cubicBezTo>
                <a:pt x="3654360" y="7854518"/>
                <a:pt x="3480775" y="7815636"/>
                <a:pt x="3368054" y="7846060"/>
              </a:cubicBezTo>
              <a:cubicBezTo>
                <a:pt x="3255333" y="7876484"/>
                <a:pt x="3061007" y="7836293"/>
                <a:pt x="2836543" y="7846060"/>
              </a:cubicBezTo>
              <a:cubicBezTo>
                <a:pt x="2612079" y="7855827"/>
                <a:pt x="2555998" y="7842647"/>
                <a:pt x="2436417" y="7846060"/>
              </a:cubicBezTo>
              <a:cubicBezTo>
                <a:pt x="2316836" y="7849473"/>
                <a:pt x="2112547" y="7810258"/>
                <a:pt x="1904906" y="7846060"/>
              </a:cubicBezTo>
              <a:cubicBezTo>
                <a:pt x="1697265" y="7881862"/>
                <a:pt x="1508482" y="7832208"/>
                <a:pt x="1307703" y="7846060"/>
              </a:cubicBezTo>
              <a:cubicBezTo>
                <a:pt x="606929" y="7859225"/>
                <a:pt x="52258" y="7230936"/>
                <a:pt x="0" y="6538357"/>
              </a:cubicBezTo>
              <a:cubicBezTo>
                <a:pt x="-49651" y="6255573"/>
                <a:pt x="8387" y="6068014"/>
                <a:pt x="0" y="5904867"/>
              </a:cubicBezTo>
              <a:cubicBezTo>
                <a:pt x="-8387" y="5741720"/>
                <a:pt x="71443" y="5389308"/>
                <a:pt x="0" y="5219070"/>
              </a:cubicBezTo>
              <a:cubicBezTo>
                <a:pt x="-71443" y="5048832"/>
                <a:pt x="19878" y="4860989"/>
                <a:pt x="0" y="4742499"/>
              </a:cubicBezTo>
              <a:cubicBezTo>
                <a:pt x="-19878" y="4624009"/>
                <a:pt x="27917" y="4238497"/>
                <a:pt x="0" y="4056702"/>
              </a:cubicBezTo>
              <a:cubicBezTo>
                <a:pt x="-27917" y="3874907"/>
                <a:pt x="41159" y="3668408"/>
                <a:pt x="0" y="3475518"/>
              </a:cubicBezTo>
              <a:cubicBezTo>
                <a:pt x="-41159" y="3282628"/>
                <a:pt x="40918" y="3199909"/>
                <a:pt x="0" y="2998948"/>
              </a:cubicBezTo>
              <a:cubicBezTo>
                <a:pt x="-40918" y="2797987"/>
                <a:pt x="37928" y="2583020"/>
                <a:pt x="0" y="2365457"/>
              </a:cubicBezTo>
              <a:cubicBezTo>
                <a:pt x="-37928" y="2147894"/>
                <a:pt x="28668" y="2087841"/>
                <a:pt x="0" y="1941193"/>
              </a:cubicBezTo>
              <a:cubicBezTo>
                <a:pt x="-28668" y="1794545"/>
                <a:pt x="34014" y="1568596"/>
                <a:pt x="0" y="1307703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67206</xdr:colOff>
      <xdr:row>68</xdr:row>
      <xdr:rowOff>218547</xdr:rowOff>
    </xdr:from>
    <xdr:to>
      <xdr:col>38</xdr:col>
      <xdr:colOff>102769</xdr:colOff>
      <xdr:row>86</xdr:row>
      <xdr:rowOff>101707</xdr:rowOff>
    </xdr:to>
    <xdr:sp macro="" textlink="">
      <xdr:nvSpPr>
        <xdr:cNvPr id="10" name="Rechthoek 9">
          <a:extLst>
            <a:ext uri="{FF2B5EF4-FFF2-40B4-BE49-F238E27FC236}">
              <a16:creationId xmlns:a16="http://schemas.microsoft.com/office/drawing/2014/main" id="{7D079C00-C9E8-44AE-95BC-AF3F7D30988F}"/>
            </a:ext>
          </a:extLst>
        </xdr:cNvPr>
        <xdr:cNvSpPr/>
      </xdr:nvSpPr>
      <xdr:spPr>
        <a:xfrm rot="336433">
          <a:off x="15718686" y="17546427"/>
          <a:ext cx="9309103" cy="4859020"/>
        </a:xfrm>
        <a:custGeom>
          <a:avLst/>
          <a:gdLst>
            <a:gd name="csX0" fmla="*/ 0 w 9309103"/>
            <a:gd name="csY0" fmla="*/ 0 h 4859020"/>
            <a:gd name="csX1" fmla="*/ 9309103 w 9309103"/>
            <a:gd name="csY1" fmla="*/ 0 h 4859020"/>
            <a:gd name="csX2" fmla="*/ 9309103 w 9309103"/>
            <a:gd name="csY2" fmla="*/ 4859020 h 4859020"/>
            <a:gd name="csX3" fmla="*/ 0 w 9309103"/>
            <a:gd name="csY3" fmla="*/ 4859020 h 4859020"/>
            <a:gd name="csX4" fmla="*/ 0 w 9309103"/>
            <a:gd name="csY4" fmla="*/ 0 h 485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309103" h="4859020" extrusionOk="0">
              <a:moveTo>
                <a:pt x="0" y="0"/>
              </a:moveTo>
              <a:cubicBezTo>
                <a:pt x="2563440" y="-74274"/>
                <a:pt x="7920789" y="-120669"/>
                <a:pt x="9309103" y="0"/>
              </a:cubicBezTo>
              <a:cubicBezTo>
                <a:pt x="9462202" y="988694"/>
                <a:pt x="9157109" y="3894387"/>
                <a:pt x="9309103" y="4859020"/>
              </a:cubicBezTo>
              <a:cubicBezTo>
                <a:pt x="8243959" y="4982158"/>
                <a:pt x="1791394" y="4920005"/>
                <a:pt x="0" y="4859020"/>
              </a:cubicBezTo>
              <a:cubicBezTo>
                <a:pt x="-129013" y="3363593"/>
                <a:pt x="-29966" y="570919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375920</xdr:colOff>
      <xdr:row>37</xdr:row>
      <xdr:rowOff>22860</xdr:rowOff>
    </xdr:from>
    <xdr:ext cx="3304623" cy="134459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AA333390-8B75-41AD-BDDE-0243AA6502AC}"/>
            </a:ext>
          </a:extLst>
        </xdr:cNvPr>
        <xdr:cNvSpPr txBox="1"/>
      </xdr:nvSpPr>
      <xdr:spPr>
        <a:xfrm>
          <a:off x="16629380" y="979170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337819</xdr:colOff>
      <xdr:row>73</xdr:row>
      <xdr:rowOff>27938</xdr:rowOff>
    </xdr:from>
    <xdr:ext cx="2049728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3E9B7371-82CA-47EC-B6F1-326EBCE9DD6F}"/>
            </a:ext>
          </a:extLst>
        </xdr:cNvPr>
        <xdr:cNvSpPr txBox="1"/>
      </xdr:nvSpPr>
      <xdr:spPr>
        <a:xfrm>
          <a:off x="6357619" y="1899411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22</xdr:col>
      <xdr:colOff>562433</xdr:colOff>
      <xdr:row>68</xdr:row>
      <xdr:rowOff>218437</xdr:rowOff>
    </xdr:from>
    <xdr:ext cx="3886513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AD9153FC-5DA5-4F2D-B139-0606CEEFA8FB}"/>
            </a:ext>
          </a:extLst>
        </xdr:cNvPr>
        <xdr:cNvSpPr txBox="1"/>
      </xdr:nvSpPr>
      <xdr:spPr>
        <a:xfrm rot="339370">
          <a:off x="16213913" y="17546317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342900</xdr:colOff>
      <xdr:row>87</xdr:row>
      <xdr:rowOff>0</xdr:rowOff>
    </xdr:from>
    <xdr:ext cx="439479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E73CB305-1E42-4AFC-8BF5-7CBB318874D5}"/>
            </a:ext>
          </a:extLst>
        </xdr:cNvPr>
        <xdr:cNvSpPr txBox="1"/>
      </xdr:nvSpPr>
      <xdr:spPr>
        <a:xfrm>
          <a:off x="6362700" y="2254758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317500</xdr:colOff>
      <xdr:row>100</xdr:row>
      <xdr:rowOff>0</xdr:rowOff>
    </xdr:from>
    <xdr:ext cx="4137864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145D1B8F-9200-41D5-A5DA-98578626A3CC}"/>
            </a:ext>
          </a:extLst>
        </xdr:cNvPr>
        <xdr:cNvSpPr txBox="1"/>
      </xdr:nvSpPr>
      <xdr:spPr>
        <a:xfrm>
          <a:off x="6337300" y="2571750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25</xdr:col>
      <xdr:colOff>59003</xdr:colOff>
      <xdr:row>103</xdr:row>
      <xdr:rowOff>114301</xdr:rowOff>
    </xdr:from>
    <xdr:ext cx="5055936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27F7BCB3-4E33-453A-8686-0645E0D3D928}"/>
            </a:ext>
          </a:extLst>
        </xdr:cNvPr>
        <xdr:cNvSpPr txBox="1"/>
      </xdr:nvSpPr>
      <xdr:spPr>
        <a:xfrm rot="21279912">
          <a:off x="16914443" y="26563321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25</xdr:col>
      <xdr:colOff>50800</xdr:colOff>
      <xdr:row>117</xdr:row>
      <xdr:rowOff>0</xdr:rowOff>
    </xdr:from>
    <xdr:ext cx="6630661" cy="2596865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6CDC761E-6566-4D13-BAE7-60E64F697FF8}"/>
            </a:ext>
          </a:extLst>
        </xdr:cNvPr>
        <xdr:cNvSpPr txBox="1"/>
      </xdr:nvSpPr>
      <xdr:spPr>
        <a:xfrm>
          <a:off x="16906240" y="2986278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22</xdr:col>
      <xdr:colOff>248424</xdr:colOff>
      <xdr:row>102</xdr:row>
      <xdr:rowOff>78278</xdr:rowOff>
    </xdr:from>
    <xdr:to>
      <xdr:col>39</xdr:col>
      <xdr:colOff>294192</xdr:colOff>
      <xdr:row>113</xdr:row>
      <xdr:rowOff>183704</xdr:rowOff>
    </xdr:to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F2063C6E-0C98-4AAC-AF73-CF193DCF4EBF}"/>
            </a:ext>
          </a:extLst>
        </xdr:cNvPr>
        <xdr:cNvSpPr/>
      </xdr:nvSpPr>
      <xdr:spPr>
        <a:xfrm rot="21299729">
          <a:off x="15899904" y="26283458"/>
          <a:ext cx="9951768" cy="2787666"/>
        </a:xfrm>
        <a:custGeom>
          <a:avLst/>
          <a:gdLst>
            <a:gd name="csX0" fmla="*/ 0 w 9951768"/>
            <a:gd name="csY0" fmla="*/ 0 h 2787666"/>
            <a:gd name="csX1" fmla="*/ 286845 w 9951768"/>
            <a:gd name="csY1" fmla="*/ 0 h 2787666"/>
            <a:gd name="csX2" fmla="*/ 573690 w 9951768"/>
            <a:gd name="csY2" fmla="*/ 0 h 2787666"/>
            <a:gd name="csX3" fmla="*/ 960053 w 9951768"/>
            <a:gd name="csY3" fmla="*/ 0 h 2787666"/>
            <a:gd name="csX4" fmla="*/ 1246898 w 9951768"/>
            <a:gd name="csY4" fmla="*/ 0 h 2787666"/>
            <a:gd name="csX5" fmla="*/ 1832296 w 9951768"/>
            <a:gd name="csY5" fmla="*/ 0 h 2787666"/>
            <a:gd name="csX6" fmla="*/ 2119141 w 9951768"/>
            <a:gd name="csY6" fmla="*/ 0 h 2787666"/>
            <a:gd name="csX7" fmla="*/ 2505504 w 9951768"/>
            <a:gd name="csY7" fmla="*/ 0 h 2787666"/>
            <a:gd name="csX8" fmla="*/ 3090902 w 9951768"/>
            <a:gd name="csY8" fmla="*/ 0 h 2787666"/>
            <a:gd name="csX9" fmla="*/ 3477265 w 9951768"/>
            <a:gd name="csY9" fmla="*/ 0 h 2787666"/>
            <a:gd name="csX10" fmla="*/ 3764110 w 9951768"/>
            <a:gd name="csY10" fmla="*/ 0 h 2787666"/>
            <a:gd name="csX11" fmla="*/ 4449026 w 9951768"/>
            <a:gd name="csY11" fmla="*/ 0 h 2787666"/>
            <a:gd name="csX12" fmla="*/ 5133941 w 9951768"/>
            <a:gd name="csY12" fmla="*/ 0 h 2787666"/>
            <a:gd name="csX13" fmla="*/ 5619822 w 9951768"/>
            <a:gd name="csY13" fmla="*/ 0 h 2787666"/>
            <a:gd name="csX14" fmla="*/ 6404255 w 9951768"/>
            <a:gd name="csY14" fmla="*/ 0 h 2787666"/>
            <a:gd name="csX15" fmla="*/ 6989654 w 9951768"/>
            <a:gd name="csY15" fmla="*/ 0 h 2787666"/>
            <a:gd name="csX16" fmla="*/ 7376016 w 9951768"/>
            <a:gd name="csY16" fmla="*/ 0 h 2787666"/>
            <a:gd name="csX17" fmla="*/ 7961414 w 9951768"/>
            <a:gd name="csY17" fmla="*/ 0 h 2787666"/>
            <a:gd name="csX18" fmla="*/ 8745848 w 9951768"/>
            <a:gd name="csY18" fmla="*/ 0 h 2787666"/>
            <a:gd name="csX19" fmla="*/ 9132211 w 9951768"/>
            <a:gd name="csY19" fmla="*/ 0 h 2787666"/>
            <a:gd name="csX20" fmla="*/ 9951768 w 9951768"/>
            <a:gd name="csY20" fmla="*/ 0 h 2787666"/>
            <a:gd name="csX21" fmla="*/ 9951768 w 9951768"/>
            <a:gd name="csY21" fmla="*/ 613287 h 2787666"/>
            <a:gd name="csX22" fmla="*/ 9951768 w 9951768"/>
            <a:gd name="csY22" fmla="*/ 1087190 h 2787666"/>
            <a:gd name="csX23" fmla="*/ 9951768 w 9951768"/>
            <a:gd name="csY23" fmla="*/ 1700476 h 2787666"/>
            <a:gd name="csX24" fmla="*/ 9951768 w 9951768"/>
            <a:gd name="csY24" fmla="*/ 2285886 h 2787666"/>
            <a:gd name="csX25" fmla="*/ 9951768 w 9951768"/>
            <a:gd name="csY25" fmla="*/ 2787666 h 2787666"/>
            <a:gd name="csX26" fmla="*/ 9565405 w 9951768"/>
            <a:gd name="csY26" fmla="*/ 2787666 h 2787666"/>
            <a:gd name="csX27" fmla="*/ 9278560 w 9951768"/>
            <a:gd name="csY27" fmla="*/ 2787666 h 2787666"/>
            <a:gd name="csX28" fmla="*/ 8792680 w 9951768"/>
            <a:gd name="csY28" fmla="*/ 2787666 h 2787666"/>
            <a:gd name="csX29" fmla="*/ 8306799 w 9951768"/>
            <a:gd name="csY29" fmla="*/ 2787666 h 2787666"/>
            <a:gd name="csX30" fmla="*/ 8019954 w 9951768"/>
            <a:gd name="csY30" fmla="*/ 2787666 h 2787666"/>
            <a:gd name="csX31" fmla="*/ 7633591 w 9951768"/>
            <a:gd name="csY31" fmla="*/ 2787666 h 2787666"/>
            <a:gd name="csX32" fmla="*/ 7247229 w 9951768"/>
            <a:gd name="csY32" fmla="*/ 2787666 h 2787666"/>
            <a:gd name="csX33" fmla="*/ 6860866 w 9951768"/>
            <a:gd name="csY33" fmla="*/ 2787666 h 2787666"/>
            <a:gd name="csX34" fmla="*/ 6076432 w 9951768"/>
            <a:gd name="csY34" fmla="*/ 2787666 h 2787666"/>
            <a:gd name="csX35" fmla="*/ 5789587 w 9951768"/>
            <a:gd name="csY35" fmla="*/ 2787666 h 2787666"/>
            <a:gd name="csX36" fmla="*/ 5005154 w 9951768"/>
            <a:gd name="csY36" fmla="*/ 2787666 h 2787666"/>
            <a:gd name="csX37" fmla="*/ 4220720 w 9951768"/>
            <a:gd name="csY37" fmla="*/ 2787666 h 2787666"/>
            <a:gd name="csX38" fmla="*/ 3436287 w 9951768"/>
            <a:gd name="csY38" fmla="*/ 2787666 h 2787666"/>
            <a:gd name="csX39" fmla="*/ 3149442 w 9951768"/>
            <a:gd name="csY39" fmla="*/ 2787666 h 2787666"/>
            <a:gd name="csX40" fmla="*/ 2365008 w 9951768"/>
            <a:gd name="csY40" fmla="*/ 2787666 h 2787666"/>
            <a:gd name="csX41" fmla="*/ 1879128 w 9951768"/>
            <a:gd name="csY41" fmla="*/ 2787666 h 2787666"/>
            <a:gd name="csX42" fmla="*/ 1393248 w 9951768"/>
            <a:gd name="csY42" fmla="*/ 2787666 h 2787666"/>
            <a:gd name="csX43" fmla="*/ 907367 w 9951768"/>
            <a:gd name="csY43" fmla="*/ 2787666 h 2787666"/>
            <a:gd name="csX44" fmla="*/ 0 w 9951768"/>
            <a:gd name="csY44" fmla="*/ 2787666 h 2787666"/>
            <a:gd name="csX45" fmla="*/ 0 w 9951768"/>
            <a:gd name="csY45" fmla="*/ 2174379 h 2787666"/>
            <a:gd name="csX46" fmla="*/ 0 w 9951768"/>
            <a:gd name="csY46" fmla="*/ 1588970 h 2787666"/>
            <a:gd name="csX47" fmla="*/ 0 w 9951768"/>
            <a:gd name="csY47" fmla="*/ 1059313 h 2787666"/>
            <a:gd name="csX48" fmla="*/ 0 w 9951768"/>
            <a:gd name="csY48" fmla="*/ 585410 h 2787666"/>
            <a:gd name="csX49" fmla="*/ 0 w 9951768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951768" h="2787666" extrusionOk="0">
              <a:moveTo>
                <a:pt x="0" y="0"/>
              </a:moveTo>
              <a:cubicBezTo>
                <a:pt x="102864" y="-16735"/>
                <a:pt x="182691" y="19458"/>
                <a:pt x="286845" y="0"/>
              </a:cubicBezTo>
              <a:cubicBezTo>
                <a:pt x="390999" y="-19458"/>
                <a:pt x="509593" y="5616"/>
                <a:pt x="573690" y="0"/>
              </a:cubicBezTo>
              <a:cubicBezTo>
                <a:pt x="637788" y="-5616"/>
                <a:pt x="823867" y="3695"/>
                <a:pt x="960053" y="0"/>
              </a:cubicBezTo>
              <a:cubicBezTo>
                <a:pt x="1096239" y="-3695"/>
                <a:pt x="1121830" y="20039"/>
                <a:pt x="1246898" y="0"/>
              </a:cubicBezTo>
              <a:cubicBezTo>
                <a:pt x="1371967" y="-20039"/>
                <a:pt x="1593741" y="40389"/>
                <a:pt x="1832296" y="0"/>
              </a:cubicBezTo>
              <a:cubicBezTo>
                <a:pt x="2070851" y="-40389"/>
                <a:pt x="2035693" y="19897"/>
                <a:pt x="2119141" y="0"/>
              </a:cubicBezTo>
              <a:cubicBezTo>
                <a:pt x="2202590" y="-19897"/>
                <a:pt x="2384263" y="12154"/>
                <a:pt x="2505504" y="0"/>
              </a:cubicBezTo>
              <a:cubicBezTo>
                <a:pt x="2626745" y="-12154"/>
                <a:pt x="2865291" y="44514"/>
                <a:pt x="3090902" y="0"/>
              </a:cubicBezTo>
              <a:cubicBezTo>
                <a:pt x="3316513" y="-44514"/>
                <a:pt x="3377907" y="9184"/>
                <a:pt x="3477265" y="0"/>
              </a:cubicBezTo>
              <a:cubicBezTo>
                <a:pt x="3576623" y="-9184"/>
                <a:pt x="3639747" y="3491"/>
                <a:pt x="3764110" y="0"/>
              </a:cubicBezTo>
              <a:cubicBezTo>
                <a:pt x="3888474" y="-3491"/>
                <a:pt x="4122820" y="43741"/>
                <a:pt x="4449026" y="0"/>
              </a:cubicBezTo>
              <a:cubicBezTo>
                <a:pt x="4775232" y="-43741"/>
                <a:pt x="4820433" y="77510"/>
                <a:pt x="5133941" y="0"/>
              </a:cubicBezTo>
              <a:cubicBezTo>
                <a:pt x="5447449" y="-77510"/>
                <a:pt x="5400779" y="35219"/>
                <a:pt x="5619822" y="0"/>
              </a:cubicBezTo>
              <a:cubicBezTo>
                <a:pt x="5838865" y="-35219"/>
                <a:pt x="6211135" y="7541"/>
                <a:pt x="6404255" y="0"/>
              </a:cubicBezTo>
              <a:cubicBezTo>
                <a:pt x="6597375" y="-7541"/>
                <a:pt x="6865124" y="17595"/>
                <a:pt x="6989654" y="0"/>
              </a:cubicBezTo>
              <a:cubicBezTo>
                <a:pt x="7114184" y="-17595"/>
                <a:pt x="7205205" y="8494"/>
                <a:pt x="7376016" y="0"/>
              </a:cubicBezTo>
              <a:cubicBezTo>
                <a:pt x="7546827" y="-8494"/>
                <a:pt x="7728811" y="4690"/>
                <a:pt x="7961414" y="0"/>
              </a:cubicBezTo>
              <a:cubicBezTo>
                <a:pt x="8194017" y="-4690"/>
                <a:pt x="8434943" y="5775"/>
                <a:pt x="8745848" y="0"/>
              </a:cubicBezTo>
              <a:cubicBezTo>
                <a:pt x="9056753" y="-5775"/>
                <a:pt x="8957337" y="12549"/>
                <a:pt x="9132211" y="0"/>
              </a:cubicBezTo>
              <a:cubicBezTo>
                <a:pt x="9307085" y="-12549"/>
                <a:pt x="9709546" y="79302"/>
                <a:pt x="9951768" y="0"/>
              </a:cubicBezTo>
              <a:cubicBezTo>
                <a:pt x="9970342" y="212773"/>
                <a:pt x="9906391" y="343341"/>
                <a:pt x="9951768" y="613287"/>
              </a:cubicBezTo>
              <a:cubicBezTo>
                <a:pt x="9997145" y="883233"/>
                <a:pt x="9917662" y="926932"/>
                <a:pt x="9951768" y="1087190"/>
              </a:cubicBezTo>
              <a:cubicBezTo>
                <a:pt x="9985874" y="1247448"/>
                <a:pt x="9889439" y="1563459"/>
                <a:pt x="9951768" y="1700476"/>
              </a:cubicBezTo>
              <a:cubicBezTo>
                <a:pt x="10014097" y="1837493"/>
                <a:pt x="9905044" y="2103485"/>
                <a:pt x="9951768" y="2285886"/>
              </a:cubicBezTo>
              <a:cubicBezTo>
                <a:pt x="9998492" y="2468287"/>
                <a:pt x="9905606" y="2541307"/>
                <a:pt x="9951768" y="2787666"/>
              </a:cubicBezTo>
              <a:cubicBezTo>
                <a:pt x="9872467" y="2806628"/>
                <a:pt x="9681490" y="2762667"/>
                <a:pt x="9565405" y="2787666"/>
              </a:cubicBezTo>
              <a:cubicBezTo>
                <a:pt x="9449320" y="2812665"/>
                <a:pt x="9384502" y="2767327"/>
                <a:pt x="9278560" y="2787666"/>
              </a:cubicBezTo>
              <a:cubicBezTo>
                <a:pt x="9172618" y="2808005"/>
                <a:pt x="8931950" y="2760863"/>
                <a:pt x="8792680" y="2787666"/>
              </a:cubicBezTo>
              <a:cubicBezTo>
                <a:pt x="8653410" y="2814469"/>
                <a:pt x="8532874" y="2756975"/>
                <a:pt x="8306799" y="2787666"/>
              </a:cubicBezTo>
              <a:cubicBezTo>
                <a:pt x="8080724" y="2818357"/>
                <a:pt x="8148164" y="2767396"/>
                <a:pt x="8019954" y="2787666"/>
              </a:cubicBezTo>
              <a:cubicBezTo>
                <a:pt x="7891744" y="2807936"/>
                <a:pt x="7794704" y="2781968"/>
                <a:pt x="7633591" y="2787666"/>
              </a:cubicBezTo>
              <a:cubicBezTo>
                <a:pt x="7472478" y="2793364"/>
                <a:pt x="7420632" y="2765899"/>
                <a:pt x="7247229" y="2787666"/>
              </a:cubicBezTo>
              <a:cubicBezTo>
                <a:pt x="7073826" y="2809433"/>
                <a:pt x="6974678" y="2752785"/>
                <a:pt x="6860866" y="2787666"/>
              </a:cubicBezTo>
              <a:cubicBezTo>
                <a:pt x="6747054" y="2822547"/>
                <a:pt x="6385524" y="2716111"/>
                <a:pt x="6076432" y="2787666"/>
              </a:cubicBezTo>
              <a:cubicBezTo>
                <a:pt x="5767340" y="2859221"/>
                <a:pt x="5871169" y="2775114"/>
                <a:pt x="5789587" y="2787666"/>
              </a:cubicBezTo>
              <a:cubicBezTo>
                <a:pt x="5708005" y="2800218"/>
                <a:pt x="5382467" y="2760737"/>
                <a:pt x="5005154" y="2787666"/>
              </a:cubicBezTo>
              <a:cubicBezTo>
                <a:pt x="4627841" y="2814595"/>
                <a:pt x="4524761" y="2736676"/>
                <a:pt x="4220720" y="2787666"/>
              </a:cubicBezTo>
              <a:cubicBezTo>
                <a:pt x="3916679" y="2838656"/>
                <a:pt x="3720462" y="2746346"/>
                <a:pt x="3436287" y="2787666"/>
              </a:cubicBezTo>
              <a:cubicBezTo>
                <a:pt x="3152112" y="2828986"/>
                <a:pt x="3270082" y="2763951"/>
                <a:pt x="3149442" y="2787666"/>
              </a:cubicBezTo>
              <a:cubicBezTo>
                <a:pt x="3028802" y="2811381"/>
                <a:pt x="2543542" y="2758551"/>
                <a:pt x="2365008" y="2787666"/>
              </a:cubicBezTo>
              <a:cubicBezTo>
                <a:pt x="2186474" y="2816781"/>
                <a:pt x="2080411" y="2779227"/>
                <a:pt x="1879128" y="2787666"/>
              </a:cubicBezTo>
              <a:cubicBezTo>
                <a:pt x="1677845" y="2796105"/>
                <a:pt x="1499318" y="2755365"/>
                <a:pt x="1393248" y="2787666"/>
              </a:cubicBezTo>
              <a:cubicBezTo>
                <a:pt x="1287178" y="2819967"/>
                <a:pt x="1107625" y="2769038"/>
                <a:pt x="907367" y="2787666"/>
              </a:cubicBezTo>
              <a:cubicBezTo>
                <a:pt x="707109" y="2806294"/>
                <a:pt x="253697" y="2778478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25</xdr:col>
      <xdr:colOff>76200</xdr:colOff>
      <xdr:row>88</xdr:row>
      <xdr:rowOff>165100</xdr:rowOff>
    </xdr:from>
    <xdr:ext cx="3588931" cy="1344599"/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4FCCF6B8-B98D-4CED-8789-20AE70A1F292}"/>
            </a:ext>
          </a:extLst>
        </xdr:cNvPr>
        <xdr:cNvSpPr txBox="1"/>
      </xdr:nvSpPr>
      <xdr:spPr>
        <a:xfrm>
          <a:off x="16931640" y="2295652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25400</xdr:colOff>
      <xdr:row>3</xdr:row>
      <xdr:rowOff>312420</xdr:rowOff>
    </xdr:from>
    <xdr:to>
      <xdr:col>40</xdr:col>
      <xdr:colOff>0</xdr:colOff>
      <xdr:row>24</xdr:row>
      <xdr:rowOff>223520</xdr:rowOff>
    </xdr:to>
    <xdr:graphicFrame macro="">
      <xdr:nvGraphicFramePr>
        <xdr:cNvPr id="20" name="Grafiek 19">
          <a:extLst>
            <a:ext uri="{FF2B5EF4-FFF2-40B4-BE49-F238E27FC236}">
              <a16:creationId xmlns:a16="http://schemas.microsoft.com/office/drawing/2014/main" id="{49133223-7245-400F-89CF-D4DC6EE71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</xdr:colOff>
      <xdr:row>0</xdr:row>
      <xdr:rowOff>241300</xdr:rowOff>
    </xdr:from>
    <xdr:to>
      <xdr:col>2</xdr:col>
      <xdr:colOff>790450</xdr:colOff>
      <xdr:row>2</xdr:row>
      <xdr:rowOff>505720</xdr:rowOff>
    </xdr:to>
    <xdr:sp macro="" textlink="">
      <xdr:nvSpPr>
        <xdr:cNvPr id="21" name="Rechthoek: afgeronde hoeken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5CDA878-A632-4568-92A9-5F09283168FE}"/>
            </a:ext>
          </a:extLst>
        </xdr:cNvPr>
        <xdr:cNvSpPr/>
      </xdr:nvSpPr>
      <xdr:spPr>
        <a:xfrm>
          <a:off x="647700" y="241300"/>
          <a:ext cx="1209550" cy="114072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2" name="Rechthoek: afgeronde hoeken 2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2C8571C-4F2C-4D10-95F0-3655AC72459B}"/>
            </a:ext>
          </a:extLst>
        </xdr:cNvPr>
        <xdr:cNvSpPr/>
      </xdr:nvSpPr>
      <xdr:spPr>
        <a:xfrm>
          <a:off x="1993889" y="228600"/>
          <a:ext cx="1207050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8E7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3" name="Rechthoek: afgeronde hoeken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E5CD080-C6BB-40ED-A3F8-DCF66C331B56}"/>
            </a:ext>
          </a:extLst>
        </xdr:cNvPr>
        <xdr:cNvSpPr/>
      </xdr:nvSpPr>
      <xdr:spPr>
        <a:xfrm>
          <a:off x="3325916" y="228600"/>
          <a:ext cx="1217367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B8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4" name="Rechthoek: afgeronde hoeken 2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FB34EB-4375-414C-B336-3582309EC396}"/>
            </a:ext>
          </a:extLst>
        </xdr:cNvPr>
        <xdr:cNvSpPr/>
      </xdr:nvSpPr>
      <xdr:spPr>
        <a:xfrm>
          <a:off x="624840" y="1114468"/>
          <a:ext cx="393192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23</xdr:col>
      <xdr:colOff>91440</xdr:colOff>
      <xdr:row>28</xdr:row>
      <xdr:rowOff>60960</xdr:rowOff>
    </xdr:from>
    <xdr:to>
      <xdr:col>38</xdr:col>
      <xdr:colOff>408940</xdr:colOff>
      <xdr:row>34</xdr:row>
      <xdr:rowOff>15240</xdr:rowOff>
    </xdr:to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EE8F98B5-7CDA-43AB-8E28-6B2EE96A67CA}"/>
            </a:ext>
          </a:extLst>
        </xdr:cNvPr>
        <xdr:cNvSpPr/>
      </xdr:nvSpPr>
      <xdr:spPr>
        <a:xfrm>
          <a:off x="16344900" y="7726680"/>
          <a:ext cx="8989060" cy="1333500"/>
        </a:xfrm>
        <a:custGeom>
          <a:avLst/>
          <a:gdLst>
            <a:gd name="csX0" fmla="*/ 0 w 8989060"/>
            <a:gd name="csY0" fmla="*/ 0 h 1333500"/>
            <a:gd name="csX1" fmla="*/ 329599 w 8989060"/>
            <a:gd name="csY1" fmla="*/ 0 h 1333500"/>
            <a:gd name="csX2" fmla="*/ 659198 w 8989060"/>
            <a:gd name="csY2" fmla="*/ 0 h 1333500"/>
            <a:gd name="csX3" fmla="*/ 1258468 w 8989060"/>
            <a:gd name="csY3" fmla="*/ 0 h 1333500"/>
            <a:gd name="csX4" fmla="*/ 2037520 w 8989060"/>
            <a:gd name="csY4" fmla="*/ 0 h 1333500"/>
            <a:gd name="csX5" fmla="*/ 2546900 w 8989060"/>
            <a:gd name="csY5" fmla="*/ 0 h 1333500"/>
            <a:gd name="csX6" fmla="*/ 3146171 w 8989060"/>
            <a:gd name="csY6" fmla="*/ 0 h 1333500"/>
            <a:gd name="csX7" fmla="*/ 3655551 w 8989060"/>
            <a:gd name="csY7" fmla="*/ 0 h 1333500"/>
            <a:gd name="csX8" fmla="*/ 4344712 w 8989060"/>
            <a:gd name="csY8" fmla="*/ 0 h 1333500"/>
            <a:gd name="csX9" fmla="*/ 4764202 w 8989060"/>
            <a:gd name="csY9" fmla="*/ 0 h 1333500"/>
            <a:gd name="csX10" fmla="*/ 5453363 w 8989060"/>
            <a:gd name="csY10" fmla="*/ 0 h 1333500"/>
            <a:gd name="csX11" fmla="*/ 5962743 w 8989060"/>
            <a:gd name="csY11" fmla="*/ 0 h 1333500"/>
            <a:gd name="csX12" fmla="*/ 6382233 w 8989060"/>
            <a:gd name="csY12" fmla="*/ 0 h 1333500"/>
            <a:gd name="csX13" fmla="*/ 6891613 w 8989060"/>
            <a:gd name="csY13" fmla="*/ 0 h 1333500"/>
            <a:gd name="csX14" fmla="*/ 7400993 w 8989060"/>
            <a:gd name="csY14" fmla="*/ 0 h 1333500"/>
            <a:gd name="csX15" fmla="*/ 7820482 w 8989060"/>
            <a:gd name="csY15" fmla="*/ 0 h 1333500"/>
            <a:gd name="csX16" fmla="*/ 8150081 w 8989060"/>
            <a:gd name="csY16" fmla="*/ 0 h 1333500"/>
            <a:gd name="csX17" fmla="*/ 8989060 w 8989060"/>
            <a:gd name="csY17" fmla="*/ 0 h 1333500"/>
            <a:gd name="csX18" fmla="*/ 8989060 w 8989060"/>
            <a:gd name="csY18" fmla="*/ 417830 h 1333500"/>
            <a:gd name="csX19" fmla="*/ 8989060 w 8989060"/>
            <a:gd name="csY19" fmla="*/ 875665 h 1333500"/>
            <a:gd name="csX20" fmla="*/ 8989060 w 8989060"/>
            <a:gd name="csY20" fmla="*/ 1333500 h 1333500"/>
            <a:gd name="csX21" fmla="*/ 8210008 w 8989060"/>
            <a:gd name="csY21" fmla="*/ 1333500 h 1333500"/>
            <a:gd name="csX22" fmla="*/ 7520847 w 8989060"/>
            <a:gd name="csY22" fmla="*/ 1333500 h 1333500"/>
            <a:gd name="csX23" fmla="*/ 7101357 w 8989060"/>
            <a:gd name="csY23" fmla="*/ 1333500 h 1333500"/>
            <a:gd name="csX24" fmla="*/ 6502087 w 8989060"/>
            <a:gd name="csY24" fmla="*/ 1333500 h 1333500"/>
            <a:gd name="csX25" fmla="*/ 5902816 w 8989060"/>
            <a:gd name="csY25" fmla="*/ 1333500 h 1333500"/>
            <a:gd name="csX26" fmla="*/ 5123764 w 8989060"/>
            <a:gd name="csY26" fmla="*/ 1333500 h 1333500"/>
            <a:gd name="csX27" fmla="*/ 4704275 w 8989060"/>
            <a:gd name="csY27" fmla="*/ 1333500 h 1333500"/>
            <a:gd name="csX28" fmla="*/ 4105004 w 8989060"/>
            <a:gd name="csY28" fmla="*/ 1333500 h 1333500"/>
            <a:gd name="csX29" fmla="*/ 3325952 w 8989060"/>
            <a:gd name="csY29" fmla="*/ 1333500 h 1333500"/>
            <a:gd name="csX30" fmla="*/ 2996353 w 8989060"/>
            <a:gd name="csY30" fmla="*/ 1333500 h 1333500"/>
            <a:gd name="csX31" fmla="*/ 2576864 w 8989060"/>
            <a:gd name="csY31" fmla="*/ 1333500 h 1333500"/>
            <a:gd name="csX32" fmla="*/ 2157374 w 8989060"/>
            <a:gd name="csY32" fmla="*/ 1333500 h 1333500"/>
            <a:gd name="csX33" fmla="*/ 1737885 w 8989060"/>
            <a:gd name="csY33" fmla="*/ 1333500 h 1333500"/>
            <a:gd name="csX34" fmla="*/ 1138614 w 8989060"/>
            <a:gd name="csY34" fmla="*/ 1333500 h 1333500"/>
            <a:gd name="csX35" fmla="*/ 539344 w 8989060"/>
            <a:gd name="csY35" fmla="*/ 1333500 h 1333500"/>
            <a:gd name="csX36" fmla="*/ 0 w 8989060"/>
            <a:gd name="csY36" fmla="*/ 1333500 h 1333500"/>
            <a:gd name="csX37" fmla="*/ 0 w 8989060"/>
            <a:gd name="csY37" fmla="*/ 889000 h 1333500"/>
            <a:gd name="csX38" fmla="*/ 0 w 8989060"/>
            <a:gd name="csY38" fmla="*/ 431165 h 1333500"/>
            <a:gd name="csX39" fmla="*/ 0 w 8989060"/>
            <a:gd name="csY39" fmla="*/ 0 h 13335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</a:cxnLst>
          <a:rect l="l" t="t" r="r" b="b"/>
          <a:pathLst>
            <a:path w="8989060" h="1333500" extrusionOk="0">
              <a:moveTo>
                <a:pt x="0" y="0"/>
              </a:moveTo>
              <a:cubicBezTo>
                <a:pt x="143679" y="-11055"/>
                <a:pt x="223442" y="32414"/>
                <a:pt x="329599" y="0"/>
              </a:cubicBezTo>
              <a:cubicBezTo>
                <a:pt x="435756" y="-32414"/>
                <a:pt x="559322" y="12167"/>
                <a:pt x="659198" y="0"/>
              </a:cubicBezTo>
              <a:cubicBezTo>
                <a:pt x="759074" y="-12167"/>
                <a:pt x="984172" y="63805"/>
                <a:pt x="1258468" y="0"/>
              </a:cubicBezTo>
              <a:cubicBezTo>
                <a:pt x="1532764" y="-63805"/>
                <a:pt x="1698463" y="31410"/>
                <a:pt x="2037520" y="0"/>
              </a:cubicBezTo>
              <a:cubicBezTo>
                <a:pt x="2376577" y="-31410"/>
                <a:pt x="2367007" y="7663"/>
                <a:pt x="2546900" y="0"/>
              </a:cubicBezTo>
              <a:cubicBezTo>
                <a:pt x="2726793" y="-7663"/>
                <a:pt x="3020970" y="0"/>
                <a:pt x="3146171" y="0"/>
              </a:cubicBezTo>
              <a:cubicBezTo>
                <a:pt x="3271372" y="0"/>
                <a:pt x="3533204" y="59269"/>
                <a:pt x="3655551" y="0"/>
              </a:cubicBezTo>
              <a:cubicBezTo>
                <a:pt x="3777898" y="-59269"/>
                <a:pt x="4195591" y="29624"/>
                <a:pt x="4344712" y="0"/>
              </a:cubicBezTo>
              <a:cubicBezTo>
                <a:pt x="4493833" y="-29624"/>
                <a:pt x="4571885" y="1055"/>
                <a:pt x="4764202" y="0"/>
              </a:cubicBezTo>
              <a:cubicBezTo>
                <a:pt x="4956519" y="-1055"/>
                <a:pt x="5254904" y="64790"/>
                <a:pt x="5453363" y="0"/>
              </a:cubicBezTo>
              <a:cubicBezTo>
                <a:pt x="5651822" y="-64790"/>
                <a:pt x="5851768" y="24709"/>
                <a:pt x="5962743" y="0"/>
              </a:cubicBezTo>
              <a:cubicBezTo>
                <a:pt x="6073718" y="-24709"/>
                <a:pt x="6208665" y="43410"/>
                <a:pt x="6382233" y="0"/>
              </a:cubicBezTo>
              <a:cubicBezTo>
                <a:pt x="6555801" y="-43410"/>
                <a:pt x="6718079" y="54805"/>
                <a:pt x="6891613" y="0"/>
              </a:cubicBezTo>
              <a:cubicBezTo>
                <a:pt x="7065147" y="-54805"/>
                <a:pt x="7222217" y="54955"/>
                <a:pt x="7400993" y="0"/>
              </a:cubicBezTo>
              <a:cubicBezTo>
                <a:pt x="7579769" y="-54955"/>
                <a:pt x="7685020" y="24265"/>
                <a:pt x="7820482" y="0"/>
              </a:cubicBezTo>
              <a:cubicBezTo>
                <a:pt x="7955944" y="-24265"/>
                <a:pt x="8048096" y="24043"/>
                <a:pt x="8150081" y="0"/>
              </a:cubicBezTo>
              <a:cubicBezTo>
                <a:pt x="8252066" y="-24043"/>
                <a:pt x="8653787" y="61199"/>
                <a:pt x="8989060" y="0"/>
              </a:cubicBezTo>
              <a:cubicBezTo>
                <a:pt x="9033869" y="125865"/>
                <a:pt x="8973958" y="283936"/>
                <a:pt x="8989060" y="417830"/>
              </a:cubicBezTo>
              <a:cubicBezTo>
                <a:pt x="9004162" y="551724"/>
                <a:pt x="8961860" y="782151"/>
                <a:pt x="8989060" y="875665"/>
              </a:cubicBezTo>
              <a:cubicBezTo>
                <a:pt x="9016260" y="969180"/>
                <a:pt x="8979888" y="1171171"/>
                <a:pt x="8989060" y="1333500"/>
              </a:cubicBezTo>
              <a:cubicBezTo>
                <a:pt x="8763613" y="1390904"/>
                <a:pt x="8569706" y="1278186"/>
                <a:pt x="8210008" y="1333500"/>
              </a:cubicBezTo>
              <a:cubicBezTo>
                <a:pt x="7850310" y="1388814"/>
                <a:pt x="7760969" y="1259823"/>
                <a:pt x="7520847" y="1333500"/>
              </a:cubicBezTo>
              <a:cubicBezTo>
                <a:pt x="7280725" y="1407177"/>
                <a:pt x="7203034" y="1329175"/>
                <a:pt x="7101357" y="1333500"/>
              </a:cubicBezTo>
              <a:cubicBezTo>
                <a:pt x="6999680" y="1337825"/>
                <a:pt x="6622856" y="1326763"/>
                <a:pt x="6502087" y="1333500"/>
              </a:cubicBezTo>
              <a:cubicBezTo>
                <a:pt x="6381318" y="1340237"/>
                <a:pt x="6121910" y="1263589"/>
                <a:pt x="5902816" y="1333500"/>
              </a:cubicBezTo>
              <a:cubicBezTo>
                <a:pt x="5683722" y="1403411"/>
                <a:pt x="5472064" y="1254443"/>
                <a:pt x="5123764" y="1333500"/>
              </a:cubicBezTo>
              <a:cubicBezTo>
                <a:pt x="4775464" y="1412557"/>
                <a:pt x="4872018" y="1326903"/>
                <a:pt x="4704275" y="1333500"/>
              </a:cubicBezTo>
              <a:cubicBezTo>
                <a:pt x="4536532" y="1340097"/>
                <a:pt x="4382715" y="1321583"/>
                <a:pt x="4105004" y="1333500"/>
              </a:cubicBezTo>
              <a:cubicBezTo>
                <a:pt x="3827293" y="1345417"/>
                <a:pt x="3504679" y="1328668"/>
                <a:pt x="3325952" y="1333500"/>
              </a:cubicBezTo>
              <a:cubicBezTo>
                <a:pt x="3147225" y="1338332"/>
                <a:pt x="3146926" y="1323348"/>
                <a:pt x="2996353" y="1333500"/>
              </a:cubicBezTo>
              <a:cubicBezTo>
                <a:pt x="2845780" y="1343652"/>
                <a:pt x="2756310" y="1329159"/>
                <a:pt x="2576864" y="1333500"/>
              </a:cubicBezTo>
              <a:cubicBezTo>
                <a:pt x="2397418" y="1337841"/>
                <a:pt x="2333399" y="1321664"/>
                <a:pt x="2157374" y="1333500"/>
              </a:cubicBezTo>
              <a:cubicBezTo>
                <a:pt x="1981349" y="1345336"/>
                <a:pt x="1942750" y="1284783"/>
                <a:pt x="1737885" y="1333500"/>
              </a:cubicBezTo>
              <a:cubicBezTo>
                <a:pt x="1533020" y="1382217"/>
                <a:pt x="1379409" y="1264847"/>
                <a:pt x="1138614" y="1333500"/>
              </a:cubicBezTo>
              <a:cubicBezTo>
                <a:pt x="897819" y="1402153"/>
                <a:pt x="702840" y="1328619"/>
                <a:pt x="539344" y="1333500"/>
              </a:cubicBezTo>
              <a:cubicBezTo>
                <a:pt x="375848" y="1338381"/>
                <a:pt x="250110" y="1285590"/>
                <a:pt x="0" y="1333500"/>
              </a:cubicBezTo>
              <a:cubicBezTo>
                <a:pt x="-18967" y="1179834"/>
                <a:pt x="14701" y="1021290"/>
                <a:pt x="0" y="889000"/>
              </a:cubicBezTo>
              <a:cubicBezTo>
                <a:pt x="-14701" y="756710"/>
                <a:pt x="19970" y="599913"/>
                <a:pt x="0" y="431165"/>
              </a:cubicBezTo>
              <a:cubicBezTo>
                <a:pt x="-19970" y="262417"/>
                <a:pt x="20965" y="91520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208280</xdr:colOff>
      <xdr:row>28</xdr:row>
      <xdr:rowOff>53340</xdr:rowOff>
    </xdr:from>
    <xdr:ext cx="6746142" cy="1970732"/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CEB5D275-9A4F-4572-A89E-7713AF6839E5}"/>
            </a:ext>
          </a:extLst>
        </xdr:cNvPr>
        <xdr:cNvSpPr txBox="1"/>
      </xdr:nvSpPr>
      <xdr:spPr>
        <a:xfrm>
          <a:off x="16461740" y="7719060"/>
          <a:ext cx="6746142" cy="19707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274320</xdr:colOff>
      <xdr:row>29</xdr:row>
      <xdr:rowOff>30480</xdr:rowOff>
    </xdr:from>
    <xdr:to>
      <xdr:col>38</xdr:col>
      <xdr:colOff>243840</xdr:colOff>
      <xdr:row>33</xdr:row>
      <xdr:rowOff>45720</xdr:rowOff>
    </xdr:to>
    <xdr:sp macro="" textlink="">
      <xdr:nvSpPr>
        <xdr:cNvPr id="27" name="Rechthoek: afgeronde hoeken 26">
          <a:extLst>
            <a:ext uri="{FF2B5EF4-FFF2-40B4-BE49-F238E27FC236}">
              <a16:creationId xmlns:a16="http://schemas.microsoft.com/office/drawing/2014/main" id="{06263FA1-C88B-4228-9841-EEE90675AD75}"/>
            </a:ext>
          </a:extLst>
        </xdr:cNvPr>
        <xdr:cNvSpPr/>
      </xdr:nvSpPr>
      <xdr:spPr>
        <a:xfrm>
          <a:off x="23301960" y="7894320"/>
          <a:ext cx="186690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36</xdr:col>
      <xdr:colOff>411480</xdr:colOff>
      <xdr:row>20</xdr:row>
      <xdr:rowOff>182880</xdr:rowOff>
    </xdr:from>
    <xdr:to>
      <xdr:col>39</xdr:col>
      <xdr:colOff>472440</xdr:colOff>
      <xdr:row>24</xdr:row>
      <xdr:rowOff>137160</xdr:rowOff>
    </xdr:to>
    <xdr:sp macro="" textlink="">
      <xdr:nvSpPr>
        <xdr:cNvPr id="28" name="Tekstvak 27">
          <a:extLst>
            <a:ext uri="{FF2B5EF4-FFF2-40B4-BE49-F238E27FC236}">
              <a16:creationId xmlns:a16="http://schemas.microsoft.com/office/drawing/2014/main" id="{F548F587-1044-4E6F-AB31-AC07F45476C2}"/>
            </a:ext>
          </a:extLst>
        </xdr:cNvPr>
        <xdr:cNvSpPr txBox="1"/>
      </xdr:nvSpPr>
      <xdr:spPr>
        <a:xfrm>
          <a:off x="24932640" y="6126480"/>
          <a:ext cx="1981200" cy="8839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600"/>
            <a:t>score is één niveau onder de</a:t>
          </a:r>
          <a:r>
            <a:rPr lang="nl-NL" sz="1600" baseline="0"/>
            <a:t> gemiddelde score = aandacht</a:t>
          </a:r>
          <a:endParaRPr lang="nl-NL" sz="1600"/>
        </a:p>
      </xdr:txBody>
    </xdr:sp>
    <xdr:clientData/>
  </xdr:twoCellAnchor>
  <xdr:twoCellAnchor>
    <xdr:from>
      <xdr:col>33</xdr:col>
      <xdr:colOff>274320</xdr:colOff>
      <xdr:row>20</xdr:row>
      <xdr:rowOff>182880</xdr:rowOff>
    </xdr:from>
    <xdr:to>
      <xdr:col>39</xdr:col>
      <xdr:colOff>441960</xdr:colOff>
      <xdr:row>24</xdr:row>
      <xdr:rowOff>152400</xdr:rowOff>
    </xdr:to>
    <xdr:sp macro="" textlink="">
      <xdr:nvSpPr>
        <xdr:cNvPr id="29" name="Rechthoek 28">
          <a:extLst>
            <a:ext uri="{FF2B5EF4-FFF2-40B4-BE49-F238E27FC236}">
              <a16:creationId xmlns:a16="http://schemas.microsoft.com/office/drawing/2014/main" id="{B2C24292-1DCA-4CA4-B98C-7C8E86F7F53B}"/>
            </a:ext>
          </a:extLst>
        </xdr:cNvPr>
        <xdr:cNvSpPr/>
      </xdr:nvSpPr>
      <xdr:spPr>
        <a:xfrm>
          <a:off x="22875240" y="6126480"/>
          <a:ext cx="4008120" cy="899160"/>
        </a:xfrm>
        <a:prstGeom prst="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74196</xdr:colOff>
      <xdr:row>2</xdr:row>
      <xdr:rowOff>64169</xdr:rowOff>
    </xdr:from>
    <xdr:to>
      <xdr:col>14</xdr:col>
      <xdr:colOff>633663</xdr:colOff>
      <xdr:row>6</xdr:row>
      <xdr:rowOff>112295</xdr:rowOff>
    </xdr:to>
    <xdr:sp macro="" textlink="">
      <xdr:nvSpPr>
        <xdr:cNvPr id="2" name="Pijl: links 1">
          <a:extLst>
            <a:ext uri="{FF2B5EF4-FFF2-40B4-BE49-F238E27FC236}">
              <a16:creationId xmlns:a16="http://schemas.microsoft.com/office/drawing/2014/main" id="{BB4B64CC-E23F-B4A8-5A61-02A1A669D224}"/>
            </a:ext>
          </a:extLst>
        </xdr:cNvPr>
        <xdr:cNvSpPr/>
      </xdr:nvSpPr>
      <xdr:spPr>
        <a:xfrm>
          <a:off x="6587291" y="561474"/>
          <a:ext cx="1562098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Wanneer ben </a:t>
          </a:r>
        </a:p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je tevreden?</a:t>
          </a:r>
        </a:p>
      </xdr:txBody>
    </xdr:sp>
    <xdr:clientData/>
  </xdr:twoCellAnchor>
  <xdr:twoCellAnchor>
    <xdr:from>
      <xdr:col>28</xdr:col>
      <xdr:colOff>109621</xdr:colOff>
      <xdr:row>9</xdr:row>
      <xdr:rowOff>56148</xdr:rowOff>
    </xdr:from>
    <xdr:to>
      <xdr:col>30</xdr:col>
      <xdr:colOff>590730</xdr:colOff>
      <xdr:row>26</xdr:row>
      <xdr:rowOff>152400</xdr:rowOff>
    </xdr:to>
    <xdr:sp macro="" textlink="">
      <xdr:nvSpPr>
        <xdr:cNvPr id="3" name="Rechthoek: afgeronde hoeken 2">
          <a:extLst>
            <a:ext uri="{FF2B5EF4-FFF2-40B4-BE49-F238E27FC236}">
              <a16:creationId xmlns:a16="http://schemas.microsoft.com/office/drawing/2014/main" id="{FC695610-95D2-ECD9-5B5E-A7E2C0000053}"/>
            </a:ext>
          </a:extLst>
        </xdr:cNvPr>
        <xdr:cNvSpPr/>
      </xdr:nvSpPr>
      <xdr:spPr>
        <a:xfrm>
          <a:off x="13512800" y="1796716"/>
          <a:ext cx="1748435" cy="2550695"/>
        </a:xfrm>
        <a:prstGeom prst="roundRect">
          <a:avLst/>
        </a:prstGeom>
        <a:solidFill>
          <a:srgbClr val="CC00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ctr"/>
          <a:endParaRPr lang="nl-NL" sz="1400" baseline="0"/>
        </a:p>
        <a:p>
          <a:pPr algn="ctr"/>
          <a:endParaRPr lang="nl-NL" sz="1400" baseline="0"/>
        </a:p>
        <a:p>
          <a:pPr algn="ctr"/>
          <a:r>
            <a:rPr lang="nl-NL" sz="1400" baseline="0"/>
            <a:t>WAT ZIE JE?</a:t>
          </a:r>
        </a:p>
        <a:p>
          <a:pPr algn="ctr"/>
          <a:r>
            <a:rPr lang="nl-NL" sz="1400" baseline="0"/>
            <a:t>WAT DENK JE?</a:t>
          </a:r>
        </a:p>
        <a:p>
          <a:pPr algn="ctr"/>
          <a:r>
            <a:rPr lang="nl-NL" sz="1400" baseline="0"/>
            <a:t>WAT DOE JE?</a:t>
          </a:r>
          <a:endParaRPr lang="nl-NL" sz="1400"/>
        </a:p>
      </xdr:txBody>
    </xdr:sp>
    <xdr:clientData/>
  </xdr:twoCellAnchor>
  <xdr:twoCellAnchor>
    <xdr:from>
      <xdr:col>1</xdr:col>
      <xdr:colOff>203200</xdr:colOff>
      <xdr:row>28</xdr:row>
      <xdr:rowOff>107950</xdr:rowOff>
    </xdr:from>
    <xdr:to>
      <xdr:col>2</xdr:col>
      <xdr:colOff>393700</xdr:colOff>
      <xdr:row>30</xdr:row>
      <xdr:rowOff>44450</xdr:rowOff>
    </xdr:to>
    <xdr:sp macro="" textlink="">
      <xdr:nvSpPr>
        <xdr:cNvPr id="4" name="Pijl: rechts 3">
          <a:extLst>
            <a:ext uri="{FF2B5EF4-FFF2-40B4-BE49-F238E27FC236}">
              <a16:creationId xmlns:a16="http://schemas.microsoft.com/office/drawing/2014/main" id="{6837D6EA-BFD8-5C1C-B6E7-2B27DFF86F6A}"/>
            </a:ext>
          </a:extLst>
        </xdr:cNvPr>
        <xdr:cNvSpPr/>
      </xdr:nvSpPr>
      <xdr:spPr>
        <a:xfrm>
          <a:off x="463550" y="4584700"/>
          <a:ext cx="755650" cy="317500"/>
        </a:xfrm>
        <a:prstGeom prst="rightArrow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16</xdr:col>
      <xdr:colOff>56147</xdr:colOff>
      <xdr:row>2</xdr:row>
      <xdr:rowOff>64169</xdr:rowOff>
    </xdr:from>
    <xdr:to>
      <xdr:col>22</xdr:col>
      <xdr:colOff>32085</xdr:colOff>
      <xdr:row>6</xdr:row>
      <xdr:rowOff>112295</xdr:rowOff>
    </xdr:to>
    <xdr:sp macro="" textlink="">
      <xdr:nvSpPr>
        <xdr:cNvPr id="5" name="Pijl: links 4">
          <a:extLst>
            <a:ext uri="{FF2B5EF4-FFF2-40B4-BE49-F238E27FC236}">
              <a16:creationId xmlns:a16="http://schemas.microsoft.com/office/drawing/2014/main" id="{1FE206CB-C22C-4BD3-A75F-50174A5DA351}"/>
            </a:ext>
          </a:extLst>
        </xdr:cNvPr>
        <xdr:cNvSpPr/>
      </xdr:nvSpPr>
      <xdr:spPr>
        <a:xfrm flipH="1">
          <a:off x="8221579" y="561474"/>
          <a:ext cx="1411706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 baseline="0">
              <a:latin typeface="Arial" panose="020B0604020202020204" pitchFamily="34" charset="0"/>
              <a:cs typeface="Arial" panose="020B0604020202020204" pitchFamily="34" charset="0"/>
            </a:rPr>
            <a:t>Signaalscore? Zie dan OP </a:t>
          </a:r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28</xdr:col>
      <xdr:colOff>88233</xdr:colOff>
      <xdr:row>1</xdr:row>
      <xdr:rowOff>1</xdr:rowOff>
    </xdr:from>
    <xdr:to>
      <xdr:col>30</xdr:col>
      <xdr:colOff>567377</xdr:colOff>
      <xdr:row>2</xdr:row>
      <xdr:rowOff>96253</xdr:rowOff>
    </xdr:to>
    <xdr:sp macro="" textlink="">
      <xdr:nvSpPr>
        <xdr:cNvPr id="7" name="Rechthoek: afgeronde hoek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704CF7-C67A-42F1-94DE-AFA7180DB58A}"/>
            </a:ext>
          </a:extLst>
        </xdr:cNvPr>
        <xdr:cNvSpPr/>
      </xdr:nvSpPr>
      <xdr:spPr>
        <a:xfrm>
          <a:off x="13491412" y="176464"/>
          <a:ext cx="1746470" cy="417094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28</xdr:col>
      <xdr:colOff>104273</xdr:colOff>
      <xdr:row>3</xdr:row>
      <xdr:rowOff>56148</xdr:rowOff>
    </xdr:from>
    <xdr:to>
      <xdr:col>30</xdr:col>
      <xdr:colOff>583417</xdr:colOff>
      <xdr:row>5</xdr:row>
      <xdr:rowOff>136357</xdr:rowOff>
    </xdr:to>
    <xdr:sp macro="" textlink="">
      <xdr:nvSpPr>
        <xdr:cNvPr id="6" name="Rechthoek: afgeronde hoek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BF1C4C-98F5-4381-B72E-C308B984D6FF}"/>
            </a:ext>
          </a:extLst>
        </xdr:cNvPr>
        <xdr:cNvSpPr/>
      </xdr:nvSpPr>
      <xdr:spPr>
        <a:xfrm>
          <a:off x="13507452" y="721895"/>
          <a:ext cx="1746470" cy="417094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28</xdr:col>
      <xdr:colOff>112294</xdr:colOff>
      <xdr:row>6</xdr:row>
      <xdr:rowOff>96254</xdr:rowOff>
    </xdr:from>
    <xdr:to>
      <xdr:col>30</xdr:col>
      <xdr:colOff>585537</xdr:colOff>
      <xdr:row>8</xdr:row>
      <xdr:rowOff>160422</xdr:rowOff>
    </xdr:to>
    <xdr:sp macro="" textlink="">
      <xdr:nvSpPr>
        <xdr:cNvPr id="8" name="Rechthoek: afgeronde hoek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BA3F88-3F7B-440C-AA31-6F9B72C9039C}"/>
            </a:ext>
          </a:extLst>
        </xdr:cNvPr>
        <xdr:cNvSpPr/>
      </xdr:nvSpPr>
      <xdr:spPr>
        <a:xfrm>
          <a:off x="13515473" y="1267328"/>
          <a:ext cx="1740569" cy="417094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 E-TOETSEN</a:t>
          </a:r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74196</xdr:colOff>
      <xdr:row>2</xdr:row>
      <xdr:rowOff>64169</xdr:rowOff>
    </xdr:from>
    <xdr:to>
      <xdr:col>14</xdr:col>
      <xdr:colOff>633663</xdr:colOff>
      <xdr:row>6</xdr:row>
      <xdr:rowOff>112295</xdr:rowOff>
    </xdr:to>
    <xdr:sp macro="" textlink="">
      <xdr:nvSpPr>
        <xdr:cNvPr id="2" name="Pijl: links 1">
          <a:extLst>
            <a:ext uri="{FF2B5EF4-FFF2-40B4-BE49-F238E27FC236}">
              <a16:creationId xmlns:a16="http://schemas.microsoft.com/office/drawing/2014/main" id="{5FA5BB4F-D0A7-4CB7-8DF1-8A248778400D}"/>
            </a:ext>
          </a:extLst>
        </xdr:cNvPr>
        <xdr:cNvSpPr/>
      </xdr:nvSpPr>
      <xdr:spPr>
        <a:xfrm>
          <a:off x="6596916" y="559469"/>
          <a:ext cx="1557687" cy="718686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Wanneer ben </a:t>
          </a:r>
        </a:p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je tevreden?</a:t>
          </a:r>
        </a:p>
      </xdr:txBody>
    </xdr:sp>
    <xdr:clientData/>
  </xdr:twoCellAnchor>
  <xdr:twoCellAnchor>
    <xdr:from>
      <xdr:col>1</xdr:col>
      <xdr:colOff>203200</xdr:colOff>
      <xdr:row>28</xdr:row>
      <xdr:rowOff>107950</xdr:rowOff>
    </xdr:from>
    <xdr:to>
      <xdr:col>2</xdr:col>
      <xdr:colOff>393700</xdr:colOff>
      <xdr:row>30</xdr:row>
      <xdr:rowOff>44450</xdr:rowOff>
    </xdr:to>
    <xdr:sp macro="" textlink="">
      <xdr:nvSpPr>
        <xdr:cNvPr id="4" name="Pijl: rechts 3">
          <a:extLst>
            <a:ext uri="{FF2B5EF4-FFF2-40B4-BE49-F238E27FC236}">
              <a16:creationId xmlns:a16="http://schemas.microsoft.com/office/drawing/2014/main" id="{D231F1FC-F94E-48A9-844C-AFBA25CEABEB}"/>
            </a:ext>
          </a:extLst>
        </xdr:cNvPr>
        <xdr:cNvSpPr/>
      </xdr:nvSpPr>
      <xdr:spPr>
        <a:xfrm>
          <a:off x="462280" y="4649470"/>
          <a:ext cx="754380" cy="317500"/>
        </a:xfrm>
        <a:prstGeom prst="rightArrow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16</xdr:col>
      <xdr:colOff>56147</xdr:colOff>
      <xdr:row>2</xdr:row>
      <xdr:rowOff>64169</xdr:rowOff>
    </xdr:from>
    <xdr:to>
      <xdr:col>22</xdr:col>
      <xdr:colOff>32085</xdr:colOff>
      <xdr:row>6</xdr:row>
      <xdr:rowOff>112295</xdr:rowOff>
    </xdr:to>
    <xdr:sp macro="" textlink="">
      <xdr:nvSpPr>
        <xdr:cNvPr id="5" name="Pijl: links 4">
          <a:extLst>
            <a:ext uri="{FF2B5EF4-FFF2-40B4-BE49-F238E27FC236}">
              <a16:creationId xmlns:a16="http://schemas.microsoft.com/office/drawing/2014/main" id="{2790A0B7-216F-499D-AE58-731ADC4A3550}"/>
            </a:ext>
          </a:extLst>
        </xdr:cNvPr>
        <xdr:cNvSpPr/>
      </xdr:nvSpPr>
      <xdr:spPr>
        <a:xfrm flipH="1">
          <a:off x="8224787" y="559469"/>
          <a:ext cx="1408498" cy="718686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 baseline="0">
              <a:latin typeface="Arial" panose="020B0604020202020204" pitchFamily="34" charset="0"/>
              <a:cs typeface="Arial" panose="020B0604020202020204" pitchFamily="34" charset="0"/>
            </a:rPr>
            <a:t>Signaalscore? Zie dan OP </a:t>
          </a:r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28</xdr:col>
      <xdr:colOff>109621</xdr:colOff>
      <xdr:row>9</xdr:row>
      <xdr:rowOff>56148</xdr:rowOff>
    </xdr:from>
    <xdr:to>
      <xdr:col>30</xdr:col>
      <xdr:colOff>590730</xdr:colOff>
      <xdr:row>26</xdr:row>
      <xdr:rowOff>152400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F4E9808B-3D9C-4E23-BE49-806E6053AA07}"/>
            </a:ext>
          </a:extLst>
        </xdr:cNvPr>
        <xdr:cNvSpPr/>
      </xdr:nvSpPr>
      <xdr:spPr>
        <a:xfrm>
          <a:off x="13505581" y="1785888"/>
          <a:ext cx="1746029" cy="2527032"/>
        </a:xfrm>
        <a:prstGeom prst="roundRect">
          <a:avLst/>
        </a:prstGeom>
        <a:solidFill>
          <a:srgbClr val="CC00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ctr"/>
          <a:endParaRPr lang="nl-NL" sz="1400" baseline="0"/>
        </a:p>
        <a:p>
          <a:pPr algn="ctr"/>
          <a:endParaRPr lang="nl-NL" sz="1400" baseline="0"/>
        </a:p>
        <a:p>
          <a:pPr algn="ctr"/>
          <a:r>
            <a:rPr lang="nl-NL" sz="1400" baseline="0"/>
            <a:t>WAT ZIE JE?</a:t>
          </a:r>
        </a:p>
        <a:p>
          <a:pPr algn="ctr"/>
          <a:r>
            <a:rPr lang="nl-NL" sz="1400" baseline="0"/>
            <a:t>WAT DENK JE?</a:t>
          </a:r>
        </a:p>
        <a:p>
          <a:pPr algn="ctr"/>
          <a:r>
            <a:rPr lang="nl-NL" sz="1400" baseline="0"/>
            <a:t>WAT DOE JE?</a:t>
          </a:r>
          <a:endParaRPr lang="nl-NL" sz="1400"/>
        </a:p>
      </xdr:txBody>
    </xdr:sp>
    <xdr:clientData/>
  </xdr:twoCellAnchor>
  <xdr:twoCellAnchor>
    <xdr:from>
      <xdr:col>28</xdr:col>
      <xdr:colOff>88233</xdr:colOff>
      <xdr:row>1</xdr:row>
      <xdr:rowOff>1</xdr:rowOff>
    </xdr:from>
    <xdr:to>
      <xdr:col>30</xdr:col>
      <xdr:colOff>567377</xdr:colOff>
      <xdr:row>2</xdr:row>
      <xdr:rowOff>96253</xdr:rowOff>
    </xdr:to>
    <xdr:sp macro="" textlink="">
      <xdr:nvSpPr>
        <xdr:cNvPr id="8" name="Rechthoek: afgeronde hoeken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B2F3B4-F2AF-480C-873D-C8E9B60166F6}"/>
            </a:ext>
          </a:extLst>
        </xdr:cNvPr>
        <xdr:cNvSpPr/>
      </xdr:nvSpPr>
      <xdr:spPr>
        <a:xfrm>
          <a:off x="13484193" y="175261"/>
          <a:ext cx="1744064" cy="41629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28</xdr:col>
      <xdr:colOff>104273</xdr:colOff>
      <xdr:row>3</xdr:row>
      <xdr:rowOff>56148</xdr:rowOff>
    </xdr:from>
    <xdr:to>
      <xdr:col>30</xdr:col>
      <xdr:colOff>583417</xdr:colOff>
      <xdr:row>5</xdr:row>
      <xdr:rowOff>136357</xdr:rowOff>
    </xdr:to>
    <xdr:sp macro="" textlink="">
      <xdr:nvSpPr>
        <xdr:cNvPr id="9" name="Rechthoek: afgeronde hoeken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624F29-B02E-4D59-815F-1270D2BED73E}"/>
            </a:ext>
          </a:extLst>
        </xdr:cNvPr>
        <xdr:cNvSpPr/>
      </xdr:nvSpPr>
      <xdr:spPr>
        <a:xfrm>
          <a:off x="13500233" y="719088"/>
          <a:ext cx="1744064" cy="415489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28</xdr:col>
      <xdr:colOff>112294</xdr:colOff>
      <xdr:row>6</xdr:row>
      <xdr:rowOff>96254</xdr:rowOff>
    </xdr:from>
    <xdr:to>
      <xdr:col>30</xdr:col>
      <xdr:colOff>585537</xdr:colOff>
      <xdr:row>8</xdr:row>
      <xdr:rowOff>160422</xdr:rowOff>
    </xdr:to>
    <xdr:sp macro="" textlink="">
      <xdr:nvSpPr>
        <xdr:cNvPr id="10" name="Rechthoek: afgeronde hoeken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13C8C6-86D3-4573-B094-876A5CCAC4FF}"/>
            </a:ext>
          </a:extLst>
        </xdr:cNvPr>
        <xdr:cNvSpPr/>
      </xdr:nvSpPr>
      <xdr:spPr>
        <a:xfrm>
          <a:off x="13508254" y="1262114"/>
          <a:ext cx="1738163" cy="414688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 M-TOETSEN</a:t>
          </a:r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B0C72258-D07B-4353-91EF-17CDBC15664A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5737C0DA-F734-4FD7-931B-15119D49346E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505CD05-D620-40F6-A687-A0277076A3C5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E7035F0-0DA1-407F-999A-2B97C27A83E8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26C33C54-2767-47B7-8BB0-6BAEAEED33DC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FB65C37F-EF2F-4B87-BBB8-DA64FB1DA42B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3F14B4F3-744B-4F5D-8CB3-885FD9F02990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2FD2CE2-9B0B-4F19-8DBF-538C8C169E75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96E049D6-04FF-4223-A22D-4C70CAC99EEE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AC8F294-A4A8-483E-9BFD-50447F50986D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BA69DE20-E78B-4597-B121-B0E78F8642F7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4228BF69-E6A0-423C-B00D-66A5C8B65964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152401</xdr:rowOff>
    </xdr:from>
    <xdr:to>
      <xdr:col>3</xdr:col>
      <xdr:colOff>7938</xdr:colOff>
      <xdr:row>2</xdr:row>
      <xdr:rowOff>38100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2D7B10B4-DCB1-4D8E-9631-B10B51C497C9}"/>
            </a:ext>
          </a:extLst>
        </xdr:cNvPr>
        <xdr:cNvSpPr txBox="1"/>
      </xdr:nvSpPr>
      <xdr:spPr>
        <a:xfrm>
          <a:off x="2112962" y="152401"/>
          <a:ext cx="2790826" cy="276224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0" name="Rechthoek: afgeronde hoeken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A79AB8-0590-4C18-B752-8D7EE949E227}"/>
            </a:ext>
          </a:extLst>
        </xdr:cNvPr>
        <xdr:cNvSpPr/>
      </xdr:nvSpPr>
      <xdr:spPr>
        <a:xfrm>
          <a:off x="15335250" y="1847850"/>
          <a:ext cx="2143125" cy="5524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</a:t>
          </a:r>
          <a:r>
            <a:rPr lang="nl-NL" sz="1600" b="1" baseline="0">
              <a:solidFill>
                <a:schemeClr val="tx1"/>
              </a:solidFill>
            </a:rPr>
            <a:t>-</a:t>
          </a:r>
          <a:r>
            <a:rPr lang="nl-NL" sz="1600" b="1">
              <a:solidFill>
                <a:schemeClr val="tx1"/>
              </a:solidFill>
            </a:rPr>
            <a:t>AANPAK</a:t>
          </a: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2" name="Rechthoek: afgeronde hoeken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5F33C6-EFF0-44DF-9A16-4D9313681E35}"/>
            </a:ext>
          </a:extLst>
        </xdr:cNvPr>
        <xdr:cNvSpPr/>
      </xdr:nvSpPr>
      <xdr:spPr>
        <a:xfrm>
          <a:off x="15335250" y="1247775"/>
          <a:ext cx="2143125" cy="52387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3" name="Rechthoek: afgeronde hoeken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3FB8C8-3839-4388-8809-BBDC9CE60D80}"/>
            </a:ext>
          </a:extLst>
        </xdr:cNvPr>
        <xdr:cNvSpPr/>
      </xdr:nvSpPr>
      <xdr:spPr>
        <a:xfrm>
          <a:off x="15335250" y="2514600"/>
          <a:ext cx="2143125" cy="6286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INTENSIEVE</a:t>
          </a:r>
          <a:r>
            <a:rPr lang="nl-NL" sz="1600" b="1" baseline="0">
              <a:solidFill>
                <a:schemeClr val="tx1"/>
              </a:solidFill>
            </a:rPr>
            <a:t>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3291E9-E74D-44FE-A45C-06E89D27C7DB}"/>
            </a:ext>
          </a:extLst>
        </xdr:cNvPr>
        <xdr:cNvSpPr/>
      </xdr:nvSpPr>
      <xdr:spPr>
        <a:xfrm>
          <a:off x="15335250" y="3257550"/>
          <a:ext cx="2143125" cy="6286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C444FA5F-01D4-4B7E-A2B6-B9D923061D99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2FCAF27-6549-425E-B00C-74536EFF74D9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BEA4E286-EAC7-425F-9375-D70980FA9A27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5DEEBED1-37F5-4137-A6C6-286F6112A01C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59D23C36-7D9A-432C-8379-90431E00D466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1675A502-DEC8-49E2-A483-F7C41EF018CF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C3D86B7D-E119-4FB7-9D27-E0B4A8E63FBE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197F31E5-8461-4ACC-9B72-AC1629B27567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077EA41C-26D8-4E4F-AD8F-DFFC16FB9DFC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22CB60E9-6E0A-4603-9763-467D28D83EE3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8DD4211-E75C-4474-B5F2-E44AE690F948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136743FF-430B-40DE-B0B1-749312524AC8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E2A94526-A9C0-4343-A448-A17B1CF7256A}"/>
            </a:ext>
          </a:extLst>
        </xdr:cNvPr>
        <xdr:cNvSpPr txBox="1"/>
      </xdr:nvSpPr>
      <xdr:spPr>
        <a:xfrm>
          <a:off x="2112962" y="158749"/>
          <a:ext cx="2787016" cy="68770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16" name="Rechthoek: afgeronde hoeken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577CC8-EE5F-4171-90FD-A7D1CCFD85CC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 LIJN</a:t>
          </a: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17" name="Rechthoek: afgeronde hoeken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126956-DBF4-4164-9885-976764C0FFE3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18" name="Rechthoek: afgeronde hoeken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906281-119D-487D-A0E6-AD531B8ABF3C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INTENSIEVE</a:t>
          </a:r>
          <a:r>
            <a:rPr lang="nl-NL" sz="1600" b="1" baseline="0">
              <a:solidFill>
                <a:schemeClr val="tx1"/>
              </a:solidFill>
            </a:rPr>
            <a:t>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19" name="Rechthoek: afgeronde hoeken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E8BFBA-FAE0-41C5-BFAA-7C34C9DA18F9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D1ACC0DE-315E-4A8B-84C4-8E7727007D58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8F8DEFDD-0A06-44BC-9816-F0C8FE5F67E4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DCEB63BE-B839-4D2D-A0FD-AB4F9FF88FA4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10AFCAB-9CDA-4295-8B40-40FDCBCFD124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B7263539-AAD8-4B7A-A305-E6181FEFD6A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4ED424F9-02A1-4BC0-8F09-6832BBCAC33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5575ACBA-B8A8-4049-94B6-4A45D01D4D73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7F5D833-7879-4598-9B93-B3F20A66F5D9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18116C10-79F6-46E3-83DE-DA73001FC42F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16EB018-58B2-4392-92A8-C80CAD530DC1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13BFB9D-6AD5-4CD0-9B66-DF790C979F41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DE7E2CB4-0B23-47ED-A801-DC82CF110631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853BFA45-9721-47D9-B0AD-C59800751AD4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0197F964-65B9-49A0-B1C6-A36EA4BFBFD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2FBE66B2-F3AD-4C64-BB16-6BBD31843233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39770C27-4B0C-4186-9EE3-E8DD8CE31455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FCD3E397-BB3E-49C5-9022-4C8FF0D31CA0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679758CD-710A-46F0-961D-A4CB928CA910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BD0B927A-F587-4F02-85DE-E86D3BD35091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2" name="Rechthoek: afgeronde hoeken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5572D7-1822-4366-9122-E9F1F90449EC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</a:t>
          </a:r>
          <a:r>
            <a:rPr lang="nl-NL" sz="1600" b="1" baseline="0">
              <a:solidFill>
                <a:schemeClr val="tx1"/>
              </a:solidFill>
            </a:rPr>
            <a:t> LIJN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3" name="Rechthoek: afgeronde hoeken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9E3D54-50D7-4167-B428-6181A54ED2D7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F6D1C0E-0F9A-4662-8583-7FC293313211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8BA4D53-0DFA-4F96-A6A6-880E8BA9A4FE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34326A60-32C7-45E2-9FBE-77F5E3C84146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5F00D40-C52B-4837-8F63-8806909F43A9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7B3711A-D6BA-4492-A740-E7DD9EB71046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AF5668BD-0BE0-4DA8-80BE-A84D01038CBA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C402C1FB-0DA4-4566-B288-E4116A89779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547A68AB-9E98-4614-9197-02FAA8C175E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995E5839-FF00-47EF-AE72-2BD52712F604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AF1821D9-5493-4CBA-9A12-E6FE6BDEE28C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73060AE8-5B38-4033-A968-09B632E91547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1855E886-4A68-4856-888D-C72AC7D84D6B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D54FB2D1-8B89-49AF-9B31-BF2295583267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C5E730D1-D434-4F5A-AD4B-6CE3B5C9C102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B777BC0C-72C8-4026-8AF3-C95CE7C993B3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C4A65D19-F122-4E42-A6B3-BC58D8477BF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50A4AE28-F154-4EBA-8688-FFDD13E0535B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AD6BA3F5-550E-4511-A7E3-4B2D94CBEBBB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E418BF18-9317-4ABA-8212-6BECB6148227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30B06C76-2658-431F-97A1-1B33C31BD77D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908B5713-E7B1-42E7-953A-BE60028089F8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2" name="Rechthoek: afgeronde hoeken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795E01-5DB1-4896-9659-C5380368EAE9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</a:t>
          </a:r>
          <a:r>
            <a:rPr lang="nl-NL" sz="1600" b="1" baseline="0">
              <a:solidFill>
                <a:schemeClr val="tx1"/>
              </a:solidFill>
            </a:rPr>
            <a:t> LIJN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3" name="Rechthoek: afgeronde hoeken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1B4CE9-15C9-45A8-B3BA-29567F833D30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E9C30C-A8D1-4B5A-9082-ABDB7A7AB825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A43891-266A-4B1A-8DC1-EF7CC816319C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INTENSIEVE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706582</xdr:rowOff>
    </xdr:from>
    <xdr:to>
      <xdr:col>4</xdr:col>
      <xdr:colOff>304800</xdr:colOff>
      <xdr:row>2</xdr:row>
      <xdr:rowOff>113281</xdr:rowOff>
    </xdr:to>
    <xdr:sp macro="" textlink="">
      <xdr:nvSpPr>
        <xdr:cNvPr id="3" name="Rechthoek: afgeronde hoek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29256E-2440-4BA5-A8B7-CCB4C4DC0EDD}"/>
            </a:ext>
          </a:extLst>
        </xdr:cNvPr>
        <xdr:cNvSpPr/>
      </xdr:nvSpPr>
      <xdr:spPr>
        <a:xfrm>
          <a:off x="256309" y="706582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6</xdr:col>
      <xdr:colOff>0</xdr:colOff>
      <xdr:row>0</xdr:row>
      <xdr:rowOff>706582</xdr:rowOff>
    </xdr:from>
    <xdr:to>
      <xdr:col>9</xdr:col>
      <xdr:colOff>304800</xdr:colOff>
      <xdr:row>2</xdr:row>
      <xdr:rowOff>113281</xdr:rowOff>
    </xdr:to>
    <xdr:sp macro="" textlink="">
      <xdr:nvSpPr>
        <xdr:cNvPr id="4" name="Rechthoek: afgeronde hoek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8D4C4B-DECC-4352-84B4-267CEFEAF9FD}"/>
            </a:ext>
          </a:extLst>
        </xdr:cNvPr>
        <xdr:cNvSpPr/>
      </xdr:nvSpPr>
      <xdr:spPr>
        <a:xfrm>
          <a:off x="256309" y="706582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232335</xdr:colOff>
      <xdr:row>1</xdr:row>
      <xdr:rowOff>36227</xdr:rowOff>
    </xdr:from>
    <xdr:to>
      <xdr:col>21</xdr:col>
      <xdr:colOff>276785</xdr:colOff>
      <xdr:row>17</xdr:row>
      <xdr:rowOff>44824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3A6B7847-2545-4DB2-BFA3-0AF01DF7D815}"/>
            </a:ext>
          </a:extLst>
        </xdr:cNvPr>
        <xdr:cNvSpPr/>
      </xdr:nvSpPr>
      <xdr:spPr>
        <a:xfrm>
          <a:off x="6928970" y="224486"/>
          <a:ext cx="6140450" cy="2733867"/>
        </a:xfrm>
        <a:prstGeom prst="roundRect">
          <a:avLst/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/>
            <a:t>1. EERST:</a:t>
          </a:r>
          <a:r>
            <a:rPr lang="nl-NL" sz="1400" b="1" baseline="0"/>
            <a:t> </a:t>
          </a:r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l"/>
          <a:r>
            <a:rPr lang="nl-NL" sz="1400" baseline="0"/>
            <a:t>&gt;&gt; Kijk op het tabblad </a:t>
          </a:r>
          <a:r>
            <a:rPr lang="nl-NL" sz="1400" b="1" baseline="0"/>
            <a:t>TOTAAL</a:t>
          </a:r>
        </a:p>
        <a:p>
          <a:pPr algn="l"/>
          <a:r>
            <a:rPr lang="nl-NL" sz="1400" b="0" baseline="0"/>
            <a:t>&gt;&gt; Maak afspraken op schoolniveau  </a:t>
          </a:r>
        </a:p>
        <a:p>
          <a:pPr algn="l"/>
          <a:r>
            <a:rPr lang="nl-NL" sz="1400" b="0" baseline="0"/>
            <a:t>     op basis van een </a:t>
          </a:r>
          <a:r>
            <a:rPr lang="nl-NL" sz="1400" b="1" u="sng" baseline="0"/>
            <a:t>doorgaande lijn</a:t>
          </a:r>
          <a:r>
            <a:rPr lang="nl-NL" sz="1400" b="0" baseline="0"/>
            <a:t>.</a:t>
          </a:r>
        </a:p>
        <a:p>
          <a:pPr algn="l"/>
          <a:r>
            <a:rPr lang="nl-NL" sz="1400" b="0" baseline="0"/>
            <a:t>&gt;&gt; Noteer de aanpak op schoolniveau </a:t>
          </a:r>
        </a:p>
        <a:p>
          <a:pPr algn="l"/>
          <a:endParaRPr lang="nl-NL" sz="1400" b="1" baseline="0"/>
        </a:p>
        <a:p>
          <a:pPr algn="l"/>
          <a:r>
            <a:rPr lang="nl-NL" sz="1400" b="1" baseline="0"/>
            <a:t>2. VERVOLGENS: AANPAK OP GROEPSNIVEAU</a:t>
          </a:r>
        </a:p>
        <a:p>
          <a:pPr algn="l"/>
          <a:r>
            <a:rPr lang="nl-NL" sz="1400" b="0" baseline="0"/>
            <a:t>&gt;&gt; Basisaanpak &gt;&gt; lees het witte vak hiernaast.</a:t>
          </a:r>
          <a:endParaRPr lang="nl-NL" sz="1400" b="1" baseline="0"/>
        </a:p>
        <a:p>
          <a:pPr algn="l"/>
          <a:endParaRPr lang="nl-NL" sz="1400" b="0" baseline="0"/>
        </a:p>
        <a:p>
          <a:r>
            <a:rPr lang="nl-NL" sz="14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3. EVENTUEEL: AANPAK OP INDIVIDUEEL NIVEAU</a:t>
          </a:r>
          <a:endParaRPr lang="nl-NL" sz="1400">
            <a:effectLst/>
          </a:endParaRPr>
        </a:p>
        <a:p>
          <a:r>
            <a:rPr lang="nl-NL" sz="1400" b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&gt;&gt; Intensieve en verrijkte aanpak.</a:t>
          </a:r>
          <a:endParaRPr lang="nl-NL" sz="1400" b="1">
            <a:effectLst/>
          </a:endParaRPr>
        </a:p>
        <a:p>
          <a:pPr algn="l"/>
          <a:endParaRPr lang="nl-NL" sz="1400" b="0"/>
        </a:p>
      </xdr:txBody>
    </xdr:sp>
    <xdr:clientData/>
  </xdr:twoCellAnchor>
  <xdr:twoCellAnchor>
    <xdr:from>
      <xdr:col>16</xdr:col>
      <xdr:colOff>393700</xdr:colOff>
      <xdr:row>18</xdr:row>
      <xdr:rowOff>28755</xdr:rowOff>
    </xdr:from>
    <xdr:to>
      <xdr:col>21</xdr:col>
      <xdr:colOff>279400</xdr:colOff>
      <xdr:row>46</xdr:row>
      <xdr:rowOff>83820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929B6444-AAF4-48E7-B87F-D00F29106412}"/>
            </a:ext>
          </a:extLst>
        </xdr:cNvPr>
        <xdr:cNvSpPr/>
      </xdr:nvSpPr>
      <xdr:spPr>
        <a:xfrm>
          <a:off x="10139680" y="3069135"/>
          <a:ext cx="2933700" cy="4748985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WAT</a:t>
          </a:r>
          <a:r>
            <a:rPr lang="nl-NL" sz="1400" b="1" baseline="0">
              <a:solidFill>
                <a:srgbClr val="CC00FF"/>
              </a:solidFill>
            </a:rPr>
            <a:t> ZIE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DENK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DOE JE?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r>
            <a:rPr lang="nl-NL" sz="1400" b="1" baseline="0">
              <a:solidFill>
                <a:srgbClr val="CC00FF"/>
              </a:solidFill>
            </a:rPr>
            <a:t>NOTEER KORT WAT JE DOET: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JE PLAN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1. basisaanpak: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je middenmoot (minimaal 60%) waar je de lesinstructie op richt.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2. intensieve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die herhaalde instructie nodig hebben.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3. verrijkte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waarvoor je de baissstof gaat compacten - die extra uitdaging nodig hebben. 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</xdr:txBody>
    </xdr:sp>
    <xdr:clientData/>
  </xdr:twoCellAnchor>
  <xdr:twoCellAnchor>
    <xdr:from>
      <xdr:col>18</xdr:col>
      <xdr:colOff>46691</xdr:colOff>
      <xdr:row>9</xdr:row>
      <xdr:rowOff>52295</xdr:rowOff>
    </xdr:from>
    <xdr:to>
      <xdr:col>20</xdr:col>
      <xdr:colOff>592791</xdr:colOff>
      <xdr:row>15</xdr:row>
      <xdr:rowOff>138954</xdr:rowOff>
    </xdr:to>
    <xdr:sp macro="" textlink="">
      <xdr:nvSpPr>
        <xdr:cNvPr id="6" name="Rechthoek: afgeronde hoek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4D4DFF-A7B1-4892-A0B6-D05636AB619C}"/>
            </a:ext>
          </a:extLst>
        </xdr:cNvPr>
        <xdr:cNvSpPr/>
      </xdr:nvSpPr>
      <xdr:spPr>
        <a:xfrm>
          <a:off x="11010526" y="1603189"/>
          <a:ext cx="1765300" cy="1108636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Uitleg</a:t>
          </a:r>
          <a:r>
            <a:rPr lang="nl-NL" sz="1400" baseline="0"/>
            <a:t> van de</a:t>
          </a:r>
          <a:endParaRPr lang="nl-NL" sz="1400"/>
        </a:p>
        <a:p>
          <a:pPr algn="ctr"/>
          <a:r>
            <a:rPr lang="nl-NL" sz="1400"/>
            <a:t>INDICATOREN</a:t>
          </a:r>
        </a:p>
        <a:p>
          <a:pPr algn="ctr"/>
          <a:r>
            <a:rPr lang="nl-NL" sz="1400" b="1" u="sng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35859</xdr:colOff>
      <xdr:row>32</xdr:row>
      <xdr:rowOff>26895</xdr:rowOff>
    </xdr:from>
    <xdr:to>
      <xdr:col>11</xdr:col>
      <xdr:colOff>71718</xdr:colOff>
      <xdr:row>46</xdr:row>
      <xdr:rowOff>92786</xdr:rowOff>
    </xdr:to>
    <xdr:sp macro="" textlink="">
      <xdr:nvSpPr>
        <xdr:cNvPr id="7" name="Tekstballon: rechthoek met afgeronde hoeken 6">
          <a:extLst>
            <a:ext uri="{FF2B5EF4-FFF2-40B4-BE49-F238E27FC236}">
              <a16:creationId xmlns:a16="http://schemas.microsoft.com/office/drawing/2014/main" id="{69E22F82-EF5E-4495-AB78-47EEE9960B71}"/>
            </a:ext>
          </a:extLst>
        </xdr:cNvPr>
        <xdr:cNvSpPr/>
      </xdr:nvSpPr>
      <xdr:spPr>
        <a:xfrm>
          <a:off x="3684494" y="5495366"/>
          <a:ext cx="3083859" cy="2450502"/>
        </a:xfrm>
        <a:prstGeom prst="wedgeRoundRectCallout">
          <a:avLst>
            <a:gd name="adj1" fmla="val 38261"/>
            <a:gd name="adj2" fmla="val -32100"/>
            <a:gd name="adj3" fmla="val 16667"/>
          </a:avLst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 baseline="0">
              <a:solidFill>
                <a:srgbClr val="CC00FF"/>
              </a:solidFill>
            </a:rPr>
            <a:t>De HANDLEIDING: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De </a:t>
          </a:r>
          <a:r>
            <a:rPr lang="nl-NL" sz="1400" b="1" u="sng" baseline="0">
              <a:solidFill>
                <a:srgbClr val="CC00FF"/>
              </a:solidFill>
            </a:rPr>
            <a:t>opmerkingen</a:t>
          </a:r>
          <a:r>
            <a:rPr lang="nl-NL" sz="1400" b="1" baseline="0">
              <a:solidFill>
                <a:srgbClr val="CC00FF"/>
              </a:solidFill>
            </a:rPr>
            <a:t> boven elke </a:t>
          </a:r>
          <a:r>
            <a:rPr lang="nl-NL" sz="1400" b="1" u="sng" baseline="0">
              <a:solidFill>
                <a:srgbClr val="CC00FF"/>
              </a:solidFill>
            </a:rPr>
            <a:t>kolom</a:t>
          </a:r>
          <a:r>
            <a:rPr lang="nl-NL" sz="1400" b="1" baseline="0">
              <a:solidFill>
                <a:srgbClr val="CC00FF"/>
              </a:solidFill>
            </a:rPr>
            <a:t>  </a:t>
          </a:r>
        </a:p>
      </xdr:txBody>
    </xdr:sp>
    <xdr:clientData/>
  </xdr:twoCellAnchor>
  <xdr:twoCellAnchor>
    <xdr:from>
      <xdr:col>11</xdr:col>
      <xdr:colOff>233083</xdr:colOff>
      <xdr:row>18</xdr:row>
      <xdr:rowOff>32864</xdr:rowOff>
    </xdr:from>
    <xdr:to>
      <xdr:col>16</xdr:col>
      <xdr:colOff>234950</xdr:colOff>
      <xdr:row>46</xdr:row>
      <xdr:rowOff>60959</xdr:rowOff>
    </xdr:to>
    <xdr:sp macro="" textlink="">
      <xdr:nvSpPr>
        <xdr:cNvPr id="8" name="Tekstballon: rechthoek met afgeronde hoeken 7">
          <a:extLst>
            <a:ext uri="{FF2B5EF4-FFF2-40B4-BE49-F238E27FC236}">
              <a16:creationId xmlns:a16="http://schemas.microsoft.com/office/drawing/2014/main" id="{270633D3-B629-4631-8006-75820EA1E9D7}"/>
            </a:ext>
          </a:extLst>
        </xdr:cNvPr>
        <xdr:cNvSpPr/>
      </xdr:nvSpPr>
      <xdr:spPr>
        <a:xfrm>
          <a:off x="6931063" y="3073244"/>
          <a:ext cx="3049867" cy="4722015"/>
        </a:xfrm>
        <a:prstGeom prst="wedgeRoundRectCallout">
          <a:avLst>
            <a:gd name="adj1" fmla="val -33070"/>
            <a:gd name="adj2" fmla="val 12276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aseline="0"/>
            <a:t>Is het kopje van een pagina groen gekleurd vul dan sowieso de kolom in (rode kopjes = een optie).</a:t>
          </a:r>
        </a:p>
        <a:p>
          <a:pPr algn="l"/>
          <a:endParaRPr lang="nl-NL" sz="1400" baseline="0"/>
        </a:p>
        <a:p>
          <a:pPr algn="l"/>
          <a:r>
            <a:rPr lang="nl-NL" sz="1400" b="1" baseline="0"/>
            <a:t>NOTEER OP TABBLAD TOTAAL:</a:t>
          </a:r>
        </a:p>
        <a:p>
          <a:pPr algn="l"/>
          <a:r>
            <a:rPr lang="nl-NL" sz="1400" b="1" baseline="0"/>
            <a:t>1. TEVREDENHEIDSSCORE:</a:t>
          </a:r>
        </a:p>
        <a:p>
          <a:pPr algn="l"/>
          <a:r>
            <a:rPr lang="nl-NL" sz="1400" baseline="0"/>
            <a:t>een inschatting van het percen-tage leerlingen waarvan de scores minimaal overeenkomen met de aanleg van de leerling.</a:t>
          </a:r>
        </a:p>
        <a:p>
          <a:pPr algn="l"/>
          <a:endParaRPr lang="nl-NL" sz="1400" baseline="0"/>
        </a:p>
        <a:p>
          <a:pPr algn="l"/>
          <a:r>
            <a:rPr lang="nl-NL" sz="1400" b="1"/>
            <a:t>2.</a:t>
          </a:r>
          <a:r>
            <a:rPr lang="nl-NL" sz="1400" b="1" baseline="0"/>
            <a:t> </a:t>
          </a:r>
          <a:r>
            <a:rPr lang="nl-NL" sz="1400" b="1"/>
            <a:t>SIGNAALSCORE </a:t>
          </a:r>
          <a:r>
            <a:rPr lang="nl-NL" sz="1400"/>
            <a:t>(Schoolweging): </a:t>
          </a:r>
          <a:endParaRPr lang="nl-NL" sz="1400" baseline="0"/>
        </a:p>
        <a:p>
          <a:pPr algn="l"/>
          <a:r>
            <a:rPr lang="nl-NL" sz="1400" baseline="0"/>
            <a:t>een optie. Scores zie je terug in de overzichten per leerling (de OP's) = de rode Signaal-lijn.</a:t>
          </a:r>
          <a:endParaRPr lang="nl-NL" sz="1400"/>
        </a:p>
      </xdr:txBody>
    </xdr:sp>
    <xdr:clientData/>
  </xdr:twoCellAnchor>
  <xdr:twoCellAnchor>
    <xdr:from>
      <xdr:col>21</xdr:col>
      <xdr:colOff>457200</xdr:colOff>
      <xdr:row>1</xdr:row>
      <xdr:rowOff>44822</xdr:rowOff>
    </xdr:from>
    <xdr:to>
      <xdr:col>27</xdr:col>
      <xdr:colOff>152400</xdr:colOff>
      <xdr:row>46</xdr:row>
      <xdr:rowOff>60960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96202EFD-4619-4055-8150-8345F1C1CD82}"/>
            </a:ext>
          </a:extLst>
        </xdr:cNvPr>
        <xdr:cNvSpPr/>
      </xdr:nvSpPr>
      <xdr:spPr>
        <a:xfrm>
          <a:off x="13251180" y="235322"/>
          <a:ext cx="3352800" cy="7559938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ORGANISATIE BASISAANPAK</a:t>
          </a:r>
        </a:p>
        <a:p>
          <a:pPr algn="l"/>
          <a:endParaRPr lang="nl-NL" sz="1400" b="1">
            <a:solidFill>
              <a:srgbClr val="CC00FF"/>
            </a:solidFill>
          </a:endParaRPr>
        </a:p>
        <a:p>
          <a:pPr algn="l"/>
          <a:r>
            <a:rPr lang="nl-NL" sz="1400" b="0">
              <a:solidFill>
                <a:srgbClr val="CC00FF"/>
              </a:solidFill>
            </a:rPr>
            <a:t>Resultaten</a:t>
          </a:r>
          <a:r>
            <a:rPr lang="nl-NL" sz="1400" b="0" baseline="0">
              <a:solidFill>
                <a:srgbClr val="CC00FF"/>
              </a:solidFill>
            </a:rPr>
            <a:t> scoren </a:t>
          </a:r>
        </a:p>
        <a:p>
          <a:pPr algn="l"/>
          <a:r>
            <a:rPr lang="nl-NL" sz="2800" b="1" baseline="0">
              <a:solidFill>
                <a:srgbClr val="CC00FF"/>
              </a:solidFill>
            </a:rPr>
            <a:t>op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doorgaan met de gekozen aanpak.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boven</a:t>
          </a:r>
          <a:r>
            <a:rPr lang="nl-NL" sz="1400" b="1" baseline="0">
              <a:solidFill>
                <a:srgbClr val="CC00FF"/>
              </a:solidFill>
            </a:rPr>
            <a:t> de tevredenheidsscore: 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naast de basisinstructie vraagt de aanpak om een  hoger niveau.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onder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kies voor basisinstructie en investeer extra in instructie. Verlaag het instructieniveau NIET, maar ga intensiveren = er meer tijd in stoppen. (denk aan: motivatie / bewegend leren / afwisselende activiteiten).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>
            <a:solidFill>
              <a:srgbClr val="CC00FF"/>
            </a:solidFill>
          </a:endParaRPr>
        </a:p>
      </xdr:txBody>
    </xdr:sp>
    <xdr:clientData/>
  </xdr:twoCellAnchor>
  <xdr:twoCellAnchor>
    <xdr:from>
      <xdr:col>21</xdr:col>
      <xdr:colOff>537883</xdr:colOff>
      <xdr:row>30</xdr:row>
      <xdr:rowOff>51099</xdr:rowOff>
    </xdr:from>
    <xdr:to>
      <xdr:col>27</xdr:col>
      <xdr:colOff>62753</xdr:colOff>
      <xdr:row>45</xdr:row>
      <xdr:rowOff>77993</xdr:rowOff>
    </xdr:to>
    <xdr:sp macro="" textlink="">
      <xdr:nvSpPr>
        <xdr:cNvPr id="11" name="Rechthoek: afgeronde hoeken 10">
          <a:extLst>
            <a:ext uri="{FF2B5EF4-FFF2-40B4-BE49-F238E27FC236}">
              <a16:creationId xmlns:a16="http://schemas.microsoft.com/office/drawing/2014/main" id="{02BB1977-C5A8-485F-92D3-6E2789264166}"/>
            </a:ext>
          </a:extLst>
        </xdr:cNvPr>
        <xdr:cNvSpPr/>
      </xdr:nvSpPr>
      <xdr:spPr>
        <a:xfrm>
          <a:off x="13331863" y="5103159"/>
          <a:ext cx="3182470" cy="2541494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nl-NL" sz="1400" b="1"/>
            <a:t>De</a:t>
          </a:r>
          <a:r>
            <a:rPr lang="nl-NL" sz="1400" b="1" baseline="0"/>
            <a:t> LEERKRACHT maakt het PLAN</a:t>
          </a:r>
          <a:r>
            <a:rPr lang="nl-NL" sz="1400" baseline="0"/>
            <a:t>:</a:t>
          </a:r>
        </a:p>
        <a:p>
          <a:pPr algn="l"/>
          <a:r>
            <a:rPr lang="nl-NL" sz="1400" baseline="0"/>
            <a:t>De knoppen die handig zijn:</a:t>
          </a:r>
        </a:p>
        <a:p>
          <a:pPr algn="l"/>
          <a:r>
            <a:rPr lang="nl-NL" sz="1400" b="1" baseline="0"/>
            <a:t>1. handleiding</a:t>
          </a:r>
        </a:p>
        <a:p>
          <a:pPr algn="l"/>
          <a:r>
            <a:rPr lang="nl-NL" sz="1400" b="1" baseline="0"/>
            <a:t>2. totaal midden- en eindtoetsen</a:t>
          </a:r>
        </a:p>
        <a:p>
          <a:pPr algn="l"/>
          <a:r>
            <a:rPr lang="nl-NL" sz="1400" b="1" baseline="0"/>
            <a:t>3. doorgaande lijn (schoolafspraken)</a:t>
          </a:r>
        </a:p>
        <a:p>
          <a:pPr algn="l"/>
          <a:r>
            <a:rPr lang="nl-NL" sz="1400" b="1" baseline="0"/>
            <a:t>4. scores van jouw groep</a:t>
          </a:r>
        </a:p>
        <a:p>
          <a:pPr algn="l"/>
          <a:r>
            <a:rPr lang="nl-NL" sz="1400" b="1" baseline="0"/>
            <a:t>5. OP van jouw groep</a:t>
          </a:r>
        </a:p>
        <a:p>
          <a:pPr algn="l"/>
          <a:r>
            <a:rPr lang="nl-NL" sz="1400" b="1" baseline="0"/>
            <a:t>6. Kindgesprek</a:t>
          </a:r>
        </a:p>
        <a:p>
          <a:pPr algn="l"/>
          <a:r>
            <a:rPr lang="nl-NL" sz="1400" b="1" baseline="0"/>
            <a:t>7. basisaanpak / intensief / verrijkt</a:t>
          </a:r>
        </a:p>
      </xdr:txBody>
    </xdr:sp>
    <xdr:clientData/>
  </xdr:twoCellAnchor>
  <xdr:twoCellAnchor>
    <xdr:from>
      <xdr:col>18</xdr:col>
      <xdr:colOff>35111</xdr:colOff>
      <xdr:row>1</xdr:row>
      <xdr:rowOff>143803</xdr:rowOff>
    </xdr:from>
    <xdr:to>
      <xdr:col>20</xdr:col>
      <xdr:colOff>581211</xdr:colOff>
      <xdr:row>8</xdr:row>
      <xdr:rowOff>60133</xdr:rowOff>
    </xdr:to>
    <xdr:sp macro="" textlink="">
      <xdr:nvSpPr>
        <xdr:cNvPr id="12" name="Rechthoek: afgeronde hoeken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D9D35B2-EA13-4874-910B-E69D60CFDB1B}"/>
            </a:ext>
          </a:extLst>
        </xdr:cNvPr>
        <xdr:cNvSpPr/>
      </xdr:nvSpPr>
      <xdr:spPr>
        <a:xfrm>
          <a:off x="10998946" y="332062"/>
          <a:ext cx="1765300" cy="1108636"/>
        </a:xfrm>
        <a:prstGeom prst="roundRect">
          <a:avLst/>
        </a:prstGeom>
        <a:solidFill>
          <a:schemeClr val="bg1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>
              <a:solidFill>
                <a:srgbClr val="CC00FF"/>
              </a:solidFill>
            </a:rPr>
            <a:t>AANPAK</a:t>
          </a:r>
          <a:r>
            <a:rPr lang="nl-NL" sz="1400" baseline="0">
              <a:solidFill>
                <a:srgbClr val="CC00FF"/>
              </a:solidFill>
            </a:rPr>
            <a:t> OP SCHOOLNIVEAU</a:t>
          </a:r>
          <a:endParaRPr lang="nl-NL" sz="1400">
            <a:solidFill>
              <a:srgbClr val="CC00FF"/>
            </a:solidFill>
          </a:endParaRPr>
        </a:p>
        <a:p>
          <a:pPr algn="ctr"/>
          <a:r>
            <a:rPr lang="nl-NL" sz="1400" b="1" u="sng">
              <a:solidFill>
                <a:srgbClr val="CC00FF"/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206188</xdr:colOff>
      <xdr:row>38</xdr:row>
      <xdr:rowOff>93233</xdr:rowOff>
    </xdr:from>
    <xdr:to>
      <xdr:col>10</xdr:col>
      <xdr:colOff>510988</xdr:colOff>
      <xdr:row>45</xdr:row>
      <xdr:rowOff>12252</xdr:rowOff>
    </xdr:to>
    <xdr:sp macro="" textlink="">
      <xdr:nvSpPr>
        <xdr:cNvPr id="14" name="Rechthoek: afgeronde hoeken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9CC398B-842B-4AE0-93A1-53DECD773286}"/>
            </a:ext>
          </a:extLst>
        </xdr:cNvPr>
        <xdr:cNvSpPr/>
      </xdr:nvSpPr>
      <xdr:spPr>
        <a:xfrm>
          <a:off x="3854823" y="6583680"/>
          <a:ext cx="2743200" cy="1111325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En</a:t>
          </a:r>
          <a:r>
            <a:rPr lang="nl-NL" sz="1400" baseline="0"/>
            <a:t> als je geen ABCDE of 12345 scores hebt? (bijv. IEP)</a:t>
          </a:r>
        </a:p>
        <a:p>
          <a:pPr algn="ctr"/>
          <a:r>
            <a:rPr lang="nl-NL" sz="1400" baseline="0">
              <a:solidFill>
                <a:schemeClr val="accent4">
                  <a:lumMod val="60000"/>
                  <a:lumOff val="40000"/>
                </a:schemeClr>
              </a:solidFill>
            </a:rPr>
            <a:t>Noteer dan het </a:t>
          </a:r>
          <a:r>
            <a:rPr lang="nl-NL" sz="1400" b="1" u="none" baseline="0">
              <a:solidFill>
                <a:schemeClr val="accent4">
                  <a:lumMod val="60000"/>
                  <a:lumOff val="40000"/>
                </a:schemeClr>
              </a:solidFill>
            </a:rPr>
            <a:t>LEERRENDEMENT</a:t>
          </a:r>
        </a:p>
        <a:p>
          <a:pPr algn="ctr"/>
          <a:r>
            <a:rPr lang="nl-NL" sz="1400" b="1" u="sng" baseline="0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  <a:endParaRPr lang="nl-NL" sz="14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367554</xdr:colOff>
      <xdr:row>1</xdr:row>
      <xdr:rowOff>44821</xdr:rowOff>
    </xdr:from>
    <xdr:to>
      <xdr:col>11</xdr:col>
      <xdr:colOff>98612</xdr:colOff>
      <xdr:row>30</xdr:row>
      <xdr:rowOff>161364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id="{0C6CCD27-FB53-0E7E-41B7-AF2FD994D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554" y="233080"/>
          <a:ext cx="6427693" cy="5056096"/>
        </a:xfrm>
        <a:prstGeom prst="rect">
          <a:avLst/>
        </a:prstGeom>
        <a:noFill/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528917</xdr:colOff>
      <xdr:row>40</xdr:row>
      <xdr:rowOff>124609</xdr:rowOff>
    </xdr:from>
    <xdr:to>
      <xdr:col>15</xdr:col>
      <xdr:colOff>519953</xdr:colOff>
      <xdr:row>44</xdr:row>
      <xdr:rowOff>160468</xdr:rowOff>
    </xdr:to>
    <xdr:sp macro="" textlink="">
      <xdr:nvSpPr>
        <xdr:cNvPr id="17" name="Rechthoek: afgeronde hoeken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1ED770A-B188-490F-AE07-08992FA766E6}"/>
            </a:ext>
          </a:extLst>
        </xdr:cNvPr>
        <xdr:cNvSpPr/>
      </xdr:nvSpPr>
      <xdr:spPr>
        <a:xfrm>
          <a:off x="7226897" y="6853069"/>
          <a:ext cx="2429436" cy="706419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Uitleg</a:t>
          </a:r>
          <a:r>
            <a:rPr lang="nl-NL" sz="1400" baseline="0"/>
            <a:t> over de </a:t>
          </a:r>
          <a:r>
            <a:rPr lang="nl-NL" sz="1400"/>
            <a:t>SIGNAALSCORE</a:t>
          </a:r>
        </a:p>
        <a:p>
          <a:pPr algn="ctr"/>
          <a:r>
            <a:rPr lang="nl-NL" sz="1400" b="1" u="sng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</a:p>
      </xdr:txBody>
    </xdr:sp>
    <xdr:clientData/>
  </xdr:twoCellAnchor>
  <xdr:twoCellAnchor>
    <xdr:from>
      <xdr:col>4</xdr:col>
      <xdr:colOff>225236</xdr:colOff>
      <xdr:row>21</xdr:row>
      <xdr:rowOff>75077</xdr:rowOff>
    </xdr:from>
    <xdr:to>
      <xdr:col>7</xdr:col>
      <xdr:colOff>161736</xdr:colOff>
      <xdr:row>28</xdr:row>
      <xdr:rowOff>89646</xdr:rowOff>
    </xdr:to>
    <xdr:sp macro="" textlink="">
      <xdr:nvSpPr>
        <xdr:cNvPr id="2" name="Rechthoek: afgeronde hoeken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D9AAEC0-D93A-44F1-9F54-08997F3D1A81}"/>
            </a:ext>
          </a:extLst>
        </xdr:cNvPr>
        <xdr:cNvSpPr/>
      </xdr:nvSpPr>
      <xdr:spPr>
        <a:xfrm>
          <a:off x="2654671" y="3669924"/>
          <a:ext cx="1765300" cy="1206875"/>
        </a:xfrm>
        <a:prstGeom prst="roundRect">
          <a:avLst/>
        </a:prstGeom>
        <a:solidFill>
          <a:srgbClr val="FF0000"/>
        </a:solidFill>
        <a:ln w="12700"/>
        <a:scene3d>
          <a:camera prst="orthographicFront"/>
          <a:lightRig rig="threePt" dir="t"/>
        </a:scene3d>
        <a:sp3d>
          <a:bevelT w="152400" h="152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/>
            <a:t>START</a:t>
          </a:r>
          <a:endParaRPr lang="nl-NL" sz="36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1</xdr:col>
      <xdr:colOff>98612</xdr:colOff>
      <xdr:row>8</xdr:row>
      <xdr:rowOff>161365</xdr:rowOff>
    </xdr:from>
    <xdr:to>
      <xdr:col>10</xdr:col>
      <xdr:colOff>188259</xdr:colOff>
      <xdr:row>13</xdr:row>
      <xdr:rowOff>161364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ED5CAF9A-C93C-4FEE-BFB7-2E8AC093C105}"/>
            </a:ext>
          </a:extLst>
        </xdr:cNvPr>
        <xdr:cNvSpPr txBox="1"/>
      </xdr:nvSpPr>
      <xdr:spPr>
        <a:xfrm rot="20453331">
          <a:off x="700592" y="1525345"/>
          <a:ext cx="5576047" cy="83819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  <a:bevelB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4400" b="1">
              <a:solidFill>
                <a:srgbClr val="CC00FF"/>
              </a:solidFill>
            </a:rPr>
            <a:t>VOORBEELDSCHOOL</a:t>
          </a:r>
        </a:p>
      </xdr:txBody>
    </xdr:sp>
    <xdr:clientData/>
  </xdr:twoCellAnchor>
  <xdr:twoCellAnchor>
    <xdr:from>
      <xdr:col>0</xdr:col>
      <xdr:colOff>381000</xdr:colOff>
      <xdr:row>32</xdr:row>
      <xdr:rowOff>35859</xdr:rowOff>
    </xdr:from>
    <xdr:to>
      <xdr:col>5</xdr:col>
      <xdr:colOff>412377</xdr:colOff>
      <xdr:row>46</xdr:row>
      <xdr:rowOff>81132</xdr:rowOff>
    </xdr:to>
    <xdr:sp macro="" textlink="">
      <xdr:nvSpPr>
        <xdr:cNvPr id="3" name="Tekstballon: rechthoek met afgeronde hoeken 2">
          <a:extLst>
            <a:ext uri="{FF2B5EF4-FFF2-40B4-BE49-F238E27FC236}">
              <a16:creationId xmlns:a16="http://schemas.microsoft.com/office/drawing/2014/main" id="{6FB9F612-2175-4A8C-8ACF-7A03BBAB3C8C}"/>
            </a:ext>
          </a:extLst>
        </xdr:cNvPr>
        <xdr:cNvSpPr/>
      </xdr:nvSpPr>
      <xdr:spPr>
        <a:xfrm>
          <a:off x="381000" y="5504330"/>
          <a:ext cx="3070412" cy="2429884"/>
        </a:xfrm>
        <a:prstGeom prst="wedgeRoundRectCallout">
          <a:avLst>
            <a:gd name="adj1" fmla="val 22808"/>
            <a:gd name="adj2" fmla="val 43421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Noteer</a:t>
          </a:r>
          <a:r>
            <a:rPr lang="nl-NL" sz="1400" baseline="0"/>
            <a:t> </a:t>
          </a:r>
          <a:r>
            <a:rPr lang="nl-NL" sz="1400"/>
            <a:t>sowieso de scores van de groepen 3,</a:t>
          </a:r>
          <a:r>
            <a:rPr lang="nl-NL" sz="1400" baseline="0"/>
            <a:t> 4, 6 en 8.</a:t>
          </a:r>
        </a:p>
        <a:p>
          <a:pPr algn="l"/>
          <a:endParaRPr lang="nl-NL" sz="1400" baseline="0"/>
        </a:p>
        <a:p>
          <a:pPr algn="l"/>
          <a:r>
            <a:rPr lang="nl-NL" sz="1400" baseline="0"/>
            <a:t>De groepen 5 en 7 zijn een optie.</a:t>
          </a:r>
        </a:p>
        <a:p>
          <a:pPr algn="l"/>
          <a:r>
            <a:rPr lang="nl-NL" sz="1400" baseline="0"/>
            <a:t>Maar ze geven wel een mooi beeld van het totaalplaatje van de school.</a:t>
          </a:r>
        </a:p>
        <a:p>
          <a:pPr algn="l"/>
          <a:endParaRPr lang="nl-NL" sz="1400" baseline="0"/>
        </a:p>
        <a:p>
          <a:pPr algn="l"/>
          <a:endParaRPr lang="nl-NL" sz="14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411480</xdr:colOff>
      <xdr:row>1</xdr:row>
      <xdr:rowOff>132522</xdr:rowOff>
    </xdr:from>
    <xdr:to>
      <xdr:col>20</xdr:col>
      <xdr:colOff>518160</xdr:colOff>
      <xdr:row>33</xdr:row>
      <xdr:rowOff>30480</xdr:rowOff>
    </xdr:to>
    <xdr:sp macro="" textlink="">
      <xdr:nvSpPr>
        <xdr:cNvPr id="43" name="Rechthoek: afgeronde hoeken 4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088F2-4923-43AF-8B9A-34D68DFAF356}"/>
            </a:ext>
          </a:extLst>
        </xdr:cNvPr>
        <xdr:cNvSpPr/>
      </xdr:nvSpPr>
      <xdr:spPr>
        <a:xfrm>
          <a:off x="411480" y="132522"/>
          <a:ext cx="11437289" cy="5834932"/>
        </a:xfrm>
        <a:prstGeom prst="roundRect">
          <a:avLst>
            <a:gd name="adj" fmla="val 4246"/>
          </a:avLst>
        </a:prstGeom>
        <a:solidFill>
          <a:srgbClr val="00B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1400" b="1"/>
        </a:p>
      </xdr:txBody>
    </xdr:sp>
    <xdr:clientData fPrintsWithSheet="0"/>
  </xdr:twoCellAnchor>
  <xdr:twoCellAnchor>
    <xdr:from>
      <xdr:col>4</xdr:col>
      <xdr:colOff>388620</xdr:colOff>
      <xdr:row>4</xdr:row>
      <xdr:rowOff>38100</xdr:rowOff>
    </xdr:from>
    <xdr:to>
      <xdr:col>20</xdr:col>
      <xdr:colOff>220980</xdr:colOff>
      <xdr:row>28</xdr:row>
      <xdr:rowOff>91440</xdr:rowOff>
    </xdr:to>
    <xdr:sp macro="" textlink="">
      <xdr:nvSpPr>
        <xdr:cNvPr id="42" name="Rechthoek: afgeronde hoeken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FF2422-2A42-41B8-AF0D-8C5A8FCF9052}"/>
            </a:ext>
          </a:extLst>
        </xdr:cNvPr>
        <xdr:cNvSpPr/>
      </xdr:nvSpPr>
      <xdr:spPr>
        <a:xfrm>
          <a:off x="2827020" y="899160"/>
          <a:ext cx="9585960" cy="4076700"/>
        </a:xfrm>
        <a:prstGeom prst="roundRect">
          <a:avLst>
            <a:gd name="adj" fmla="val 4246"/>
          </a:avLst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1400" b="1"/>
        </a:p>
      </xdr:txBody>
    </xdr:sp>
    <xdr:clientData fPrintsWithSheet="0"/>
  </xdr:twoCellAnchor>
  <xdr:twoCellAnchor>
    <xdr:from>
      <xdr:col>1</xdr:col>
      <xdr:colOff>30480</xdr:colOff>
      <xdr:row>5</xdr:row>
      <xdr:rowOff>30480</xdr:rowOff>
    </xdr:from>
    <xdr:to>
      <xdr:col>4</xdr:col>
      <xdr:colOff>7620</xdr:colOff>
      <xdr:row>7</xdr:row>
      <xdr:rowOff>137160</xdr:rowOff>
    </xdr:to>
    <xdr:sp macro="" textlink="">
      <xdr:nvSpPr>
        <xdr:cNvPr id="3" name="Rechthoek: afgeronde hoek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CBAC3B-7BC0-426E-8D47-5B2C749010CB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bg1"/>
              </a:solidFill>
            </a:rPr>
            <a:t>HANDLEIDING</a:t>
          </a:r>
        </a:p>
      </xdr:txBody>
    </xdr:sp>
    <xdr:clientData fPrintsWithSheet="0"/>
  </xdr:twoCellAnchor>
  <xdr:twoCellAnchor>
    <xdr:from>
      <xdr:col>1</xdr:col>
      <xdr:colOff>30480</xdr:colOff>
      <xdr:row>9</xdr:row>
      <xdr:rowOff>30480</xdr:rowOff>
    </xdr:from>
    <xdr:to>
      <xdr:col>4</xdr:col>
      <xdr:colOff>7620</xdr:colOff>
      <xdr:row>11</xdr:row>
      <xdr:rowOff>137160</xdr:rowOff>
    </xdr:to>
    <xdr:sp macro="" textlink="">
      <xdr:nvSpPr>
        <xdr:cNvPr id="4" name="Rechthoek: afgeronde hoek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1E086D-6FE6-4A0F-BD0F-493CC24A4D47}"/>
            </a:ext>
          </a:extLst>
        </xdr:cNvPr>
        <xdr:cNvSpPr/>
      </xdr:nvSpPr>
      <xdr:spPr>
        <a:xfrm>
          <a:off x="640080" y="1752600"/>
          <a:ext cx="1805940" cy="44196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1</xdr:col>
      <xdr:colOff>30480</xdr:colOff>
      <xdr:row>13</xdr:row>
      <xdr:rowOff>30480</xdr:rowOff>
    </xdr:from>
    <xdr:to>
      <xdr:col>4</xdr:col>
      <xdr:colOff>7620</xdr:colOff>
      <xdr:row>15</xdr:row>
      <xdr:rowOff>137160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B9FBCC-FF6E-484E-8A88-A4BD0893BAF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LEERRENDEMENT</a:t>
          </a:r>
        </a:p>
      </xdr:txBody>
    </xdr:sp>
    <xdr:clientData fPrintsWithSheet="0"/>
  </xdr:twoCellAnchor>
  <xdr:twoCellAnchor>
    <xdr:from>
      <xdr:col>1</xdr:col>
      <xdr:colOff>30480</xdr:colOff>
      <xdr:row>17</xdr:row>
      <xdr:rowOff>30480</xdr:rowOff>
    </xdr:from>
    <xdr:to>
      <xdr:col>4</xdr:col>
      <xdr:colOff>7620</xdr:colOff>
      <xdr:row>19</xdr:row>
      <xdr:rowOff>137160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34E4ED-EA8A-407F-9EC0-373C9106AB0A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1</xdr:col>
      <xdr:colOff>30480</xdr:colOff>
      <xdr:row>21</xdr:row>
      <xdr:rowOff>30480</xdr:rowOff>
    </xdr:from>
    <xdr:to>
      <xdr:col>4</xdr:col>
      <xdr:colOff>7620</xdr:colOff>
      <xdr:row>23</xdr:row>
      <xdr:rowOff>137160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6F7C296-28ED-4DCC-8398-B4654F992CC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INDICATOREN</a:t>
          </a:r>
        </a:p>
      </xdr:txBody>
    </xdr:sp>
    <xdr:clientData fPrintsWithSheet="0"/>
  </xdr:twoCellAnchor>
  <xdr:twoCellAnchor>
    <xdr:from>
      <xdr:col>1</xdr:col>
      <xdr:colOff>30480</xdr:colOff>
      <xdr:row>25</xdr:row>
      <xdr:rowOff>30480</xdr:rowOff>
    </xdr:from>
    <xdr:to>
      <xdr:col>4</xdr:col>
      <xdr:colOff>7620</xdr:colOff>
      <xdr:row>27</xdr:row>
      <xdr:rowOff>137160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6ADC681-EE37-42D5-95B0-DBF9B22506D5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</a:t>
          </a:r>
          <a:r>
            <a:rPr lang="nl-NL" sz="1400" b="1" baseline="0">
              <a:solidFill>
                <a:schemeClr val="tx1"/>
              </a:solidFill>
            </a:rPr>
            <a:t> M-TOETSEN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5</xdr:col>
      <xdr:colOff>30480</xdr:colOff>
      <xdr:row>5</xdr:row>
      <xdr:rowOff>30480</xdr:rowOff>
    </xdr:from>
    <xdr:to>
      <xdr:col>8</xdr:col>
      <xdr:colOff>7620</xdr:colOff>
      <xdr:row>7</xdr:row>
      <xdr:rowOff>137160</xdr:rowOff>
    </xdr:to>
    <xdr:sp macro="" textlink="">
      <xdr:nvSpPr>
        <xdr:cNvPr id="10" name="Rechthoek: afgeronde hoeken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C241CDA-3F7D-4871-A20C-43F2145AA42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M3</a:t>
          </a:r>
        </a:p>
      </xdr:txBody>
    </xdr:sp>
    <xdr:clientData fPrintsWithSheet="0"/>
  </xdr:twoCellAnchor>
  <xdr:twoCellAnchor>
    <xdr:from>
      <xdr:col>9</xdr:col>
      <xdr:colOff>30480</xdr:colOff>
      <xdr:row>5</xdr:row>
      <xdr:rowOff>30480</xdr:rowOff>
    </xdr:from>
    <xdr:to>
      <xdr:col>12</xdr:col>
      <xdr:colOff>7620</xdr:colOff>
      <xdr:row>7</xdr:row>
      <xdr:rowOff>137160</xdr:rowOff>
    </xdr:to>
    <xdr:sp macro="" textlink="">
      <xdr:nvSpPr>
        <xdr:cNvPr id="11" name="Rechthoek: afgeronde hoeken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B48B7D6-5DE4-4E75-8085-37A9FF6A6AB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E3</a:t>
          </a:r>
        </a:p>
      </xdr:txBody>
    </xdr:sp>
    <xdr:clientData fPrintsWithSheet="0"/>
  </xdr:twoCellAnchor>
  <xdr:twoCellAnchor>
    <xdr:from>
      <xdr:col>13</xdr:col>
      <xdr:colOff>30480</xdr:colOff>
      <xdr:row>5</xdr:row>
      <xdr:rowOff>30480</xdr:rowOff>
    </xdr:from>
    <xdr:to>
      <xdr:col>16</xdr:col>
      <xdr:colOff>7620</xdr:colOff>
      <xdr:row>7</xdr:row>
      <xdr:rowOff>137160</xdr:rowOff>
    </xdr:to>
    <xdr:sp macro="" textlink="">
      <xdr:nvSpPr>
        <xdr:cNvPr id="12" name="Rechthoek: afgeronde hoeken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51EDE89-E827-420B-9051-2689F7E2AAB2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OP-3</a:t>
          </a:r>
        </a:p>
      </xdr:txBody>
    </xdr:sp>
    <xdr:clientData fPrintsWithSheet="0"/>
  </xdr:twoCellAnchor>
  <xdr:twoCellAnchor>
    <xdr:from>
      <xdr:col>17</xdr:col>
      <xdr:colOff>30480</xdr:colOff>
      <xdr:row>5</xdr:row>
      <xdr:rowOff>30480</xdr:rowOff>
    </xdr:from>
    <xdr:to>
      <xdr:col>20</xdr:col>
      <xdr:colOff>7620</xdr:colOff>
      <xdr:row>7</xdr:row>
      <xdr:rowOff>137160</xdr:rowOff>
    </xdr:to>
    <xdr:sp macro="" textlink="">
      <xdr:nvSpPr>
        <xdr:cNvPr id="14" name="Rechthoek: afgeronde hoeken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C1AB228-69BB-44F1-BD6C-97F835485AEB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KINDGESPREK-3</a:t>
          </a:r>
        </a:p>
      </xdr:txBody>
    </xdr:sp>
    <xdr:clientData fPrintsWithSheet="0"/>
  </xdr:twoCellAnchor>
  <xdr:twoCellAnchor>
    <xdr:from>
      <xdr:col>5</xdr:col>
      <xdr:colOff>30480</xdr:colOff>
      <xdr:row>9</xdr:row>
      <xdr:rowOff>30480</xdr:rowOff>
    </xdr:from>
    <xdr:to>
      <xdr:col>8</xdr:col>
      <xdr:colOff>7620</xdr:colOff>
      <xdr:row>11</xdr:row>
      <xdr:rowOff>137160</xdr:rowOff>
    </xdr:to>
    <xdr:sp macro="" textlink="">
      <xdr:nvSpPr>
        <xdr:cNvPr id="15" name="Rechthoek: afgeronde hoeken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A4D4BA0-91A8-4496-947B-68B6E249606F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M4</a:t>
          </a:r>
        </a:p>
      </xdr:txBody>
    </xdr:sp>
    <xdr:clientData fPrintsWithSheet="0"/>
  </xdr:twoCellAnchor>
  <xdr:twoCellAnchor>
    <xdr:from>
      <xdr:col>9</xdr:col>
      <xdr:colOff>30480</xdr:colOff>
      <xdr:row>9</xdr:row>
      <xdr:rowOff>30480</xdr:rowOff>
    </xdr:from>
    <xdr:to>
      <xdr:col>12</xdr:col>
      <xdr:colOff>7620</xdr:colOff>
      <xdr:row>11</xdr:row>
      <xdr:rowOff>137160</xdr:rowOff>
    </xdr:to>
    <xdr:sp macro="" textlink="">
      <xdr:nvSpPr>
        <xdr:cNvPr id="16" name="Rechthoek: afgeronde hoeken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707D363-5BC3-415C-8B1B-F0FBA5FDBB20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E4</a:t>
          </a:r>
        </a:p>
      </xdr:txBody>
    </xdr:sp>
    <xdr:clientData fPrintsWithSheet="0"/>
  </xdr:twoCellAnchor>
  <xdr:twoCellAnchor>
    <xdr:from>
      <xdr:col>13</xdr:col>
      <xdr:colOff>30480</xdr:colOff>
      <xdr:row>9</xdr:row>
      <xdr:rowOff>30480</xdr:rowOff>
    </xdr:from>
    <xdr:to>
      <xdr:col>16</xdr:col>
      <xdr:colOff>7620</xdr:colOff>
      <xdr:row>11</xdr:row>
      <xdr:rowOff>137160</xdr:rowOff>
    </xdr:to>
    <xdr:sp macro="" textlink="">
      <xdr:nvSpPr>
        <xdr:cNvPr id="17" name="Rechthoek: afgeronde hoeken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5A1AE5A-B86C-4F68-93CC-EB88764AE830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OP-4</a:t>
          </a:r>
        </a:p>
      </xdr:txBody>
    </xdr:sp>
    <xdr:clientData fPrintsWithSheet="0"/>
  </xdr:twoCellAnchor>
  <xdr:twoCellAnchor>
    <xdr:from>
      <xdr:col>17</xdr:col>
      <xdr:colOff>30480</xdr:colOff>
      <xdr:row>9</xdr:row>
      <xdr:rowOff>30480</xdr:rowOff>
    </xdr:from>
    <xdr:to>
      <xdr:col>20</xdr:col>
      <xdr:colOff>7620</xdr:colOff>
      <xdr:row>11</xdr:row>
      <xdr:rowOff>137160</xdr:rowOff>
    </xdr:to>
    <xdr:sp macro="" textlink="">
      <xdr:nvSpPr>
        <xdr:cNvPr id="18" name="Rechthoek: afgeronde hoeken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28EA908-A2BE-4AC0-A933-C561E69A43C7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KINDGESPREK-4</a:t>
          </a:r>
        </a:p>
      </xdr:txBody>
    </xdr:sp>
    <xdr:clientData fPrintsWithSheet="0"/>
  </xdr:twoCellAnchor>
  <xdr:twoCellAnchor>
    <xdr:from>
      <xdr:col>5</xdr:col>
      <xdr:colOff>30480</xdr:colOff>
      <xdr:row>13</xdr:row>
      <xdr:rowOff>30480</xdr:rowOff>
    </xdr:from>
    <xdr:to>
      <xdr:col>8</xdr:col>
      <xdr:colOff>7620</xdr:colOff>
      <xdr:row>15</xdr:row>
      <xdr:rowOff>137160</xdr:rowOff>
    </xdr:to>
    <xdr:sp macro="" textlink="">
      <xdr:nvSpPr>
        <xdr:cNvPr id="19" name="Rechthoek: afgeronde hoeken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A27B350-DE11-4B12-96C5-A0CB6722EF41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M5</a:t>
          </a:r>
        </a:p>
      </xdr:txBody>
    </xdr:sp>
    <xdr:clientData fPrintsWithSheet="0"/>
  </xdr:twoCellAnchor>
  <xdr:twoCellAnchor>
    <xdr:from>
      <xdr:col>9</xdr:col>
      <xdr:colOff>30480</xdr:colOff>
      <xdr:row>13</xdr:row>
      <xdr:rowOff>30480</xdr:rowOff>
    </xdr:from>
    <xdr:to>
      <xdr:col>12</xdr:col>
      <xdr:colOff>7620</xdr:colOff>
      <xdr:row>15</xdr:row>
      <xdr:rowOff>137160</xdr:rowOff>
    </xdr:to>
    <xdr:sp macro="" textlink="">
      <xdr:nvSpPr>
        <xdr:cNvPr id="20" name="Rechthoek: afgeronde hoeken 1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084DDF1-B31A-41DB-ACF6-5EB3998F3F5D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E5</a:t>
          </a:r>
        </a:p>
      </xdr:txBody>
    </xdr:sp>
    <xdr:clientData fPrintsWithSheet="0"/>
  </xdr:twoCellAnchor>
  <xdr:twoCellAnchor>
    <xdr:from>
      <xdr:col>13</xdr:col>
      <xdr:colOff>30480</xdr:colOff>
      <xdr:row>13</xdr:row>
      <xdr:rowOff>30480</xdr:rowOff>
    </xdr:from>
    <xdr:to>
      <xdr:col>16</xdr:col>
      <xdr:colOff>7620</xdr:colOff>
      <xdr:row>15</xdr:row>
      <xdr:rowOff>137160</xdr:rowOff>
    </xdr:to>
    <xdr:sp macro="" textlink="">
      <xdr:nvSpPr>
        <xdr:cNvPr id="21" name="Rechthoek: afgeronde hoeken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7288862-31BE-42E9-95A7-7B1F57E66055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OP-5</a:t>
          </a:r>
        </a:p>
      </xdr:txBody>
    </xdr:sp>
    <xdr:clientData fPrintsWithSheet="0"/>
  </xdr:twoCellAnchor>
  <xdr:twoCellAnchor>
    <xdr:from>
      <xdr:col>17</xdr:col>
      <xdr:colOff>30480</xdr:colOff>
      <xdr:row>13</xdr:row>
      <xdr:rowOff>30480</xdr:rowOff>
    </xdr:from>
    <xdr:to>
      <xdr:col>20</xdr:col>
      <xdr:colOff>7620</xdr:colOff>
      <xdr:row>15</xdr:row>
      <xdr:rowOff>137160</xdr:rowOff>
    </xdr:to>
    <xdr:sp macro="" textlink="">
      <xdr:nvSpPr>
        <xdr:cNvPr id="22" name="Rechthoek: afgeronde hoeken 2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CD706E91-5D95-4318-B943-9594941F586D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KINDGESPREK-5</a:t>
          </a:r>
        </a:p>
      </xdr:txBody>
    </xdr:sp>
    <xdr:clientData fPrintsWithSheet="0"/>
  </xdr:twoCellAnchor>
  <xdr:twoCellAnchor>
    <xdr:from>
      <xdr:col>5</xdr:col>
      <xdr:colOff>30480</xdr:colOff>
      <xdr:row>17</xdr:row>
      <xdr:rowOff>30480</xdr:rowOff>
    </xdr:from>
    <xdr:to>
      <xdr:col>8</xdr:col>
      <xdr:colOff>7620</xdr:colOff>
      <xdr:row>19</xdr:row>
      <xdr:rowOff>137160</xdr:rowOff>
    </xdr:to>
    <xdr:sp macro="" textlink="">
      <xdr:nvSpPr>
        <xdr:cNvPr id="23" name="Rechthoek: afgeronde hoeken 2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B1D4A931-8F9D-4996-BC9E-02F7EAF4C54C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M6</a:t>
          </a:r>
        </a:p>
      </xdr:txBody>
    </xdr:sp>
    <xdr:clientData fPrintsWithSheet="0"/>
  </xdr:twoCellAnchor>
  <xdr:twoCellAnchor>
    <xdr:from>
      <xdr:col>9</xdr:col>
      <xdr:colOff>30480</xdr:colOff>
      <xdr:row>17</xdr:row>
      <xdr:rowOff>30480</xdr:rowOff>
    </xdr:from>
    <xdr:to>
      <xdr:col>12</xdr:col>
      <xdr:colOff>7620</xdr:colOff>
      <xdr:row>19</xdr:row>
      <xdr:rowOff>137160</xdr:rowOff>
    </xdr:to>
    <xdr:sp macro="" textlink="">
      <xdr:nvSpPr>
        <xdr:cNvPr id="24" name="Rechthoek: afgeronde hoek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BD7AF21-45BD-4244-A88F-E7034AE956F5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E6</a:t>
          </a:r>
        </a:p>
      </xdr:txBody>
    </xdr:sp>
    <xdr:clientData fPrintsWithSheet="0"/>
  </xdr:twoCellAnchor>
  <xdr:twoCellAnchor>
    <xdr:from>
      <xdr:col>13</xdr:col>
      <xdr:colOff>30480</xdr:colOff>
      <xdr:row>17</xdr:row>
      <xdr:rowOff>30480</xdr:rowOff>
    </xdr:from>
    <xdr:to>
      <xdr:col>16</xdr:col>
      <xdr:colOff>7620</xdr:colOff>
      <xdr:row>19</xdr:row>
      <xdr:rowOff>137160</xdr:rowOff>
    </xdr:to>
    <xdr:sp macro="" textlink="">
      <xdr:nvSpPr>
        <xdr:cNvPr id="25" name="Rechthoek: afgeronde hoeken 24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DC40E557-D37A-49B7-A780-99B82C1C7D96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OP-6</a:t>
          </a:r>
        </a:p>
      </xdr:txBody>
    </xdr:sp>
    <xdr:clientData fPrintsWithSheet="0"/>
  </xdr:twoCellAnchor>
  <xdr:twoCellAnchor>
    <xdr:from>
      <xdr:col>17</xdr:col>
      <xdr:colOff>30480</xdr:colOff>
      <xdr:row>17</xdr:row>
      <xdr:rowOff>30480</xdr:rowOff>
    </xdr:from>
    <xdr:to>
      <xdr:col>20</xdr:col>
      <xdr:colOff>7620</xdr:colOff>
      <xdr:row>19</xdr:row>
      <xdr:rowOff>137160</xdr:rowOff>
    </xdr:to>
    <xdr:sp macro="" textlink="">
      <xdr:nvSpPr>
        <xdr:cNvPr id="26" name="Rechthoek: afgeronde hoeken 25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280865C8-486D-46E9-BCB5-5997E29E0779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KINDGESPREK-6</a:t>
          </a:r>
        </a:p>
      </xdr:txBody>
    </xdr:sp>
    <xdr:clientData fPrintsWithSheet="0"/>
  </xdr:twoCellAnchor>
  <xdr:twoCellAnchor>
    <xdr:from>
      <xdr:col>5</xdr:col>
      <xdr:colOff>30480</xdr:colOff>
      <xdr:row>21</xdr:row>
      <xdr:rowOff>30480</xdr:rowOff>
    </xdr:from>
    <xdr:to>
      <xdr:col>8</xdr:col>
      <xdr:colOff>7620</xdr:colOff>
      <xdr:row>23</xdr:row>
      <xdr:rowOff>137160</xdr:rowOff>
    </xdr:to>
    <xdr:sp macro="" textlink="">
      <xdr:nvSpPr>
        <xdr:cNvPr id="27" name="Rechthoek: afgeronde hoeken 26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6815DA9B-D435-4EC3-8AD9-F859973936F9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M7</a:t>
          </a:r>
        </a:p>
      </xdr:txBody>
    </xdr:sp>
    <xdr:clientData fPrintsWithSheet="0"/>
  </xdr:twoCellAnchor>
  <xdr:twoCellAnchor>
    <xdr:from>
      <xdr:col>9</xdr:col>
      <xdr:colOff>30480</xdr:colOff>
      <xdr:row>21</xdr:row>
      <xdr:rowOff>30480</xdr:rowOff>
    </xdr:from>
    <xdr:to>
      <xdr:col>12</xdr:col>
      <xdr:colOff>7620</xdr:colOff>
      <xdr:row>23</xdr:row>
      <xdr:rowOff>137160</xdr:rowOff>
    </xdr:to>
    <xdr:sp macro="" textlink="">
      <xdr:nvSpPr>
        <xdr:cNvPr id="28" name="Rechthoek: afgeronde hoeken 2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2989BC54-1919-4CA3-9859-69F056C68433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E7</a:t>
          </a:r>
        </a:p>
      </xdr:txBody>
    </xdr:sp>
    <xdr:clientData fPrintsWithSheet="0"/>
  </xdr:twoCellAnchor>
  <xdr:twoCellAnchor>
    <xdr:from>
      <xdr:col>13</xdr:col>
      <xdr:colOff>30480</xdr:colOff>
      <xdr:row>21</xdr:row>
      <xdr:rowOff>30480</xdr:rowOff>
    </xdr:from>
    <xdr:to>
      <xdr:col>16</xdr:col>
      <xdr:colOff>7620</xdr:colOff>
      <xdr:row>23</xdr:row>
      <xdr:rowOff>137160</xdr:rowOff>
    </xdr:to>
    <xdr:sp macro="" textlink="">
      <xdr:nvSpPr>
        <xdr:cNvPr id="29" name="Rechthoek: afgeronde hoeken 2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4B2EA989-5BCC-4B1F-8682-4F502CA537C5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OP-7</a:t>
          </a:r>
        </a:p>
      </xdr:txBody>
    </xdr:sp>
    <xdr:clientData fPrintsWithSheet="0"/>
  </xdr:twoCellAnchor>
  <xdr:twoCellAnchor>
    <xdr:from>
      <xdr:col>17</xdr:col>
      <xdr:colOff>30480</xdr:colOff>
      <xdr:row>21</xdr:row>
      <xdr:rowOff>30480</xdr:rowOff>
    </xdr:from>
    <xdr:to>
      <xdr:col>20</xdr:col>
      <xdr:colOff>7620</xdr:colOff>
      <xdr:row>23</xdr:row>
      <xdr:rowOff>137160</xdr:rowOff>
    </xdr:to>
    <xdr:sp macro="" textlink="">
      <xdr:nvSpPr>
        <xdr:cNvPr id="30" name="Rechthoek: afgeronde hoeken 29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9DD7E376-64C9-48E0-B763-611D61FB7F90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KINDGESPREK-7</a:t>
          </a:r>
        </a:p>
      </xdr:txBody>
    </xdr:sp>
    <xdr:clientData fPrintsWithSheet="0"/>
  </xdr:twoCellAnchor>
  <xdr:twoCellAnchor>
    <xdr:from>
      <xdr:col>5</xdr:col>
      <xdr:colOff>30480</xdr:colOff>
      <xdr:row>25</xdr:row>
      <xdr:rowOff>30480</xdr:rowOff>
    </xdr:from>
    <xdr:to>
      <xdr:col>8</xdr:col>
      <xdr:colOff>7620</xdr:colOff>
      <xdr:row>27</xdr:row>
      <xdr:rowOff>137160</xdr:rowOff>
    </xdr:to>
    <xdr:sp macro="" textlink="">
      <xdr:nvSpPr>
        <xdr:cNvPr id="31" name="Rechthoek: afgeronde hoeken 30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EB9E7762-4501-40DA-91DD-57467FDB866B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8E7</a:t>
          </a:r>
        </a:p>
      </xdr:txBody>
    </xdr:sp>
    <xdr:clientData fPrintsWithSheet="0"/>
  </xdr:twoCellAnchor>
  <xdr:twoCellAnchor>
    <xdr:from>
      <xdr:col>9</xdr:col>
      <xdr:colOff>30480</xdr:colOff>
      <xdr:row>25</xdr:row>
      <xdr:rowOff>30480</xdr:rowOff>
    </xdr:from>
    <xdr:to>
      <xdr:col>12</xdr:col>
      <xdr:colOff>7620</xdr:colOff>
      <xdr:row>27</xdr:row>
      <xdr:rowOff>137160</xdr:rowOff>
    </xdr:to>
    <xdr:sp macro="" textlink="">
      <xdr:nvSpPr>
        <xdr:cNvPr id="32" name="Rechthoek: afgeronde hoeken 3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D9515103-0FAD-4108-AC77-84D29D3868F4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B8</a:t>
          </a:r>
        </a:p>
      </xdr:txBody>
    </xdr:sp>
    <xdr:clientData fPrintsWithSheet="0"/>
  </xdr:twoCellAnchor>
  <xdr:twoCellAnchor>
    <xdr:from>
      <xdr:col>13</xdr:col>
      <xdr:colOff>30480</xdr:colOff>
      <xdr:row>25</xdr:row>
      <xdr:rowOff>30480</xdr:rowOff>
    </xdr:from>
    <xdr:to>
      <xdr:col>16</xdr:col>
      <xdr:colOff>7620</xdr:colOff>
      <xdr:row>27</xdr:row>
      <xdr:rowOff>137160</xdr:rowOff>
    </xdr:to>
    <xdr:sp macro="" textlink="">
      <xdr:nvSpPr>
        <xdr:cNvPr id="33" name="Rechthoek: afgeronde hoeken 32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10DF26A2-6D57-41F6-BB56-83832E2F90BA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OP-8</a:t>
          </a:r>
        </a:p>
      </xdr:txBody>
    </xdr:sp>
    <xdr:clientData fPrintsWithSheet="0"/>
  </xdr:twoCellAnchor>
  <xdr:twoCellAnchor>
    <xdr:from>
      <xdr:col>17</xdr:col>
      <xdr:colOff>30480</xdr:colOff>
      <xdr:row>25</xdr:row>
      <xdr:rowOff>30480</xdr:rowOff>
    </xdr:from>
    <xdr:to>
      <xdr:col>20</xdr:col>
      <xdr:colOff>7620</xdr:colOff>
      <xdr:row>27</xdr:row>
      <xdr:rowOff>137160</xdr:rowOff>
    </xdr:to>
    <xdr:sp macro="" textlink="">
      <xdr:nvSpPr>
        <xdr:cNvPr id="34" name="Rechthoek: afgeronde hoeken 3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D63AD8EE-EA79-49EC-B0B0-E520AD9ABBA5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KINDGESPREK-8</a:t>
          </a:r>
        </a:p>
      </xdr:txBody>
    </xdr:sp>
    <xdr:clientData fPrintsWithSheet="0"/>
  </xdr:twoCellAnchor>
  <xdr:twoCellAnchor>
    <xdr:from>
      <xdr:col>1</xdr:col>
      <xdr:colOff>30480</xdr:colOff>
      <xdr:row>29</xdr:row>
      <xdr:rowOff>30480</xdr:rowOff>
    </xdr:from>
    <xdr:to>
      <xdr:col>4</xdr:col>
      <xdr:colOff>7620</xdr:colOff>
      <xdr:row>31</xdr:row>
      <xdr:rowOff>137160</xdr:rowOff>
    </xdr:to>
    <xdr:sp macro="" textlink="">
      <xdr:nvSpPr>
        <xdr:cNvPr id="37" name="Rechthoek: afgeronde hoeken 3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D7796824-7B25-48DC-8175-39C9CD6D2AE4}"/>
            </a:ext>
          </a:extLst>
        </xdr:cNvPr>
        <xdr:cNvSpPr/>
      </xdr:nvSpPr>
      <xdr:spPr>
        <a:xfrm>
          <a:off x="6400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</a:t>
          </a:r>
          <a:r>
            <a:rPr lang="nl-NL" sz="1400" b="1" baseline="0">
              <a:solidFill>
                <a:schemeClr val="tx1"/>
              </a:solidFill>
            </a:rPr>
            <a:t> E-TOETSEN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5</xdr:col>
      <xdr:colOff>30480</xdr:colOff>
      <xdr:row>29</xdr:row>
      <xdr:rowOff>30480</xdr:rowOff>
    </xdr:from>
    <xdr:to>
      <xdr:col>8</xdr:col>
      <xdr:colOff>7620</xdr:colOff>
      <xdr:row>31</xdr:row>
      <xdr:rowOff>137160</xdr:rowOff>
    </xdr:to>
    <xdr:sp macro="" textlink="">
      <xdr:nvSpPr>
        <xdr:cNvPr id="38" name="Rechthoek: afgeronde hoeken 37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A7C78D50-C950-4C8B-90BF-57611F947CB2}"/>
            </a:ext>
          </a:extLst>
        </xdr:cNvPr>
        <xdr:cNvSpPr/>
      </xdr:nvSpPr>
      <xdr:spPr>
        <a:xfrm>
          <a:off x="30784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DOORGAANDE</a:t>
          </a:r>
          <a:r>
            <a:rPr lang="nl-NL" sz="1400" b="1" baseline="0">
              <a:solidFill>
                <a:schemeClr val="tx1"/>
              </a:solidFill>
            </a:rPr>
            <a:t> LIJN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9</xdr:col>
      <xdr:colOff>30480</xdr:colOff>
      <xdr:row>29</xdr:row>
      <xdr:rowOff>30480</xdr:rowOff>
    </xdr:from>
    <xdr:to>
      <xdr:col>12</xdr:col>
      <xdr:colOff>7620</xdr:colOff>
      <xdr:row>31</xdr:row>
      <xdr:rowOff>137160</xdr:rowOff>
    </xdr:to>
    <xdr:sp macro="" textlink="">
      <xdr:nvSpPr>
        <xdr:cNvPr id="39" name="Rechthoek: afgeronde hoeken 3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5FB3D7A2-9F9A-42B2-A2AE-DC43A7310210}"/>
            </a:ext>
          </a:extLst>
        </xdr:cNvPr>
        <xdr:cNvSpPr/>
      </xdr:nvSpPr>
      <xdr:spPr>
        <a:xfrm>
          <a:off x="55168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13</xdr:col>
      <xdr:colOff>30480</xdr:colOff>
      <xdr:row>29</xdr:row>
      <xdr:rowOff>30480</xdr:rowOff>
    </xdr:from>
    <xdr:to>
      <xdr:col>16</xdr:col>
      <xdr:colOff>7620</xdr:colOff>
      <xdr:row>31</xdr:row>
      <xdr:rowOff>137160</xdr:rowOff>
    </xdr:to>
    <xdr:sp macro="" textlink="">
      <xdr:nvSpPr>
        <xdr:cNvPr id="40" name="Rechthoek: afgeronde hoeken 3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2F1FA2A1-355C-4C25-8E43-61FC109B9428}"/>
            </a:ext>
          </a:extLst>
        </xdr:cNvPr>
        <xdr:cNvSpPr/>
      </xdr:nvSpPr>
      <xdr:spPr>
        <a:xfrm>
          <a:off x="79552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INTENSIEVE</a:t>
          </a:r>
          <a:r>
            <a:rPr lang="nl-NL" sz="1400" b="1" baseline="0">
              <a:solidFill>
                <a:schemeClr val="tx1"/>
              </a:solidFill>
            </a:rPr>
            <a:t> AANPAK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17</xdr:col>
      <xdr:colOff>30480</xdr:colOff>
      <xdr:row>29</xdr:row>
      <xdr:rowOff>30480</xdr:rowOff>
    </xdr:from>
    <xdr:to>
      <xdr:col>20</xdr:col>
      <xdr:colOff>7620</xdr:colOff>
      <xdr:row>31</xdr:row>
      <xdr:rowOff>137160</xdr:rowOff>
    </xdr:to>
    <xdr:sp macro="" textlink="">
      <xdr:nvSpPr>
        <xdr:cNvPr id="41" name="Rechthoek: afgeronde hoeken 40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2DD4B40E-9C52-4895-80C3-92BDCDEDB721}"/>
            </a:ext>
          </a:extLst>
        </xdr:cNvPr>
        <xdr:cNvSpPr/>
      </xdr:nvSpPr>
      <xdr:spPr>
        <a:xfrm>
          <a:off x="103936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VERRIJKTE</a:t>
          </a:r>
          <a:r>
            <a:rPr lang="nl-NL" sz="1400" b="1" baseline="0">
              <a:solidFill>
                <a:schemeClr val="tx1"/>
              </a:solidFill>
            </a:rPr>
            <a:t> AANPAK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</xdr:col>
      <xdr:colOff>26504</xdr:colOff>
      <xdr:row>1</xdr:row>
      <xdr:rowOff>322029</xdr:rowOff>
    </xdr:from>
    <xdr:to>
      <xdr:col>20</xdr:col>
      <xdr:colOff>238538</xdr:colOff>
      <xdr:row>2</xdr:row>
      <xdr:rowOff>159026</xdr:rowOff>
    </xdr:to>
    <xdr:sp macro="" textlink="">
      <xdr:nvSpPr>
        <xdr:cNvPr id="2" name="Rechthoek: afgeronde hoeken 1">
          <a:extLst>
            <a:ext uri="{FF2B5EF4-FFF2-40B4-BE49-F238E27FC236}">
              <a16:creationId xmlns:a16="http://schemas.microsoft.com/office/drawing/2014/main" id="{5CD31165-896D-4F71-AEA9-59CAF49F945B}"/>
            </a:ext>
          </a:extLst>
        </xdr:cNvPr>
        <xdr:cNvSpPr/>
      </xdr:nvSpPr>
      <xdr:spPr>
        <a:xfrm>
          <a:off x="636104" y="322029"/>
          <a:ext cx="10933043" cy="49298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RIO</a:t>
          </a:r>
          <a:r>
            <a:rPr lang="nl-NL" sz="1400" b="1" baseline="0">
              <a:solidFill>
                <a:schemeClr val="tx1"/>
              </a:solidFill>
            </a:rPr>
            <a:t> = Rapportage Indicatoren Opbrengsten </a:t>
          </a:r>
          <a:r>
            <a:rPr lang="nl-NL" sz="1400" b="0" baseline="0">
              <a:solidFill>
                <a:schemeClr val="tx1"/>
              </a:solidFill>
            </a:rPr>
            <a:t>- voor scholen die eruit willen halen wat erin zit</a:t>
          </a:r>
          <a:endParaRPr lang="nl-NL" sz="1400" b="0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1127CAC-168D-427C-A042-288555A8EBB5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CA7B8BF-D9A6-4098-8B70-E922662CE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C0EDE20C-E4C5-49FC-8BAF-6B009075D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F4F21B4-1332-C93D-BA34-CB913E5FC7CD}"/>
            </a:ext>
          </a:extLst>
        </xdr:cNvPr>
        <xdr:cNvSpPr/>
      </xdr:nvSpPr>
      <xdr:spPr>
        <a:xfrm>
          <a:off x="3935506" y="1353671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95E7A44-F2ED-41EE-8D99-580232807C67}"/>
            </a:ext>
          </a:extLst>
        </xdr:cNvPr>
        <xdr:cNvSpPr/>
      </xdr:nvSpPr>
      <xdr:spPr>
        <a:xfrm>
          <a:off x="6831106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gr.3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87202F0-403D-413C-A793-E568D10D474E}"/>
            </a:ext>
          </a:extLst>
        </xdr:cNvPr>
        <xdr:cNvSpPr/>
      </xdr:nvSpPr>
      <xdr:spPr>
        <a:xfrm>
          <a:off x="9771529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D9BDD1F-7EFC-4C99-BBED-7676CF6CF0B1}"/>
            </a:ext>
          </a:extLst>
        </xdr:cNvPr>
        <xdr:cNvSpPr/>
      </xdr:nvSpPr>
      <xdr:spPr>
        <a:xfrm>
          <a:off x="12711953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4CB10494-819E-4555-8CF2-97A69B6B9F0D}"/>
            </a:ext>
          </a:extLst>
        </xdr:cNvPr>
        <xdr:cNvSpPr/>
      </xdr:nvSpPr>
      <xdr:spPr>
        <a:xfrm>
          <a:off x="3881716" y="197223"/>
          <a:ext cx="12174071" cy="510988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M3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CE66F7AE-28A9-45C6-A24D-CB0CF1D5E85B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B2B972A4-9302-4057-9B48-EBE8F11EA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6F2B2FBD-51D1-457D-B0C2-6D5C68D0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242048</xdr:colOff>
      <xdr:row>17</xdr:row>
      <xdr:rowOff>8966</xdr:rowOff>
    </xdr:from>
    <xdr:to>
      <xdr:col>3</xdr:col>
      <xdr:colOff>726141</xdr:colOff>
      <xdr:row>53</xdr:row>
      <xdr:rowOff>8965</xdr:rowOff>
    </xdr:to>
    <xdr:sp macro="" textlink="">
      <xdr:nvSpPr>
        <xdr:cNvPr id="6" name="Rechthoek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459BF19-807E-7BE6-5188-3EEB6EA1DB2C}"/>
            </a:ext>
          </a:extLst>
        </xdr:cNvPr>
        <xdr:cNvSpPr/>
      </xdr:nvSpPr>
      <xdr:spPr>
        <a:xfrm>
          <a:off x="242048" y="2653554"/>
          <a:ext cx="2904564" cy="6777317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9E71C07-4C1D-480A-921B-F4F52006951D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CA339A-653F-452A-90A4-74CDD69EF8FF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gr.3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EC3D804-6A78-4259-9B54-595469A7CF4B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B230B75-B219-4C31-8234-E6C926D3503E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1" name="Rechthoek: afgeronde hoeken 10">
          <a:extLst>
            <a:ext uri="{FF2B5EF4-FFF2-40B4-BE49-F238E27FC236}">
              <a16:creationId xmlns:a16="http://schemas.microsoft.com/office/drawing/2014/main" id="{BB1D2779-225A-47A1-9F2F-90C5C1A17306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E3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B8364CA5-BA1D-4959-811C-CC685550E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B9E234AC-78B4-4241-B183-082EE85612EF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3B92311-E6F3-4F9A-94A7-D4FF4C6087B4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3F258481-5850-4494-B304-B9F7C0434A69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84859FF2-9CB1-4A8A-A853-2D7F30CDB80E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73E71641-7FFF-477D-BF48-A16F9ACC379D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C830C249-D207-4A4A-9FB8-DE315E40FA85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BCA6D097-0F84-4111-B700-C31439069C68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13DEF055-EBCF-4492-8211-241C9DB46CD6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EB4667F0-A241-4EF4-B14F-4CF0E14EF36A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DC560AA8-2681-4C32-940F-126F7755612E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3192F9E9-BDA9-4F85-AE45-B61A9650093C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05DA869-8466-4097-A761-6DCF8EE40317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16B20B47-2E80-4582-9425-2CC6FB452776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D44638D3-E433-4A72-A429-AD14DCD3BEDF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A30CEC76-8308-4B3D-AD5F-19D409B1F4E9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13676</xdr:colOff>
      <xdr:row>5</xdr:row>
      <xdr:rowOff>10747</xdr:rowOff>
    </xdr:from>
    <xdr:to>
      <xdr:col>33</xdr:col>
      <xdr:colOff>12700</xdr:colOff>
      <xdr:row>41</xdr:row>
      <xdr:rowOff>232704</xdr:rowOff>
    </xdr:to>
    <xdr:graphicFrame macro="">
      <xdr:nvGraphicFramePr>
        <xdr:cNvPr id="19" name="Grafiek 18">
          <a:extLst>
            <a:ext uri="{FF2B5EF4-FFF2-40B4-BE49-F238E27FC236}">
              <a16:creationId xmlns:a16="http://schemas.microsoft.com/office/drawing/2014/main" id="{10114456-4741-FFA6-A827-01ECDC3709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98557</xdr:rowOff>
    </xdr:from>
    <xdr:to>
      <xdr:col>1</xdr:col>
      <xdr:colOff>879117</xdr:colOff>
      <xdr:row>2</xdr:row>
      <xdr:rowOff>500068</xdr:rowOff>
    </xdr:to>
    <xdr:sp macro="" textlink="">
      <xdr:nvSpPr>
        <xdr:cNvPr id="22" name="Rechthoek: afgeronde hoeken 2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29EC236-1DD6-4228-9F57-ED1C4D94F069}"/>
            </a:ext>
          </a:extLst>
        </xdr:cNvPr>
        <xdr:cNvSpPr/>
      </xdr:nvSpPr>
      <xdr:spPr>
        <a:xfrm>
          <a:off x="431800" y="98557"/>
          <a:ext cx="879117" cy="642811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93789</xdr:rowOff>
    </xdr:from>
    <xdr:to>
      <xdr:col>1</xdr:col>
      <xdr:colOff>1863969</xdr:colOff>
      <xdr:row>2</xdr:row>
      <xdr:rowOff>495300</xdr:rowOff>
    </xdr:to>
    <xdr:sp macro="" textlink="">
      <xdr:nvSpPr>
        <xdr:cNvPr id="18" name="Rechthoek: afgeronde hoeken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8E7F2D0-8CC4-43F8-9827-06FC52C30F90}"/>
            </a:ext>
          </a:extLst>
        </xdr:cNvPr>
        <xdr:cNvSpPr/>
      </xdr:nvSpPr>
      <xdr:spPr>
        <a:xfrm>
          <a:off x="1414769" y="93789"/>
          <a:ext cx="881000" cy="64281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M3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93789</xdr:rowOff>
    </xdr:from>
    <xdr:to>
      <xdr:col>2</xdr:col>
      <xdr:colOff>36147</xdr:colOff>
      <xdr:row>2</xdr:row>
      <xdr:rowOff>495300</xdr:rowOff>
    </xdr:to>
    <xdr:sp macro="" textlink="">
      <xdr:nvSpPr>
        <xdr:cNvPr id="20" name="Rechthoek: afgeronde hoeken 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4D37D86-5C2A-49A4-8424-DD45BED39D6A}"/>
            </a:ext>
          </a:extLst>
        </xdr:cNvPr>
        <xdr:cNvSpPr/>
      </xdr:nvSpPr>
      <xdr:spPr>
        <a:xfrm>
          <a:off x="2411517" y="93789"/>
          <a:ext cx="888530" cy="64281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E3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1" name="Rechthoek: afgeronde hoeken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2255ED1-EA3C-4B7E-B202-6B26E9BACB09}"/>
            </a:ext>
          </a:extLst>
        </xdr:cNvPr>
        <xdr:cNvSpPr/>
      </xdr:nvSpPr>
      <xdr:spPr>
        <a:xfrm>
          <a:off x="419100" y="857738"/>
          <a:ext cx="2880947" cy="62967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1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2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3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4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1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20050-FB3F-4251-A69E-C31D0549EB80}">
  <sheetPr codeName="Blad1">
    <tabColor rgb="FFCCCCFF"/>
  </sheetPr>
  <dimension ref="M2"/>
  <sheetViews>
    <sheetView showGridLines="0" showRowColHeaders="0" workbookViewId="0"/>
  </sheetViews>
  <sheetFormatPr defaultRowHeight="13.2" x14ac:dyDescent="0.25"/>
  <sheetData>
    <row r="2" spans="13:13" x14ac:dyDescent="0.25">
      <c r="M2" t="e" vm="1">
        <v>#VALUE!</v>
      </c>
    </row>
  </sheetData>
  <sheetProtection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AF6E3-24E0-4F3A-8EA0-5EB71C5E6BE1}">
  <sheetPr codeName="Blad28">
    <tabColor rgb="FFCCCCFF"/>
  </sheetPr>
  <dimension ref="B1:DM76"/>
  <sheetViews>
    <sheetView showGridLines="0" showRowColHeaders="0" zoomScale="50" zoomScaleNormal="50" workbookViewId="0">
      <selection activeCell="D6" sqref="D6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9.21875" style="205"/>
    <col min="2" max="2" width="6.21875" style="268" bestFit="1" customWidth="1"/>
    <col min="3" max="3" width="50.77734375" style="272" customWidth="1"/>
    <col min="4" max="4" width="4" style="205" customWidth="1"/>
    <col min="5" max="30" width="8.77734375" style="205" customWidth="1"/>
    <col min="31" max="16384" width="9.21875" style="205"/>
  </cols>
  <sheetData>
    <row r="1" spans="2:46" ht="49.95" customHeight="1" x14ac:dyDescent="0.45"/>
    <row r="3" spans="2:46" s="249" customFormat="1" ht="72" x14ac:dyDescent="1.6">
      <c r="B3" s="267"/>
      <c r="C3" s="267"/>
      <c r="E3" s="250"/>
      <c r="F3" s="334">
        <v>7</v>
      </c>
      <c r="G3" s="334"/>
      <c r="H3" s="330" t="str">
        <f>VLOOKUP($F$3,'M3'!A18:B53,2)</f>
        <v>leerling 7</v>
      </c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  <c r="AB3" s="331"/>
      <c r="AC3" s="331"/>
      <c r="AD3" s="331"/>
      <c r="AE3" s="331"/>
      <c r="AF3" s="331"/>
      <c r="AG3" s="331"/>
      <c r="AH3" s="332"/>
      <c r="AI3" s="326" t="s">
        <v>125</v>
      </c>
      <c r="AJ3" s="327"/>
      <c r="AK3" s="327"/>
      <c r="AL3" s="328">
        <f>'M3'!$D$2</f>
        <v>3</v>
      </c>
      <c r="AM3" s="328"/>
      <c r="AN3" s="329"/>
      <c r="AQ3" s="264"/>
      <c r="AS3" s="261"/>
      <c r="AT3" s="261"/>
    </row>
    <row r="4" spans="2:46" ht="50.1" customHeight="1" x14ac:dyDescent="0.45">
      <c r="C4" s="269"/>
    </row>
    <row r="5" spans="2:46" ht="19.5" customHeight="1" x14ac:dyDescent="0.45">
      <c r="B5" s="270">
        <v>1</v>
      </c>
      <c r="C5" s="271" t="str">
        <f>'M3'!B18</f>
        <v>leerling 1</v>
      </c>
    </row>
    <row r="6" spans="2:46" ht="18.600000000000001" x14ac:dyDescent="0.45">
      <c r="B6" s="270">
        <v>2</v>
      </c>
      <c r="C6" s="271" t="str">
        <f>'M3'!B19</f>
        <v>leerling 2</v>
      </c>
    </row>
    <row r="7" spans="2:46" ht="18.600000000000001" x14ac:dyDescent="0.45">
      <c r="B7" s="270">
        <v>3</v>
      </c>
      <c r="C7" s="271" t="str">
        <f>'M3'!B20</f>
        <v>leerling 3</v>
      </c>
    </row>
    <row r="8" spans="2:46" ht="18.600000000000001" x14ac:dyDescent="0.45">
      <c r="B8" s="270">
        <v>4</v>
      </c>
      <c r="C8" s="271" t="str">
        <f>'M3'!B21</f>
        <v>leerling 4</v>
      </c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</row>
    <row r="9" spans="2:46" ht="18.600000000000001" x14ac:dyDescent="0.45">
      <c r="B9" s="270">
        <v>5</v>
      </c>
      <c r="C9" s="271" t="str">
        <f>'M3'!B22</f>
        <v>leerling 5</v>
      </c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</row>
    <row r="10" spans="2:46" ht="18.600000000000001" x14ac:dyDescent="0.45">
      <c r="B10" s="270">
        <v>6</v>
      </c>
      <c r="C10" s="271" t="str">
        <f>'M3'!B23</f>
        <v>leerling 6</v>
      </c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</row>
    <row r="11" spans="2:46" ht="18.600000000000001" x14ac:dyDescent="0.45">
      <c r="B11" s="270">
        <v>7</v>
      </c>
      <c r="C11" s="271" t="str">
        <f>'M3'!B24</f>
        <v>leerling 7</v>
      </c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</row>
    <row r="12" spans="2:46" ht="18.600000000000001" x14ac:dyDescent="0.45">
      <c r="B12" s="270">
        <v>8</v>
      </c>
      <c r="C12" s="271" t="str">
        <f>'M3'!B25</f>
        <v>leerling 8</v>
      </c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</row>
    <row r="13" spans="2:46" ht="18.600000000000001" x14ac:dyDescent="0.45">
      <c r="B13" s="270">
        <v>9</v>
      </c>
      <c r="C13" s="271">
        <f>'M3'!B26</f>
        <v>0</v>
      </c>
      <c r="F13" s="209"/>
      <c r="G13" s="209"/>
      <c r="H13" s="209"/>
      <c r="I13" s="216" t="s">
        <v>155</v>
      </c>
      <c r="J13" s="216" t="s">
        <v>156</v>
      </c>
      <c r="K13" s="221" t="s">
        <v>157</v>
      </c>
      <c r="L13" s="221" t="s">
        <v>158</v>
      </c>
      <c r="M13" s="222" t="s">
        <v>159</v>
      </c>
      <c r="N13" s="222" t="s">
        <v>160</v>
      </c>
      <c r="O13" s="217" t="s">
        <v>161</v>
      </c>
      <c r="P13" s="217" t="s">
        <v>162</v>
      </c>
      <c r="Q13" s="223" t="s">
        <v>163</v>
      </c>
      <c r="R13" s="223" t="s">
        <v>164</v>
      </c>
      <c r="S13" s="218" t="s">
        <v>165</v>
      </c>
      <c r="T13" s="218" t="s">
        <v>166</v>
      </c>
      <c r="U13" s="224" t="s">
        <v>127</v>
      </c>
      <c r="V13" s="225" t="s">
        <v>128</v>
      </c>
      <c r="W13" s="229" t="s">
        <v>133</v>
      </c>
      <c r="X13" s="299" t="s">
        <v>172</v>
      </c>
      <c r="Y13" s="299" t="s">
        <v>187</v>
      </c>
      <c r="Z13" s="231" t="s">
        <v>83</v>
      </c>
      <c r="AA13" s="232" t="s">
        <v>134</v>
      </c>
      <c r="AB13" s="232" t="s">
        <v>134</v>
      </c>
      <c r="AC13" s="206"/>
    </row>
    <row r="14" spans="2:46" ht="18.600000000000001" x14ac:dyDescent="0.45">
      <c r="B14" s="270">
        <v>10</v>
      </c>
      <c r="C14" s="271">
        <f>'M3'!B27</f>
        <v>0</v>
      </c>
      <c r="F14" s="212"/>
      <c r="G14" s="212"/>
      <c r="H14" s="212"/>
      <c r="I14" s="219">
        <f t="shared" ref="I14:V14" si="0">IF(I15="E",1,IF(I15="D",2,IF(I15="C",3,IF(I15="B",4,IF(I15="A",5,IF(I15=5,1,IF(I15=4,2,IF(I15=3,3,IF(I15=2,4,IF(I15=1,5,IF(I15=0,"")))))))))))</f>
        <v>4</v>
      </c>
      <c r="J14" s="219" t="str">
        <f t="shared" si="0"/>
        <v/>
      </c>
      <c r="K14" s="219" t="str">
        <f t="shared" si="0"/>
        <v/>
      </c>
      <c r="L14" s="219" t="str">
        <f t="shared" si="0"/>
        <v/>
      </c>
      <c r="M14" s="219" t="str">
        <f t="shared" si="0"/>
        <v/>
      </c>
      <c r="N14" s="219" t="str">
        <f t="shared" si="0"/>
        <v/>
      </c>
      <c r="O14" s="219" t="str">
        <f t="shared" si="0"/>
        <v/>
      </c>
      <c r="P14" s="219" t="str">
        <f t="shared" si="0"/>
        <v/>
      </c>
      <c r="Q14" s="219" t="str">
        <f t="shared" si="0"/>
        <v/>
      </c>
      <c r="R14" s="219" t="str">
        <f t="shared" si="0"/>
        <v/>
      </c>
      <c r="S14" s="219" t="str">
        <f t="shared" si="0"/>
        <v/>
      </c>
      <c r="T14" s="219" t="str">
        <f t="shared" si="0"/>
        <v/>
      </c>
      <c r="U14" s="219"/>
      <c r="V14" s="219">
        <f t="shared" si="0"/>
        <v>3</v>
      </c>
      <c r="W14" s="219" t="b">
        <f>IF(W15="E",1,IF(W15="D",2,IF(W15="C",3,IF(W15="B",4,IF(W15="A",5,IF(W15=5,1,IF(W15=4,2,IF(W15=3,3,IF(W15=2,4,IF(W15=1,5,IF(W15=0,"")))))))))))</f>
        <v>0</v>
      </c>
      <c r="X14" s="219">
        <f>IF(X15="E",1,IF(X15="D",2,IF(X15="C",3,IF(X15="B",4,IF(X15="A",5,IF(X15=0,"",IF(X15&lt;3,1,IF(X15&lt;5,2,IF(X15&lt;7,3,IF(X15&lt;9,4,IF(X15&lt;11,5,IF(X15=0,""))))))))))))</f>
        <v>3</v>
      </c>
      <c r="Y14" s="219"/>
      <c r="Z14" s="219">
        <f>'TOTAAL M-TOETSEN'!AB5*5</f>
        <v>2.1749999999999998</v>
      </c>
      <c r="AA14" s="220"/>
      <c r="AB14" s="220"/>
      <c r="AC14" s="251"/>
      <c r="AD14" s="251"/>
      <c r="AE14" s="252"/>
    </row>
    <row r="15" spans="2:46" ht="18.600000000000001" x14ac:dyDescent="0.45">
      <c r="B15" s="270">
        <v>11</v>
      </c>
      <c r="C15" s="271">
        <f>'M3'!B28</f>
        <v>0</v>
      </c>
      <c r="I15" s="219" t="str">
        <f>VLOOKUP($F$3,'M3'!$A$18:$M$53,8)</f>
        <v>B</v>
      </c>
      <c r="J15" s="219">
        <f>VLOOKUP($F$3,'E3'!$A$18:$M$53,8)</f>
        <v>0</v>
      </c>
      <c r="K15" s="219">
        <f>VLOOKUP($F$3,'M3'!$A$18:$M$53,9)</f>
        <v>0</v>
      </c>
      <c r="L15" s="219">
        <f>VLOOKUP($F$3,'E3'!$A$18:$M$53,9)</f>
        <v>0</v>
      </c>
      <c r="M15" s="219">
        <f>VLOOKUP($F$3,'M3'!$A$18:$M$53,10)</f>
        <v>0</v>
      </c>
      <c r="N15" s="219">
        <f>VLOOKUP($F$3,'E3'!$A$18:$M$53,10)</f>
        <v>0</v>
      </c>
      <c r="O15" s="219">
        <f>VLOOKUP($F$3,'M3'!$A$18:$M$53,11)</f>
        <v>0</v>
      </c>
      <c r="P15" s="219">
        <f>VLOOKUP($F$3,'E3'!$A$18:$M$53,11)</f>
        <v>0</v>
      </c>
      <c r="Q15" s="219">
        <f>VLOOKUP($F$3,'M3'!$A$18:$M$53,12)</f>
        <v>0</v>
      </c>
      <c r="R15" s="219">
        <f>VLOOKUP($F$3,'E3'!$A$18:$M$53,12)</f>
        <v>0</v>
      </c>
      <c r="S15" s="219">
        <f>VLOOKUP($F$3,'M3'!$A$18:$M$53,13)</f>
        <v>0</v>
      </c>
      <c r="T15" s="219">
        <f>VLOOKUP($F$3,'E3'!$A$18:$M$53,13)</f>
        <v>0</v>
      </c>
      <c r="U15" s="219">
        <f>VLOOKUP($F$3,'M3'!$A$18:$M$53,12)</f>
        <v>0</v>
      </c>
      <c r="V15" s="219" t="str">
        <f>VLOOKUP($F$3,'M3'!$A$18:$M$53,4)</f>
        <v>C</v>
      </c>
      <c r="W15" s="219">
        <f>VLOOKUP($F$3,'M3'!$A$18:$M$53,3)</f>
        <v>6</v>
      </c>
      <c r="X15" s="219">
        <f>VLOOKUP($F$3,'M3'!$A$18:$M$53,3)</f>
        <v>6</v>
      </c>
      <c r="Y15" s="219"/>
      <c r="Z15" s="219">
        <f>'TOTAAL M-TOETSEN'!AB5*5</f>
        <v>2.1749999999999998</v>
      </c>
      <c r="AA15" s="255"/>
      <c r="AB15" s="255"/>
      <c r="AC15" s="206"/>
      <c r="AD15" s="206"/>
    </row>
    <row r="16" spans="2:46" ht="18.600000000000001" x14ac:dyDescent="0.45">
      <c r="B16" s="270">
        <v>12</v>
      </c>
      <c r="C16" s="271">
        <f>'M3'!B29</f>
        <v>0</v>
      </c>
      <c r="I16" s="219">
        <f>IF(I14="","",IF(I14&gt;0,I14*2))</f>
        <v>8</v>
      </c>
      <c r="J16" s="219" t="str">
        <f t="shared" ref="J16:T16" si="1">IF(J14="","",IF(J14&gt;0,J14*2))</f>
        <v/>
      </c>
      <c r="K16" s="219" t="str">
        <f t="shared" si="1"/>
        <v/>
      </c>
      <c r="L16" s="219" t="str">
        <f t="shared" si="1"/>
        <v/>
      </c>
      <c r="M16" s="219" t="str">
        <f t="shared" si="1"/>
        <v/>
      </c>
      <c r="N16" s="219" t="str">
        <f t="shared" si="1"/>
        <v/>
      </c>
      <c r="O16" s="219" t="str">
        <f t="shared" si="1"/>
        <v/>
      </c>
      <c r="P16" s="219" t="str">
        <f t="shared" si="1"/>
        <v/>
      </c>
      <c r="Q16" s="219" t="str">
        <f t="shared" si="1"/>
        <v/>
      </c>
      <c r="R16" s="219" t="str">
        <f t="shared" si="1"/>
        <v/>
      </c>
      <c r="S16" s="219" t="str">
        <f t="shared" si="1"/>
        <v/>
      </c>
      <c r="T16" s="219" t="str">
        <f t="shared" si="1"/>
        <v/>
      </c>
      <c r="U16" s="220">
        <f>AB16/AA16</f>
        <v>8</v>
      </c>
      <c r="V16" s="231">
        <f>IF(V14="","",IF(V14&gt;0,V14*2))</f>
        <v>6</v>
      </c>
      <c r="W16" s="219">
        <f>Z16</f>
        <v>4.3499999999999996</v>
      </c>
      <c r="X16" s="231">
        <f>IF(X14="","",IF(X14&gt;0,X14*2))</f>
        <v>6</v>
      </c>
      <c r="Y16" s="233">
        <f>U16-2</f>
        <v>6</v>
      </c>
      <c r="Z16" s="219">
        <f>IF(Z14="","",IF(Z14&gt;0,Z14*2))</f>
        <v>4.3499999999999996</v>
      </c>
      <c r="AA16" s="255">
        <f>COUNTIF(I16:T16,"&gt;0")</f>
        <v>1</v>
      </c>
      <c r="AB16" s="255">
        <f>SUM(I16:T16)</f>
        <v>8</v>
      </c>
    </row>
    <row r="17" spans="2:40" ht="18.600000000000001" x14ac:dyDescent="0.45">
      <c r="B17" s="270">
        <v>13</v>
      </c>
      <c r="C17" s="271">
        <f>'M3'!B30</f>
        <v>0</v>
      </c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</row>
    <row r="18" spans="2:40" ht="18.600000000000001" x14ac:dyDescent="0.45">
      <c r="B18" s="270">
        <v>14</v>
      </c>
      <c r="C18" s="271">
        <f>'M3'!B31</f>
        <v>0</v>
      </c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</row>
    <row r="19" spans="2:40" ht="18.600000000000001" x14ac:dyDescent="0.45">
      <c r="B19" s="270">
        <v>15</v>
      </c>
      <c r="C19" s="271">
        <f>'M3'!B32</f>
        <v>0</v>
      </c>
      <c r="F19" s="212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</row>
    <row r="20" spans="2:40" ht="18.600000000000001" x14ac:dyDescent="0.45">
      <c r="B20" s="270">
        <v>16</v>
      </c>
      <c r="C20" s="271">
        <f>'M3'!B33</f>
        <v>0</v>
      </c>
      <c r="F20" s="212"/>
      <c r="G20" s="212"/>
      <c r="H20" s="212"/>
      <c r="I20" s="212"/>
      <c r="J20" s="212"/>
      <c r="K20" s="212"/>
      <c r="L20" s="212"/>
      <c r="M20" s="209"/>
      <c r="N20" s="209"/>
      <c r="O20" s="212"/>
      <c r="P20" s="212"/>
      <c r="Q20" s="209"/>
      <c r="R20" s="209"/>
      <c r="S20" s="209"/>
      <c r="T20" s="209"/>
      <c r="U20" s="209"/>
      <c r="V20" s="209"/>
    </row>
    <row r="21" spans="2:40" ht="18.600000000000001" x14ac:dyDescent="0.45">
      <c r="B21" s="270">
        <v>17</v>
      </c>
      <c r="C21" s="271">
        <f>'M3'!B34</f>
        <v>0</v>
      </c>
      <c r="F21" s="211"/>
      <c r="G21" s="211"/>
      <c r="H21" s="210"/>
      <c r="I21" s="210"/>
      <c r="J21" s="210"/>
      <c r="K21" s="211"/>
      <c r="L21" s="211"/>
      <c r="M21" s="209"/>
      <c r="N21" s="209"/>
      <c r="O21" s="210"/>
      <c r="P21" s="210"/>
      <c r="Q21" s="209"/>
      <c r="R21" s="209"/>
      <c r="S21" s="209"/>
      <c r="T21" s="209"/>
      <c r="U21" s="209"/>
      <c r="V21" s="209"/>
    </row>
    <row r="22" spans="2:40" ht="18.600000000000001" x14ac:dyDescent="0.45">
      <c r="B22" s="270">
        <v>18</v>
      </c>
      <c r="C22" s="271">
        <f>'M3'!B35</f>
        <v>0</v>
      </c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</row>
    <row r="23" spans="2:40" ht="18.600000000000001" x14ac:dyDescent="0.45">
      <c r="B23" s="270">
        <v>19</v>
      </c>
      <c r="C23" s="271">
        <f>'M3'!B36</f>
        <v>0</v>
      </c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</row>
    <row r="24" spans="2:40" ht="15" customHeight="1" x14ac:dyDescent="0.45">
      <c r="B24" s="270">
        <v>20</v>
      </c>
      <c r="C24" s="271">
        <f>'M3'!B37</f>
        <v>0</v>
      </c>
    </row>
    <row r="25" spans="2:40" ht="18.600000000000001" x14ac:dyDescent="0.45">
      <c r="B25" s="270">
        <v>21</v>
      </c>
      <c r="C25" s="271">
        <f>'M3'!B38</f>
        <v>0</v>
      </c>
    </row>
    <row r="26" spans="2:40" ht="18.600000000000001" x14ac:dyDescent="0.45">
      <c r="B26" s="270">
        <v>22</v>
      </c>
      <c r="C26" s="271">
        <f>'M3'!B39</f>
        <v>0</v>
      </c>
    </row>
    <row r="27" spans="2:40" ht="18.600000000000001" x14ac:dyDescent="0.45">
      <c r="B27" s="270">
        <v>23</v>
      </c>
      <c r="C27" s="271">
        <f>'M3'!B40</f>
        <v>0</v>
      </c>
    </row>
    <row r="28" spans="2:40" ht="18.600000000000001" x14ac:dyDescent="0.45">
      <c r="B28" s="270">
        <v>24</v>
      </c>
      <c r="C28" s="271">
        <f>'M3'!B41</f>
        <v>0</v>
      </c>
    </row>
    <row r="29" spans="2:40" ht="15.75" customHeight="1" x14ac:dyDescent="0.45">
      <c r="B29" s="270">
        <v>25</v>
      </c>
      <c r="C29" s="271">
        <f>'M3'!B42</f>
        <v>0</v>
      </c>
      <c r="AH29"/>
    </row>
    <row r="30" spans="2:40" ht="18.600000000000001" x14ac:dyDescent="0.45">
      <c r="B30" s="270">
        <v>26</v>
      </c>
      <c r="C30" s="271">
        <f>'M3'!B43</f>
        <v>0</v>
      </c>
    </row>
    <row r="31" spans="2:40" ht="18.600000000000001" x14ac:dyDescent="0.45">
      <c r="B31" s="270">
        <v>27</v>
      </c>
      <c r="C31" s="271">
        <f>'M3'!B44</f>
        <v>0</v>
      </c>
    </row>
    <row r="32" spans="2:40" ht="18.600000000000001" x14ac:dyDescent="0.45">
      <c r="B32" s="270">
        <v>28</v>
      </c>
      <c r="C32" s="271">
        <f>'M3'!B45</f>
        <v>0</v>
      </c>
      <c r="F32" s="335"/>
      <c r="G32" s="335"/>
      <c r="H32" s="333"/>
      <c r="I32" s="333"/>
      <c r="J32" s="333"/>
      <c r="K32" s="333"/>
      <c r="L32" s="333"/>
      <c r="M32" s="333"/>
      <c r="N32" s="333"/>
      <c r="O32" s="333"/>
      <c r="P32" s="333"/>
      <c r="Q32" s="333"/>
      <c r="R32" s="333"/>
      <c r="S32" s="333"/>
      <c r="T32" s="333"/>
      <c r="U32" s="333"/>
      <c r="V32" s="333"/>
      <c r="W32" s="333"/>
      <c r="X32" s="333"/>
      <c r="Y32" s="333"/>
      <c r="Z32" s="333"/>
      <c r="AA32" s="333"/>
      <c r="AB32" s="333"/>
      <c r="AC32" s="333"/>
      <c r="AD32" s="333"/>
      <c r="AE32" s="333"/>
      <c r="AF32" s="333"/>
      <c r="AG32" s="333"/>
      <c r="AH32" s="333"/>
      <c r="AI32" s="333"/>
      <c r="AJ32" s="333"/>
      <c r="AK32" s="333"/>
      <c r="AL32" s="333"/>
      <c r="AM32" s="333"/>
      <c r="AN32" s="333"/>
    </row>
    <row r="33" spans="2:40" ht="18.600000000000001" x14ac:dyDescent="0.45">
      <c r="B33" s="270">
        <v>29</v>
      </c>
      <c r="C33" s="271">
        <f>'M3'!B46</f>
        <v>0</v>
      </c>
      <c r="F33" s="335"/>
      <c r="G33" s="335"/>
      <c r="H33" s="333"/>
      <c r="I33" s="333"/>
      <c r="J33" s="333"/>
      <c r="K33" s="333"/>
      <c r="L33" s="333"/>
      <c r="M33" s="333"/>
      <c r="N33" s="333"/>
      <c r="O33" s="333"/>
      <c r="P33" s="333"/>
      <c r="Q33" s="333"/>
      <c r="R33" s="333"/>
      <c r="S33" s="333"/>
      <c r="T33" s="333"/>
      <c r="U33" s="333"/>
      <c r="V33" s="333"/>
      <c r="W33" s="333"/>
      <c r="X33" s="333"/>
      <c r="Y33" s="333"/>
      <c r="Z33" s="333"/>
      <c r="AA33" s="333"/>
      <c r="AB33" s="333"/>
      <c r="AC33" s="333"/>
      <c r="AD33" s="333"/>
      <c r="AE33" s="333"/>
      <c r="AF33" s="333"/>
      <c r="AG33" s="333"/>
      <c r="AH33" s="333"/>
      <c r="AI33" s="333"/>
      <c r="AJ33" s="333"/>
      <c r="AK33" s="333"/>
      <c r="AL33" s="333"/>
      <c r="AM33" s="333"/>
      <c r="AN33" s="333"/>
    </row>
    <row r="34" spans="2:40" ht="18.600000000000001" x14ac:dyDescent="0.45">
      <c r="B34" s="270">
        <v>30</v>
      </c>
      <c r="C34" s="271">
        <f>'M3'!B47</f>
        <v>0</v>
      </c>
      <c r="F34" s="335"/>
      <c r="G34" s="335"/>
      <c r="H34" s="333"/>
      <c r="I34" s="333"/>
      <c r="J34" s="333"/>
      <c r="K34" s="333"/>
      <c r="L34" s="333"/>
      <c r="M34" s="333"/>
      <c r="N34" s="333"/>
      <c r="O34" s="333"/>
      <c r="P34" s="333"/>
      <c r="Q34" s="333"/>
      <c r="R34" s="333"/>
      <c r="S34" s="333"/>
      <c r="T34" s="333"/>
      <c r="U34" s="333"/>
      <c r="V34" s="333"/>
      <c r="W34" s="333"/>
      <c r="X34" s="333"/>
      <c r="Y34" s="333"/>
      <c r="Z34" s="333"/>
      <c r="AA34" s="333"/>
      <c r="AB34" s="333"/>
      <c r="AC34" s="333"/>
      <c r="AD34" s="333"/>
      <c r="AE34" s="333"/>
      <c r="AF34" s="333"/>
      <c r="AG34" s="333"/>
      <c r="AH34" s="333"/>
      <c r="AI34" s="333"/>
      <c r="AJ34" s="333"/>
      <c r="AK34" s="333"/>
      <c r="AL34" s="333"/>
      <c r="AM34" s="333"/>
      <c r="AN34" s="333"/>
    </row>
    <row r="35" spans="2:40" ht="18.600000000000001" x14ac:dyDescent="0.45">
      <c r="B35" s="270">
        <v>31</v>
      </c>
      <c r="C35" s="271">
        <f>'M3'!B48</f>
        <v>0</v>
      </c>
      <c r="F35" s="335"/>
      <c r="G35" s="335"/>
      <c r="H35" s="333"/>
      <c r="I35" s="333"/>
      <c r="J35" s="333"/>
      <c r="K35" s="333"/>
      <c r="L35" s="333"/>
      <c r="M35" s="333"/>
      <c r="N35" s="333"/>
      <c r="O35" s="333"/>
      <c r="P35" s="333"/>
      <c r="Q35" s="333"/>
      <c r="R35" s="333"/>
      <c r="S35" s="333"/>
      <c r="T35" s="333"/>
      <c r="U35" s="333"/>
      <c r="V35" s="333"/>
      <c r="W35" s="333"/>
      <c r="X35" s="333"/>
      <c r="Y35" s="333"/>
      <c r="Z35" s="333"/>
      <c r="AA35" s="333"/>
      <c r="AB35" s="333"/>
      <c r="AC35" s="333"/>
      <c r="AD35" s="333"/>
      <c r="AE35" s="333"/>
      <c r="AF35" s="333"/>
      <c r="AG35" s="333"/>
      <c r="AH35" s="333"/>
      <c r="AI35" s="333"/>
      <c r="AJ35" s="333"/>
      <c r="AK35" s="333"/>
      <c r="AL35" s="333"/>
      <c r="AM35" s="333"/>
      <c r="AN35" s="333"/>
    </row>
    <row r="36" spans="2:40" ht="19.5" customHeight="1" x14ac:dyDescent="0.45">
      <c r="B36" s="270">
        <v>32</v>
      </c>
      <c r="C36" s="271">
        <f>'M3'!B49</f>
        <v>0</v>
      </c>
      <c r="F36" s="335"/>
      <c r="G36" s="335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33"/>
      <c r="AF36" s="333"/>
      <c r="AG36" s="333"/>
      <c r="AH36" s="333"/>
      <c r="AI36" s="333"/>
      <c r="AJ36" s="333"/>
      <c r="AK36" s="333"/>
      <c r="AL36" s="333"/>
      <c r="AM36" s="333"/>
      <c r="AN36" s="333"/>
    </row>
    <row r="37" spans="2:40" ht="19.5" customHeight="1" x14ac:dyDescent="0.45">
      <c r="B37" s="270">
        <v>33</v>
      </c>
      <c r="C37" s="271">
        <f>'M3'!B50</f>
        <v>0</v>
      </c>
      <c r="F37" s="335"/>
      <c r="G37" s="335"/>
      <c r="H37" s="333"/>
      <c r="I37" s="333"/>
      <c r="J37" s="333"/>
      <c r="K37" s="333"/>
      <c r="L37" s="333"/>
      <c r="M37" s="333"/>
      <c r="N37" s="333"/>
      <c r="O37" s="333"/>
      <c r="P37" s="333"/>
      <c r="Q37" s="333"/>
      <c r="R37" s="333"/>
      <c r="S37" s="333"/>
      <c r="T37" s="333"/>
      <c r="U37" s="333"/>
      <c r="V37" s="333"/>
      <c r="W37" s="333"/>
      <c r="X37" s="333"/>
      <c r="Y37" s="333"/>
      <c r="Z37" s="333"/>
      <c r="AA37" s="333"/>
      <c r="AB37" s="333"/>
      <c r="AC37" s="333"/>
      <c r="AD37" s="333"/>
      <c r="AE37" s="333"/>
      <c r="AF37" s="333"/>
      <c r="AG37" s="333"/>
      <c r="AH37" s="333"/>
      <c r="AI37" s="333"/>
      <c r="AJ37" s="333"/>
      <c r="AK37" s="333"/>
      <c r="AL37" s="333"/>
      <c r="AM37" s="333"/>
      <c r="AN37" s="333"/>
    </row>
    <row r="38" spans="2:40" ht="19.5" customHeight="1" x14ac:dyDescent="0.7">
      <c r="B38" s="270">
        <v>34</v>
      </c>
      <c r="C38" s="271">
        <f>'M3'!B51</f>
        <v>0</v>
      </c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  <c r="AI38" s="254"/>
      <c r="AJ38" s="254"/>
      <c r="AK38" s="254"/>
      <c r="AL38" s="254"/>
      <c r="AM38" s="254"/>
      <c r="AN38" s="254"/>
    </row>
    <row r="39" spans="2:40" ht="19.5" customHeight="1" x14ac:dyDescent="0.45">
      <c r="B39" s="270">
        <v>35</v>
      </c>
      <c r="C39" s="271">
        <f>'M3'!B52</f>
        <v>0</v>
      </c>
      <c r="F39" s="335"/>
      <c r="G39" s="335"/>
      <c r="H39" s="333"/>
      <c r="I39" s="333"/>
      <c r="J39" s="333"/>
      <c r="K39" s="333"/>
      <c r="L39" s="333"/>
      <c r="M39" s="333"/>
      <c r="N39" s="333"/>
      <c r="O39" s="333"/>
      <c r="P39" s="333"/>
      <c r="Q39" s="333"/>
      <c r="R39" s="333"/>
      <c r="S39" s="333"/>
      <c r="T39" s="333"/>
      <c r="U39" s="333"/>
      <c r="V39" s="333"/>
      <c r="W39" s="333"/>
      <c r="X39" s="333"/>
      <c r="Y39" s="333"/>
      <c r="Z39" s="333"/>
      <c r="AA39" s="333"/>
      <c r="AB39" s="333"/>
      <c r="AC39" s="333"/>
      <c r="AD39" s="333"/>
      <c r="AE39" s="333"/>
      <c r="AF39" s="333"/>
      <c r="AG39" s="333"/>
      <c r="AH39" s="333"/>
      <c r="AI39" s="333"/>
      <c r="AJ39" s="333"/>
      <c r="AK39" s="333"/>
      <c r="AL39" s="333"/>
      <c r="AM39" s="333"/>
      <c r="AN39" s="333"/>
    </row>
    <row r="40" spans="2:40" ht="19.5" customHeight="1" x14ac:dyDescent="0.45">
      <c r="B40" s="270">
        <v>36</v>
      </c>
      <c r="C40" s="271">
        <f>'M3'!B53</f>
        <v>0</v>
      </c>
      <c r="F40" s="335"/>
      <c r="G40" s="335"/>
      <c r="H40" s="333"/>
      <c r="I40" s="333"/>
      <c r="J40" s="333"/>
      <c r="K40" s="333"/>
      <c r="L40" s="333"/>
      <c r="M40" s="333"/>
      <c r="N40" s="333"/>
      <c r="O40" s="333"/>
      <c r="P40" s="333"/>
      <c r="Q40" s="333"/>
      <c r="R40" s="333"/>
      <c r="S40" s="333"/>
      <c r="T40" s="333"/>
      <c r="U40" s="333"/>
      <c r="V40" s="333"/>
      <c r="W40" s="333"/>
      <c r="X40" s="333"/>
      <c r="Y40" s="333"/>
      <c r="Z40" s="333"/>
      <c r="AA40" s="333"/>
      <c r="AB40" s="333"/>
      <c r="AC40" s="333"/>
      <c r="AD40" s="333"/>
      <c r="AE40" s="333"/>
      <c r="AF40" s="333"/>
      <c r="AG40" s="333"/>
      <c r="AH40" s="333"/>
      <c r="AI40" s="333"/>
      <c r="AJ40" s="333"/>
      <c r="AK40" s="333"/>
      <c r="AL40" s="333"/>
      <c r="AM40" s="333"/>
      <c r="AN40" s="333"/>
    </row>
    <row r="41" spans="2:40" ht="19.5" customHeight="1" x14ac:dyDescent="0.45">
      <c r="F41" s="335"/>
      <c r="G41" s="335"/>
      <c r="H41" s="333"/>
      <c r="I41" s="333"/>
      <c r="J41" s="333"/>
      <c r="K41" s="333"/>
      <c r="L41" s="333"/>
      <c r="M41" s="333"/>
      <c r="N41" s="333"/>
      <c r="O41" s="333"/>
      <c r="P41" s="333"/>
      <c r="Q41" s="333"/>
      <c r="R41" s="333"/>
      <c r="S41" s="333"/>
      <c r="T41" s="333"/>
      <c r="U41" s="333"/>
      <c r="V41" s="333"/>
      <c r="W41" s="333"/>
      <c r="X41" s="333"/>
      <c r="Y41" s="333"/>
      <c r="Z41" s="333"/>
      <c r="AA41" s="333"/>
      <c r="AB41" s="333"/>
      <c r="AC41" s="333"/>
      <c r="AD41" s="333"/>
      <c r="AE41" s="333"/>
      <c r="AF41" s="333"/>
      <c r="AG41" s="333"/>
      <c r="AH41" s="333"/>
      <c r="AI41" s="333"/>
      <c r="AJ41" s="333"/>
      <c r="AK41" s="333"/>
      <c r="AL41" s="333"/>
      <c r="AM41" s="333"/>
      <c r="AN41" s="333"/>
    </row>
    <row r="42" spans="2:40" ht="19.5" customHeight="1" x14ac:dyDescent="0.45">
      <c r="F42" s="335"/>
      <c r="G42" s="335"/>
      <c r="H42" s="333"/>
      <c r="I42" s="333"/>
      <c r="J42" s="333"/>
      <c r="K42" s="333"/>
      <c r="L42" s="333"/>
      <c r="M42" s="333"/>
      <c r="N42" s="333"/>
      <c r="O42" s="333"/>
      <c r="P42" s="333"/>
      <c r="Q42" s="333"/>
      <c r="R42" s="333"/>
      <c r="S42" s="333"/>
      <c r="T42" s="333"/>
      <c r="U42" s="333"/>
      <c r="V42" s="333"/>
      <c r="W42" s="333"/>
      <c r="X42" s="333"/>
      <c r="Y42" s="333"/>
      <c r="Z42" s="333"/>
      <c r="AA42" s="333"/>
      <c r="AB42" s="333"/>
      <c r="AC42" s="333"/>
      <c r="AD42" s="333"/>
      <c r="AE42" s="333"/>
      <c r="AF42" s="333"/>
      <c r="AG42" s="333"/>
      <c r="AH42" s="333"/>
      <c r="AI42" s="333"/>
      <c r="AJ42" s="333"/>
      <c r="AK42" s="333"/>
      <c r="AL42" s="333"/>
      <c r="AM42" s="333"/>
      <c r="AN42" s="333"/>
    </row>
    <row r="43" spans="2:40" ht="19.5" customHeight="1" x14ac:dyDescent="0.45">
      <c r="F43" s="335"/>
      <c r="G43" s="335"/>
      <c r="H43" s="333"/>
      <c r="I43" s="333"/>
      <c r="J43" s="333"/>
      <c r="K43" s="333"/>
      <c r="L43" s="333"/>
      <c r="M43" s="333"/>
      <c r="N43" s="333"/>
      <c r="O43" s="333"/>
      <c r="P43" s="333"/>
      <c r="Q43" s="333"/>
      <c r="R43" s="333"/>
      <c r="S43" s="333"/>
      <c r="T43" s="333"/>
      <c r="U43" s="333"/>
      <c r="V43" s="333"/>
      <c r="W43" s="333"/>
      <c r="X43" s="333"/>
      <c r="Y43" s="333"/>
      <c r="Z43" s="333"/>
      <c r="AA43" s="333"/>
      <c r="AB43" s="333"/>
      <c r="AC43" s="333"/>
      <c r="AD43" s="333"/>
      <c r="AE43" s="333"/>
      <c r="AF43" s="333"/>
      <c r="AG43" s="333"/>
      <c r="AH43" s="333"/>
      <c r="AI43" s="333"/>
      <c r="AJ43" s="333"/>
      <c r="AK43" s="333"/>
      <c r="AL43" s="333"/>
      <c r="AM43" s="333"/>
      <c r="AN43" s="333"/>
    </row>
    <row r="44" spans="2:40" ht="19.5" customHeight="1" x14ac:dyDescent="0.45">
      <c r="F44" s="335"/>
      <c r="G44" s="335"/>
      <c r="H44" s="333"/>
      <c r="I44" s="333"/>
      <c r="J44" s="333"/>
      <c r="K44" s="333"/>
      <c r="L44" s="333"/>
      <c r="M44" s="333"/>
      <c r="N44" s="333"/>
      <c r="O44" s="333"/>
      <c r="P44" s="333"/>
      <c r="Q44" s="333"/>
      <c r="R44" s="333"/>
      <c r="S44" s="333"/>
      <c r="T44" s="333"/>
      <c r="U44" s="333"/>
      <c r="V44" s="333"/>
      <c r="W44" s="333"/>
      <c r="X44" s="333"/>
      <c r="Y44" s="333"/>
      <c r="Z44" s="333"/>
      <c r="AA44" s="333"/>
      <c r="AB44" s="333"/>
      <c r="AC44" s="333"/>
      <c r="AD44" s="333"/>
      <c r="AE44" s="333"/>
      <c r="AF44" s="333"/>
      <c r="AG44" s="333"/>
      <c r="AH44" s="333"/>
      <c r="AI44" s="333"/>
      <c r="AJ44" s="333"/>
      <c r="AK44" s="333"/>
      <c r="AL44" s="333"/>
      <c r="AM44" s="333"/>
      <c r="AN44" s="333"/>
    </row>
    <row r="45" spans="2:40" ht="19.5" customHeight="1" x14ac:dyDescent="0.7">
      <c r="H45" s="254"/>
      <c r="I45" s="254"/>
      <c r="J45" s="254"/>
      <c r="K45" s="254"/>
      <c r="L45" s="254"/>
      <c r="M45" s="254"/>
      <c r="N45" s="254"/>
      <c r="O45" s="254"/>
      <c r="P45" s="254"/>
      <c r="Q45" s="254"/>
      <c r="R45" s="254"/>
      <c r="S45" s="254"/>
      <c r="T45" s="254"/>
      <c r="U45" s="254"/>
      <c r="V45" s="254"/>
      <c r="W45" s="254"/>
      <c r="X45" s="254"/>
      <c r="Y45" s="254"/>
      <c r="Z45" s="254"/>
      <c r="AA45" s="254"/>
      <c r="AB45" s="254"/>
      <c r="AC45" s="254"/>
      <c r="AD45" s="254"/>
      <c r="AE45" s="254"/>
      <c r="AF45" s="254"/>
      <c r="AG45" s="254"/>
      <c r="AH45" s="254"/>
      <c r="AI45" s="254"/>
      <c r="AJ45" s="254"/>
      <c r="AK45" s="254"/>
      <c r="AL45" s="254"/>
      <c r="AM45" s="254"/>
      <c r="AN45" s="254"/>
    </row>
    <row r="46" spans="2:40" ht="19.5" customHeight="1" x14ac:dyDescent="0.45">
      <c r="F46" s="335"/>
      <c r="G46" s="335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  <c r="AJ46" s="333"/>
      <c r="AK46" s="333"/>
      <c r="AL46" s="333"/>
      <c r="AM46" s="333"/>
      <c r="AN46" s="333"/>
    </row>
    <row r="47" spans="2:40" ht="19.5" customHeight="1" x14ac:dyDescent="0.45">
      <c r="F47" s="335"/>
      <c r="G47" s="335"/>
      <c r="H47" s="333"/>
      <c r="I47" s="333"/>
      <c r="J47" s="333"/>
      <c r="K47" s="333"/>
      <c r="L47" s="333"/>
      <c r="M47" s="333"/>
      <c r="N47" s="333"/>
      <c r="O47" s="333"/>
      <c r="P47" s="333"/>
      <c r="Q47" s="333"/>
      <c r="R47" s="333"/>
      <c r="S47" s="333"/>
      <c r="T47" s="333"/>
      <c r="U47" s="333"/>
      <c r="V47" s="333"/>
      <c r="W47" s="333"/>
      <c r="X47" s="333"/>
      <c r="Y47" s="333"/>
      <c r="Z47" s="333"/>
      <c r="AA47" s="333"/>
      <c r="AB47" s="333"/>
      <c r="AC47" s="333"/>
      <c r="AD47" s="333"/>
      <c r="AE47" s="333"/>
      <c r="AF47" s="333"/>
      <c r="AG47" s="333"/>
      <c r="AH47" s="333"/>
      <c r="AI47" s="333"/>
      <c r="AJ47" s="333"/>
      <c r="AK47" s="333"/>
      <c r="AL47" s="333"/>
      <c r="AM47" s="333"/>
      <c r="AN47" s="333"/>
    </row>
    <row r="48" spans="2:40" ht="19.5" customHeight="1" x14ac:dyDescent="0.45">
      <c r="F48" s="335"/>
      <c r="G48" s="335"/>
      <c r="H48" s="333"/>
      <c r="I48" s="333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3"/>
      <c r="AL48" s="333"/>
      <c r="AM48" s="333"/>
      <c r="AN48" s="333"/>
    </row>
    <row r="49" spans="6:40" ht="19.5" customHeight="1" x14ac:dyDescent="0.45">
      <c r="F49" s="335"/>
      <c r="G49" s="335"/>
      <c r="H49" s="333"/>
      <c r="I49" s="333"/>
      <c r="J49" s="333"/>
      <c r="K49" s="333"/>
      <c r="L49" s="333"/>
      <c r="M49" s="333"/>
      <c r="N49" s="333"/>
      <c r="O49" s="333"/>
      <c r="P49" s="333"/>
      <c r="Q49" s="333"/>
      <c r="R49" s="333"/>
      <c r="S49" s="333"/>
      <c r="T49" s="333"/>
      <c r="U49" s="333"/>
      <c r="V49" s="333"/>
      <c r="W49" s="333"/>
      <c r="X49" s="333"/>
      <c r="Y49" s="333"/>
      <c r="Z49" s="333"/>
      <c r="AA49" s="333"/>
      <c r="AB49" s="333"/>
      <c r="AC49" s="333"/>
      <c r="AD49" s="333"/>
      <c r="AE49" s="333"/>
      <c r="AF49" s="333"/>
      <c r="AG49" s="333"/>
      <c r="AH49" s="333"/>
      <c r="AI49" s="333"/>
      <c r="AJ49" s="333"/>
      <c r="AK49" s="333"/>
      <c r="AL49" s="333"/>
      <c r="AM49" s="333"/>
      <c r="AN49" s="333"/>
    </row>
    <row r="50" spans="6:40" ht="19.5" customHeight="1" x14ac:dyDescent="0.45">
      <c r="F50" s="335"/>
      <c r="G50" s="335"/>
      <c r="H50" s="333"/>
      <c r="I50" s="333"/>
      <c r="J50" s="333"/>
      <c r="K50" s="333"/>
      <c r="L50" s="333"/>
      <c r="M50" s="333"/>
      <c r="N50" s="333"/>
      <c r="O50" s="333"/>
      <c r="P50" s="333"/>
      <c r="Q50" s="333"/>
      <c r="R50" s="333"/>
      <c r="S50" s="333"/>
      <c r="T50" s="333"/>
      <c r="U50" s="333"/>
      <c r="V50" s="333"/>
      <c r="W50" s="333"/>
      <c r="X50" s="333"/>
      <c r="Y50" s="333"/>
      <c r="Z50" s="333"/>
      <c r="AA50" s="333"/>
      <c r="AB50" s="333"/>
      <c r="AC50" s="333"/>
      <c r="AD50" s="333"/>
      <c r="AE50" s="333"/>
      <c r="AF50" s="333"/>
      <c r="AG50" s="333"/>
      <c r="AH50" s="333"/>
      <c r="AI50" s="333"/>
      <c r="AJ50" s="333"/>
      <c r="AK50" s="333"/>
      <c r="AL50" s="333"/>
      <c r="AM50" s="333"/>
      <c r="AN50" s="333"/>
    </row>
    <row r="51" spans="6:40" ht="19.5" customHeight="1" x14ac:dyDescent="0.45">
      <c r="F51" s="335"/>
      <c r="G51" s="335"/>
      <c r="H51" s="333"/>
      <c r="I51" s="333"/>
      <c r="J51" s="333"/>
      <c r="K51" s="333"/>
      <c r="L51" s="333"/>
      <c r="M51" s="333"/>
      <c r="N51" s="333"/>
      <c r="O51" s="333"/>
      <c r="P51" s="333"/>
      <c r="Q51" s="333"/>
      <c r="R51" s="333"/>
      <c r="S51" s="333"/>
      <c r="T51" s="333"/>
      <c r="U51" s="333"/>
      <c r="V51" s="333"/>
      <c r="W51" s="333"/>
      <c r="X51" s="333"/>
      <c r="Y51" s="333"/>
      <c r="Z51" s="333"/>
      <c r="AA51" s="333"/>
      <c r="AB51" s="333"/>
      <c r="AC51" s="333"/>
      <c r="AD51" s="333"/>
      <c r="AE51" s="333"/>
      <c r="AF51" s="333"/>
      <c r="AG51" s="333"/>
      <c r="AH51" s="333"/>
      <c r="AI51" s="333"/>
      <c r="AJ51" s="333"/>
      <c r="AK51" s="333"/>
      <c r="AL51" s="333"/>
      <c r="AM51" s="333"/>
      <c r="AN51" s="333"/>
    </row>
    <row r="52" spans="6:40" ht="19.5" customHeight="1" x14ac:dyDescent="0.7"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  <c r="AM52" s="254"/>
      <c r="AN52" s="254"/>
    </row>
    <row r="53" spans="6:40" ht="19.5" customHeight="1" x14ac:dyDescent="0.45">
      <c r="F53" s="335"/>
      <c r="G53" s="335"/>
      <c r="H53" s="333"/>
      <c r="I53" s="333"/>
      <c r="J53" s="333"/>
      <c r="K53" s="333"/>
      <c r="L53" s="333"/>
      <c r="M53" s="333"/>
      <c r="N53" s="333"/>
      <c r="O53" s="333"/>
      <c r="P53" s="333"/>
      <c r="Q53" s="333"/>
      <c r="R53" s="333"/>
      <c r="S53" s="333"/>
      <c r="T53" s="333"/>
      <c r="U53" s="333"/>
      <c r="V53" s="333"/>
      <c r="W53" s="333"/>
      <c r="X53" s="333"/>
      <c r="Y53" s="333"/>
      <c r="Z53" s="333"/>
      <c r="AA53" s="333"/>
      <c r="AB53" s="333"/>
      <c r="AC53" s="333"/>
      <c r="AD53" s="333"/>
      <c r="AE53" s="333"/>
      <c r="AF53" s="333"/>
      <c r="AG53" s="333"/>
      <c r="AH53" s="333"/>
      <c r="AI53" s="333"/>
      <c r="AJ53" s="333"/>
      <c r="AK53" s="333"/>
      <c r="AL53" s="333"/>
      <c r="AM53" s="333"/>
      <c r="AN53" s="333"/>
    </row>
    <row r="54" spans="6:40" ht="19.5" customHeight="1" x14ac:dyDescent="0.45">
      <c r="F54" s="335"/>
      <c r="G54" s="335"/>
      <c r="H54" s="333"/>
      <c r="I54" s="333"/>
      <c r="J54" s="333"/>
      <c r="K54" s="333"/>
      <c r="L54" s="333"/>
      <c r="M54" s="333"/>
      <c r="N54" s="333"/>
      <c r="O54" s="333"/>
      <c r="P54" s="333"/>
      <c r="Q54" s="333"/>
      <c r="R54" s="333"/>
      <c r="S54" s="333"/>
      <c r="T54" s="333"/>
      <c r="U54" s="333"/>
      <c r="V54" s="333"/>
      <c r="W54" s="333"/>
      <c r="X54" s="333"/>
      <c r="Y54" s="333"/>
      <c r="Z54" s="333"/>
      <c r="AA54" s="333"/>
      <c r="AB54" s="333"/>
      <c r="AC54" s="333"/>
      <c r="AD54" s="333"/>
      <c r="AE54" s="333"/>
      <c r="AF54" s="333"/>
      <c r="AG54" s="333"/>
      <c r="AH54" s="333"/>
      <c r="AI54" s="333"/>
      <c r="AJ54" s="333"/>
      <c r="AK54" s="333"/>
      <c r="AL54" s="333"/>
      <c r="AM54" s="333"/>
      <c r="AN54" s="333"/>
    </row>
    <row r="55" spans="6:40" ht="19.5" customHeight="1" x14ac:dyDescent="0.45">
      <c r="F55" s="335"/>
      <c r="G55" s="335"/>
      <c r="H55" s="333"/>
      <c r="I55" s="333"/>
      <c r="J55" s="333"/>
      <c r="K55" s="333"/>
      <c r="L55" s="333"/>
      <c r="M55" s="333"/>
      <c r="N55" s="333"/>
      <c r="O55" s="333"/>
      <c r="P55" s="333"/>
      <c r="Q55" s="333"/>
      <c r="R55" s="333"/>
      <c r="S55" s="333"/>
      <c r="T55" s="333"/>
      <c r="U55" s="333"/>
      <c r="V55" s="333"/>
      <c r="W55" s="333"/>
      <c r="X55" s="333"/>
      <c r="Y55" s="333"/>
      <c r="Z55" s="333"/>
      <c r="AA55" s="333"/>
      <c r="AB55" s="333"/>
      <c r="AC55" s="333"/>
      <c r="AD55" s="333"/>
      <c r="AE55" s="333"/>
      <c r="AF55" s="333"/>
      <c r="AG55" s="333"/>
      <c r="AH55" s="333"/>
      <c r="AI55" s="333"/>
      <c r="AJ55" s="333"/>
      <c r="AK55" s="333"/>
      <c r="AL55" s="333"/>
      <c r="AM55" s="333"/>
      <c r="AN55" s="333"/>
    </row>
    <row r="56" spans="6:40" ht="19.5" customHeight="1" x14ac:dyDescent="0.45">
      <c r="F56" s="335"/>
      <c r="G56" s="335"/>
      <c r="H56" s="333"/>
      <c r="I56" s="333"/>
      <c r="J56" s="333"/>
      <c r="K56" s="333"/>
      <c r="L56" s="333"/>
      <c r="M56" s="333"/>
      <c r="N56" s="333"/>
      <c r="O56" s="333"/>
      <c r="P56" s="333"/>
      <c r="Q56" s="333"/>
      <c r="R56" s="333"/>
      <c r="S56" s="333"/>
      <c r="T56" s="333"/>
      <c r="U56" s="333"/>
      <c r="V56" s="333"/>
      <c r="W56" s="333"/>
      <c r="X56" s="333"/>
      <c r="Y56" s="333"/>
      <c r="Z56" s="333"/>
      <c r="AA56" s="333"/>
      <c r="AB56" s="333"/>
      <c r="AC56" s="333"/>
      <c r="AD56" s="333"/>
      <c r="AE56" s="333"/>
      <c r="AF56" s="333"/>
      <c r="AG56" s="333"/>
      <c r="AH56" s="333"/>
      <c r="AI56" s="333"/>
      <c r="AJ56" s="333"/>
      <c r="AK56" s="333"/>
      <c r="AL56" s="333"/>
      <c r="AM56" s="333"/>
      <c r="AN56" s="333"/>
    </row>
    <row r="57" spans="6:40" ht="19.5" customHeight="1" x14ac:dyDescent="0.45">
      <c r="F57" s="335"/>
      <c r="G57" s="335"/>
      <c r="H57" s="333"/>
      <c r="I57" s="333"/>
      <c r="J57" s="333"/>
      <c r="K57" s="333"/>
      <c r="L57" s="333"/>
      <c r="M57" s="333"/>
      <c r="N57" s="333"/>
      <c r="O57" s="333"/>
      <c r="P57" s="333"/>
      <c r="Q57" s="333"/>
      <c r="R57" s="333"/>
      <c r="S57" s="333"/>
      <c r="T57" s="333"/>
      <c r="U57" s="333"/>
      <c r="V57" s="333"/>
      <c r="W57" s="333"/>
      <c r="X57" s="333"/>
      <c r="Y57" s="333"/>
      <c r="Z57" s="333"/>
      <c r="AA57" s="333"/>
      <c r="AB57" s="333"/>
      <c r="AC57" s="333"/>
      <c r="AD57" s="333"/>
      <c r="AE57" s="333"/>
      <c r="AF57" s="333"/>
      <c r="AG57" s="333"/>
      <c r="AH57" s="333"/>
      <c r="AI57" s="333"/>
      <c r="AJ57" s="333"/>
      <c r="AK57" s="333"/>
      <c r="AL57" s="333"/>
      <c r="AM57" s="333"/>
      <c r="AN57" s="333"/>
    </row>
    <row r="58" spans="6:40" ht="19.5" customHeight="1" x14ac:dyDescent="0.45">
      <c r="F58" s="335"/>
      <c r="G58" s="335"/>
      <c r="H58" s="333"/>
      <c r="I58" s="333"/>
      <c r="J58" s="333"/>
      <c r="K58" s="333"/>
      <c r="L58" s="333"/>
      <c r="M58" s="333"/>
      <c r="N58" s="333"/>
      <c r="O58" s="333"/>
      <c r="P58" s="333"/>
      <c r="Q58" s="333"/>
      <c r="R58" s="333"/>
      <c r="S58" s="333"/>
      <c r="T58" s="333"/>
      <c r="U58" s="333"/>
      <c r="V58" s="333"/>
      <c r="W58" s="333"/>
      <c r="X58" s="333"/>
      <c r="Y58" s="333"/>
      <c r="Z58" s="333"/>
      <c r="AA58" s="333"/>
      <c r="AB58" s="333"/>
      <c r="AC58" s="333"/>
      <c r="AD58" s="333"/>
      <c r="AE58" s="333"/>
      <c r="AF58" s="333"/>
      <c r="AG58" s="333"/>
      <c r="AH58" s="333"/>
      <c r="AI58" s="333"/>
      <c r="AJ58" s="333"/>
      <c r="AK58" s="333"/>
      <c r="AL58" s="333"/>
      <c r="AM58" s="333"/>
      <c r="AN58" s="333"/>
    </row>
    <row r="59" spans="6:40" ht="19.5" customHeight="1" x14ac:dyDescent="0.7"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</row>
    <row r="60" spans="6:40" ht="19.5" customHeight="1" x14ac:dyDescent="0.45">
      <c r="F60" s="335"/>
      <c r="G60" s="335"/>
    </row>
    <row r="61" spans="6:40" ht="19.5" customHeight="1" x14ac:dyDescent="0.45">
      <c r="F61" s="335"/>
      <c r="G61" s="335"/>
    </row>
    <row r="62" spans="6:40" ht="19.5" customHeight="1" x14ac:dyDescent="0.45">
      <c r="F62" s="335"/>
      <c r="G62" s="335"/>
    </row>
    <row r="63" spans="6:40" ht="19.5" customHeight="1" x14ac:dyDescent="0.45">
      <c r="F63" s="335"/>
      <c r="G63" s="335"/>
    </row>
    <row r="64" spans="6:40" ht="19.5" customHeight="1" x14ac:dyDescent="0.45">
      <c r="F64" s="335"/>
      <c r="G64" s="335"/>
    </row>
    <row r="65" spans="6:117" ht="19.5" customHeight="1" x14ac:dyDescent="0.45">
      <c r="F65" s="335"/>
      <c r="G65" s="335"/>
    </row>
    <row r="66" spans="6:117" ht="19.5" customHeight="1" x14ac:dyDescent="0.45">
      <c r="F66" s="335"/>
      <c r="G66" s="335"/>
    </row>
    <row r="67" spans="6:117" ht="19.5" customHeight="1" x14ac:dyDescent="0.45">
      <c r="F67" s="253"/>
      <c r="G67" s="253"/>
    </row>
    <row r="69" spans="6:117" ht="25.8" x14ac:dyDescent="0.45">
      <c r="CP69" s="256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</row>
    <row r="70" spans="6:117" ht="25.8" x14ac:dyDescent="0.45"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</row>
    <row r="71" spans="6:117" ht="25.8" x14ac:dyDescent="0.45">
      <c r="CP71" s="257"/>
      <c r="CQ71" s="257"/>
      <c r="CR71" s="257"/>
      <c r="CS71" s="257"/>
      <c r="CT71" s="257"/>
      <c r="CU71" s="257"/>
      <c r="CV71" s="257"/>
      <c r="CW71" s="257"/>
      <c r="CX71" s="257"/>
      <c r="CY71" s="257"/>
      <c r="CZ71" s="257"/>
      <c r="DA71" s="257"/>
      <c r="DB71" s="257"/>
      <c r="DC71" s="257"/>
      <c r="DD71" s="257"/>
      <c r="DE71" s="257"/>
      <c r="DF71" s="257"/>
      <c r="DG71" s="257"/>
      <c r="DH71" s="257"/>
      <c r="DI71" s="257"/>
      <c r="DJ71" s="257"/>
      <c r="DK71" s="257"/>
      <c r="DL71" s="257"/>
      <c r="DM71" s="257"/>
    </row>
    <row r="72" spans="6:117" ht="25.8" x14ac:dyDescent="0.45"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</row>
    <row r="73" spans="6:117" ht="25.8" x14ac:dyDescent="0.45">
      <c r="CP73" s="257"/>
      <c r="CQ73" s="257"/>
      <c r="CR73" s="257"/>
      <c r="CS73" s="257"/>
      <c r="CT73" s="257"/>
      <c r="CU73" s="257"/>
      <c r="CV73" s="257"/>
      <c r="CW73" s="257"/>
      <c r="CX73" s="257"/>
      <c r="CY73" s="257"/>
      <c r="CZ73" s="257"/>
      <c r="DA73" s="257"/>
      <c r="DB73" s="257"/>
      <c r="DC73" s="257"/>
      <c r="DD73" s="257"/>
      <c r="DE73" s="257"/>
      <c r="DF73" s="257"/>
      <c r="DG73" s="257"/>
      <c r="DH73" s="257"/>
      <c r="DI73" s="257"/>
      <c r="DJ73" s="257"/>
      <c r="DK73" s="257"/>
      <c r="DL73" s="257"/>
      <c r="DM73" s="257"/>
    </row>
    <row r="74" spans="6:117" ht="25.8" x14ac:dyDescent="0.45"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</row>
    <row r="75" spans="6:117" ht="25.8" x14ac:dyDescent="0.45">
      <c r="AB75" s="325"/>
      <c r="AC75" s="325"/>
      <c r="AD75" s="325"/>
      <c r="AE75" s="325"/>
      <c r="AF75" s="325"/>
      <c r="AG75" s="325"/>
      <c r="AH75" s="325"/>
      <c r="AI75" s="325"/>
      <c r="AJ75" s="325"/>
      <c r="AK75" s="325"/>
      <c r="AL75" s="325"/>
      <c r="AM75" s="325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</row>
    <row r="76" spans="6:117" x14ac:dyDescent="0.45"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</row>
  </sheetData>
  <sheetProtection sheet="1" objects="1" scenarios="1"/>
  <mergeCells count="17">
    <mergeCell ref="F3:G3"/>
    <mergeCell ref="F60:G66"/>
    <mergeCell ref="AB75:AD75"/>
    <mergeCell ref="AE75:AG75"/>
    <mergeCell ref="F53:G58"/>
    <mergeCell ref="F39:G44"/>
    <mergeCell ref="F46:G51"/>
    <mergeCell ref="F32:G37"/>
    <mergeCell ref="AH75:AJ75"/>
    <mergeCell ref="AK75:AM75"/>
    <mergeCell ref="AI3:AK3"/>
    <mergeCell ref="AL3:AN3"/>
    <mergeCell ref="H3:AH3"/>
    <mergeCell ref="H53:AN58"/>
    <mergeCell ref="H39:AN44"/>
    <mergeCell ref="H46:AN51"/>
    <mergeCell ref="H32:AN37"/>
  </mergeCells>
  <pageMargins left="0.39370078740157483" right="0" top="0.15748031496062992" bottom="0.15748031496062992" header="0.31496062992125984" footer="0"/>
  <pageSetup paperSize="9" scale="32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BBFCF-5B12-4F7A-B08A-045816330224}">
  <sheetPr codeName="Blad2">
    <tabColor rgb="FFCC00FF"/>
  </sheetPr>
  <dimension ref="A1:BB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102" customWidth="1"/>
    <col min="4" max="4" width="10.77734375" style="4" customWidth="1"/>
    <col min="5" max="6" width="10.77734375" customWidth="1"/>
    <col min="7" max="13" width="10.77734375" style="4" customWidth="1"/>
    <col min="14" max="19" width="10.5546875" style="4" hidden="1" customWidth="1"/>
    <col min="20" max="36" width="9.21875" style="4" hidden="1" customWidth="1"/>
    <col min="37" max="38" width="10.77734375" style="4" customWidth="1"/>
    <col min="39" max="40" width="11.21875" style="4" hidden="1" customWidth="1"/>
    <col min="41" max="43" width="10.77734375" customWidth="1"/>
    <col min="44" max="44" width="9.21875" style="4" hidden="1" customWidth="1"/>
    <col min="45" max="47" width="9.21875" style="4" customWidth="1"/>
    <col min="48" max="48" width="10.77734375" style="4" customWidth="1"/>
    <col min="49" max="50" width="9.21875" style="4" hidden="1" customWidth="1"/>
    <col min="51" max="51" width="10.77734375" style="4" customWidth="1"/>
    <col min="52" max="53" width="9.21875" style="4" hidden="1" customWidth="1"/>
    <col min="54" max="54" width="9.5546875" hidden="1" customWidth="1"/>
  </cols>
  <sheetData>
    <row r="1" spans="1:53" ht="13.8" thickBot="1" x14ac:dyDescent="0.3"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</row>
    <row r="2" spans="1:53" ht="20.399999999999999" thickBot="1" x14ac:dyDescent="0.55000000000000004">
      <c r="A2" s="52"/>
      <c r="B2" s="54" t="s">
        <v>0</v>
      </c>
      <c r="C2" s="296"/>
      <c r="D2" s="53">
        <v>4</v>
      </c>
      <c r="E2" s="75"/>
      <c r="F2" s="13"/>
      <c r="G2" s="190"/>
      <c r="H2" s="190"/>
      <c r="J2" s="76" t="b">
        <f>IF($D$2=3,"ja",IF($D$2="3A","ja",IF($D$2="3B","ja",IF($D$2="3C","ja"))))</f>
        <v>0</v>
      </c>
      <c r="K2" s="76" t="b">
        <f>IF($D$2=5,"ja",IF($D$2="5A","ja",IF($D$2="5B","ja",IF($D$2="5C","ja"))))</f>
        <v>0</v>
      </c>
      <c r="L2" s="76" t="str">
        <f>IF($D$2=4,"ja",IF($D$2="4A","ja",IF($D$2="4B","ja",IF($D$2="4C","ja"))))</f>
        <v>ja</v>
      </c>
      <c r="M2" s="76" t="b">
        <f>IF($D$2=6,"ja",IF($D$2="6A","ja",IF($D$2="6B","ja",IF($D$2="6C","ja"))))</f>
        <v>0</v>
      </c>
      <c r="N2" s="76"/>
      <c r="O2" s="76"/>
      <c r="P2" s="76"/>
      <c r="Q2" s="76"/>
      <c r="R2" s="76"/>
      <c r="S2" s="74" t="b">
        <f>IF($D$2=8,"ja",IF($D$2="8A","ja",IF($D$2="8B","ja",IF($D$2="8C","ja"))))</f>
        <v>0</v>
      </c>
      <c r="T2" s="7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4"/>
      <c r="AM2" s="3"/>
      <c r="AN2" s="3"/>
    </row>
    <row r="3" spans="1:53" ht="20.399999999999999" thickBot="1" x14ac:dyDescent="0.55000000000000004">
      <c r="A3" s="52"/>
      <c r="B3" s="54" t="s">
        <v>69</v>
      </c>
      <c r="C3" s="296"/>
      <c r="D3" s="304">
        <v>46031</v>
      </c>
      <c r="E3" s="305"/>
      <c r="F3" s="13"/>
      <c r="G3" s="191"/>
      <c r="H3" s="191"/>
      <c r="I3" s="3"/>
      <c r="J3" s="76" t="b">
        <f>IF($D$2=7,"ja",IF($D$2="7A","ja",IF($D$2="7B","ja",IF($D$2="7C","ja"))))</f>
        <v>0</v>
      </c>
      <c r="K3" s="76"/>
      <c r="L3" s="76" t="b">
        <f>IF($D$2=8,"ja",IF($D$2="8A","ja",IF($D$2="8B","ja",IF($D$2="8C","ja"))))</f>
        <v>0</v>
      </c>
      <c r="M3" s="76"/>
      <c r="N3" s="76"/>
      <c r="O3" s="76"/>
      <c r="P3" s="76"/>
      <c r="Q3" s="76"/>
      <c r="R3" s="76"/>
      <c r="S3" s="74"/>
      <c r="T3" s="7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4"/>
      <c r="AM3" s="3"/>
      <c r="AN3" s="3"/>
    </row>
    <row r="4" spans="1:53" ht="19.8" x14ac:dyDescent="0.45">
      <c r="B4" s="1"/>
      <c r="C4" s="297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4"/>
      <c r="AM4" s="3"/>
      <c r="AN4" s="3"/>
    </row>
    <row r="5" spans="1:53" s="102" customFormat="1" ht="20.100000000000001" customHeight="1" x14ac:dyDescent="0.25">
      <c r="B5" s="310" t="s">
        <v>97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2"/>
    </row>
    <row r="6" spans="1:53" x14ac:dyDescent="0.25">
      <c r="B6" s="21"/>
      <c r="C6" s="13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13" t="s">
        <v>28</v>
      </c>
      <c r="C7" s="314"/>
      <c r="D7" s="314"/>
      <c r="E7" s="49" t="s">
        <v>75</v>
      </c>
      <c r="I7" s="3"/>
      <c r="J7" s="3"/>
      <c r="K7" s="3"/>
    </row>
    <row r="8" spans="1:53" x14ac:dyDescent="0.25">
      <c r="B8" s="313" t="s">
        <v>27</v>
      </c>
      <c r="C8" s="314"/>
      <c r="D8" s="314"/>
      <c r="E8" s="50" t="str">
        <f>IF(E7="ja","nee",IF(E7="nee","ja",IF(E7="","")))</f>
        <v>nee</v>
      </c>
    </row>
    <row r="9" spans="1:53" x14ac:dyDescent="0.25">
      <c r="B9" s="15"/>
      <c r="C9" s="134"/>
      <c r="D9" s="16"/>
    </row>
    <row r="10" spans="1:53" s="102" customFormat="1" ht="20.100000000000001" customHeight="1" x14ac:dyDescent="0.25">
      <c r="B10" s="147" t="s">
        <v>98</v>
      </c>
      <c r="C10" s="150" t="s">
        <v>96</v>
      </c>
      <c r="D10" s="150" t="s">
        <v>96</v>
      </c>
      <c r="E10" s="150" t="s">
        <v>96</v>
      </c>
      <c r="F10" s="150" t="s">
        <v>96</v>
      </c>
      <c r="G10" s="151" t="s">
        <v>96</v>
      </c>
      <c r="H10" s="315" t="s">
        <v>85</v>
      </c>
      <c r="I10" s="307"/>
      <c r="J10" s="306" t="s">
        <v>31</v>
      </c>
      <c r="K10" s="307"/>
      <c r="L10" s="306" t="s">
        <v>32</v>
      </c>
      <c r="M10" s="307"/>
      <c r="AK10" s="150" t="s">
        <v>96</v>
      </c>
      <c r="AL10" s="150" t="s">
        <v>96</v>
      </c>
      <c r="AM10" s="150"/>
      <c r="AN10" s="150"/>
      <c r="AO10" s="150" t="s">
        <v>96</v>
      </c>
      <c r="AP10" s="150" t="s">
        <v>96</v>
      </c>
      <c r="AQ10" s="150" t="s">
        <v>96</v>
      </c>
      <c r="AR10" s="149"/>
      <c r="AS10" s="317" t="s">
        <v>116</v>
      </c>
      <c r="AT10" s="318"/>
      <c r="AU10" s="307"/>
      <c r="AV10" s="150" t="s">
        <v>96</v>
      </c>
      <c r="AW10" s="150"/>
      <c r="AX10" s="150"/>
      <c r="AY10" s="150" t="s">
        <v>96</v>
      </c>
    </row>
    <row r="11" spans="1:53" x14ac:dyDescent="0.25">
      <c r="B11" s="152" t="s">
        <v>67</v>
      </c>
      <c r="C11" s="319" t="s">
        <v>171</v>
      </c>
      <c r="D11" s="23" t="s">
        <v>36</v>
      </c>
      <c r="E11" s="26" t="s">
        <v>37</v>
      </c>
      <c r="F11" s="26" t="s">
        <v>39</v>
      </c>
      <c r="G11" s="29" t="s">
        <v>55</v>
      </c>
      <c r="H11" s="30" t="s">
        <v>56</v>
      </c>
      <c r="I11" s="29" t="s">
        <v>57</v>
      </c>
      <c r="J11" s="31" t="s">
        <v>58</v>
      </c>
      <c r="K11" s="66" t="s">
        <v>80</v>
      </c>
      <c r="L11" s="29" t="s">
        <v>59</v>
      </c>
      <c r="M11" s="29" t="s">
        <v>60</v>
      </c>
      <c r="N11" s="153" t="s">
        <v>99</v>
      </c>
      <c r="O11" s="146" t="s">
        <v>88</v>
      </c>
      <c r="P11" s="146" t="s">
        <v>92</v>
      </c>
      <c r="Q11" s="146" t="s">
        <v>88</v>
      </c>
      <c r="R11" s="146" t="s">
        <v>7</v>
      </c>
      <c r="S11" s="4" t="s">
        <v>2</v>
      </c>
      <c r="T11" s="4" t="s">
        <v>3</v>
      </c>
      <c r="U11" s="4" t="s">
        <v>1</v>
      </c>
      <c r="V11" s="68" t="s">
        <v>81</v>
      </c>
      <c r="W11" s="4" t="s">
        <v>4</v>
      </c>
      <c r="X11" s="4" t="s">
        <v>5</v>
      </c>
      <c r="Y11" s="4" t="s">
        <v>6</v>
      </c>
      <c r="AJ11" s="43" t="s">
        <v>7</v>
      </c>
      <c r="AK11" s="70" t="s">
        <v>61</v>
      </c>
      <c r="AL11" s="70" t="s">
        <v>55</v>
      </c>
      <c r="AM11" s="6" t="s">
        <v>9</v>
      </c>
      <c r="AN11" s="6" t="s">
        <v>10</v>
      </c>
      <c r="AO11" s="46" t="s">
        <v>39</v>
      </c>
      <c r="AP11" s="38" t="s">
        <v>37</v>
      </c>
      <c r="AQ11" s="23" t="s">
        <v>42</v>
      </c>
      <c r="AR11" s="22" t="s">
        <v>9</v>
      </c>
      <c r="AS11" s="29" t="s">
        <v>57</v>
      </c>
      <c r="AT11" s="31" t="s">
        <v>58</v>
      </c>
      <c r="AU11" s="29" t="s">
        <v>60</v>
      </c>
      <c r="AV11" s="29" t="s">
        <v>62</v>
      </c>
      <c r="AW11" s="6" t="s">
        <v>9</v>
      </c>
      <c r="AX11" s="6" t="s">
        <v>10</v>
      </c>
      <c r="AY11" s="29" t="s">
        <v>63</v>
      </c>
      <c r="AZ11" s="6" t="s">
        <v>9</v>
      </c>
      <c r="BA11" s="6" t="s">
        <v>10</v>
      </c>
    </row>
    <row r="12" spans="1:53" x14ac:dyDescent="0.25">
      <c r="B12" s="41"/>
      <c r="C12" s="320"/>
      <c r="D12" s="24" t="s">
        <v>35</v>
      </c>
      <c r="E12" s="27" t="s">
        <v>38</v>
      </c>
      <c r="F12" s="27"/>
      <c r="G12" s="32" t="s">
        <v>21</v>
      </c>
      <c r="H12" s="33" t="s">
        <v>11</v>
      </c>
      <c r="I12" s="32" t="s">
        <v>12</v>
      </c>
      <c r="J12" s="34"/>
      <c r="K12" s="67" t="s">
        <v>58</v>
      </c>
      <c r="L12" s="32" t="s">
        <v>13</v>
      </c>
      <c r="M12" s="32" t="s">
        <v>14</v>
      </c>
      <c r="N12" s="146"/>
      <c r="O12" s="146" t="s">
        <v>91</v>
      </c>
      <c r="P12" s="146" t="s">
        <v>89</v>
      </c>
      <c r="Q12" s="146" t="s">
        <v>90</v>
      </c>
      <c r="R12" s="146" t="s">
        <v>93</v>
      </c>
      <c r="S12" s="4" t="s">
        <v>11</v>
      </c>
      <c r="T12" s="4" t="s">
        <v>12</v>
      </c>
      <c r="U12" s="4" t="s">
        <v>1</v>
      </c>
      <c r="V12" s="4" t="s">
        <v>1</v>
      </c>
      <c r="W12" s="4" t="s">
        <v>13</v>
      </c>
      <c r="X12" s="4" t="s">
        <v>14</v>
      </c>
      <c r="Z12" s="4" t="s">
        <v>15</v>
      </c>
      <c r="AA12" s="4" t="s">
        <v>16</v>
      </c>
      <c r="AB12" s="4" t="s">
        <v>17</v>
      </c>
      <c r="AC12" s="4" t="s">
        <v>18</v>
      </c>
      <c r="AD12" s="4" t="s">
        <v>19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20</v>
      </c>
      <c r="AK12" s="71" t="s">
        <v>33</v>
      </c>
      <c r="AL12" s="71" t="s">
        <v>94</v>
      </c>
      <c r="AM12" s="8"/>
      <c r="AN12" s="8"/>
      <c r="AO12" s="47"/>
      <c r="AP12" s="39" t="s">
        <v>38</v>
      </c>
      <c r="AQ12" s="24" t="s">
        <v>43</v>
      </c>
      <c r="AR12" s="20"/>
      <c r="AS12" s="32" t="s">
        <v>12</v>
      </c>
      <c r="AT12" s="34"/>
      <c r="AU12" s="32" t="s">
        <v>14</v>
      </c>
      <c r="AV12" s="32" t="s">
        <v>21</v>
      </c>
      <c r="AW12" s="8"/>
      <c r="AX12" s="8"/>
      <c r="AY12" s="32" t="s">
        <v>22</v>
      </c>
      <c r="AZ12" s="8"/>
      <c r="BA12" s="8"/>
    </row>
    <row r="13" spans="1:53" s="13" customFormat="1" x14ac:dyDescent="0.25">
      <c r="B13" s="42"/>
      <c r="C13" s="321"/>
      <c r="D13" s="25"/>
      <c r="E13" s="28"/>
      <c r="F13" s="28"/>
      <c r="G13" s="36"/>
      <c r="H13" s="35" t="s">
        <v>29</v>
      </c>
      <c r="I13" s="36" t="s">
        <v>29</v>
      </c>
      <c r="J13" s="37" t="s">
        <v>29</v>
      </c>
      <c r="K13" s="37" t="s">
        <v>29</v>
      </c>
      <c r="L13" s="36" t="s">
        <v>30</v>
      </c>
      <c r="M13" s="36" t="s">
        <v>30</v>
      </c>
      <c r="N13" s="146"/>
      <c r="O13" s="146"/>
      <c r="P13" s="146"/>
      <c r="Q13" s="146"/>
      <c r="R13" s="14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34</v>
      </c>
      <c r="AL13" s="55" t="s">
        <v>95</v>
      </c>
      <c r="AM13" s="7"/>
      <c r="AN13" s="7"/>
      <c r="AO13" s="48" t="s">
        <v>40</v>
      </c>
      <c r="AP13" s="18" t="s">
        <v>41</v>
      </c>
      <c r="AQ13" s="25" t="s">
        <v>44</v>
      </c>
      <c r="AR13" s="20"/>
      <c r="AS13" s="36" t="s">
        <v>29</v>
      </c>
      <c r="AT13" s="37" t="s">
        <v>29</v>
      </c>
      <c r="AU13" s="36" t="s">
        <v>30</v>
      </c>
      <c r="AV13" s="36" t="s">
        <v>45</v>
      </c>
      <c r="AW13" s="7"/>
      <c r="AX13" s="7"/>
      <c r="AY13" s="36" t="s">
        <v>46</v>
      </c>
      <c r="AZ13" s="7"/>
      <c r="BA13" s="7"/>
    </row>
    <row r="14" spans="1:53" s="13" customFormat="1" hidden="1" x14ac:dyDescent="0.25">
      <c r="B14" s="61" t="s">
        <v>76</v>
      </c>
      <c r="C14" s="63"/>
      <c r="D14" s="62" t="s">
        <v>15</v>
      </c>
      <c r="E14" s="63" t="s">
        <v>70</v>
      </c>
      <c r="F14" s="63" t="s">
        <v>18</v>
      </c>
      <c r="G14" s="62" t="s">
        <v>15</v>
      </c>
      <c r="H14" s="62" t="s">
        <v>71</v>
      </c>
      <c r="I14" s="62" t="s">
        <v>16</v>
      </c>
      <c r="J14" s="63" t="s">
        <v>70</v>
      </c>
      <c r="K14" s="63"/>
      <c r="L14" s="62" t="s">
        <v>72</v>
      </c>
      <c r="M14" s="62" t="s">
        <v>73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9" t="s">
        <v>19</v>
      </c>
      <c r="AL14" s="69" t="s">
        <v>19</v>
      </c>
      <c r="AM14" s="3"/>
      <c r="AN14" s="3"/>
      <c r="AO14" s="57" t="s">
        <v>18</v>
      </c>
      <c r="AP14" s="55" t="s">
        <v>70</v>
      </c>
      <c r="AQ14" s="7" t="s">
        <v>70</v>
      </c>
      <c r="AR14" s="3"/>
      <c r="AS14" s="3"/>
      <c r="AT14" s="3"/>
      <c r="AU14" s="3"/>
      <c r="AV14" s="3" t="s">
        <v>74</v>
      </c>
      <c r="AW14" s="3"/>
      <c r="AX14" s="3"/>
      <c r="AY14" s="56" t="s">
        <v>74</v>
      </c>
      <c r="AZ14" s="3"/>
      <c r="BA14" s="3"/>
    </row>
    <row r="15" spans="1:53" s="13" customFormat="1" hidden="1" x14ac:dyDescent="0.25">
      <c r="B15" s="61" t="s">
        <v>18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9"/>
      <c r="AL15" s="69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77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9"/>
      <c r="AL16" s="69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78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9"/>
      <c r="AL17" s="69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5" t="s">
        <v>179</v>
      </c>
      <c r="C18" s="197">
        <v>6</v>
      </c>
      <c r="D18" s="197" t="s">
        <v>17</v>
      </c>
      <c r="E18" s="156"/>
      <c r="F18" s="156" t="s">
        <v>173</v>
      </c>
      <c r="G18" s="157"/>
      <c r="H18" s="202" t="s">
        <v>18</v>
      </c>
      <c r="I18" s="169"/>
      <c r="J18" s="201" t="s">
        <v>17</v>
      </c>
      <c r="K18" s="169"/>
      <c r="L18" s="201" t="s">
        <v>17</v>
      </c>
      <c r="M18" s="200" t="s">
        <v>16</v>
      </c>
      <c r="N18" s="160">
        <f>COUNTA(I18,J18,M18)</f>
        <v>2</v>
      </c>
      <c r="O18" s="161">
        <f>IF(M18="E",1,IF(M18="D",2,IF(M18="C",3,IF(M18="B",4,IF(M18="A",5,IF(M18=5,1,IF(M18=4,2,IF(M18=3,3,IF(M18=2,4,IF(M18=1,5,IF(M18="","")))))))))))</f>
        <v>4</v>
      </c>
      <c r="P18" s="161" t="str">
        <f t="shared" ref="P18:P53" si="0">IF(I18="E",1,IF(I18="D",2,IF(I18="C",3,IF(I18="B",4,IF(I18="A",5,IF(I18=5,1,IF(I18=4,2,IF(I18=3,3,IF(I18=2,4,IF(I18=1,5,IF(I18="","")))))))))))</f>
        <v/>
      </c>
      <c r="Q18" s="161">
        <f t="shared" ref="Q18:Q53" si="1">IF(J18="E",1,IF(J18="D",2,IF(J18="C",3,IF(J18="B",4,IF(J18="A",5,IF(J18=5,1,IF(J18=4,2,IF(J18=3,3,IF(J18=2,4,IF(J18=1,5,IF(J18="","")))))))))))</f>
        <v>3</v>
      </c>
      <c r="R18" s="161">
        <f>IF(N18&lt;3,2,IF($D$2&lt;6,0,IF($D$2&gt;=6,SUM(O18:Q18))))</f>
        <v>2</v>
      </c>
      <c r="S18" s="102" t="str">
        <f t="shared" ref="S18:S53" si="2">IF(D18="","",IF(H18="","",IF(H18=$D18,1,IF(H18&lt;$D18,1,IF(H18&gt;$D18,"",IF(H18="A+",1))))))</f>
        <v/>
      </c>
      <c r="T18" s="102" t="str">
        <f t="shared" ref="T18:T53" si="3">IF(D18="","",IF(I18="","",IF(I18=$D18,1,IF(I18&lt;$D18,1,IF(I18&gt;$D18,"",IF(I18="A+",1))))))</f>
        <v/>
      </c>
      <c r="U18" s="102">
        <f t="shared" ref="U18:U53" si="4">IF(D18="","",IF(J18="","",IF(J18=$D18,1,IF(J18&lt;$D18,1,IF(J18&gt;$D18,"",IF(J18="A+",1))))))</f>
        <v>1</v>
      </c>
      <c r="V18" s="102" t="str">
        <f>IF(D18="","",IF(K18="","",IF(K18=$D18,1,IF(K18&lt;$D18,1,IF(K18&gt;$D18,"",IF(K18="A+",1))))))</f>
        <v/>
      </c>
      <c r="W18" s="102">
        <f t="shared" ref="W18:W53" si="5">IF(D18="","",IF(L18="","",IF(L18=$D18,1,IF(L18&lt;$D18,1,IF(L18&gt;$D18,"",IF(L18="A+",1))))))</f>
        <v>1</v>
      </c>
      <c r="X18" s="102">
        <f t="shared" ref="X18:X53" si="6">IF(D18="","",IF(M18="","",IF(M18=$D18,1,IF(M18&lt;$D18,1,IF(M18&gt;$D18,"",IF(M18="A+",1))))))</f>
        <v>1</v>
      </c>
      <c r="Y18" s="102">
        <f t="shared" ref="Y18:Y53" si="7">SUM(S18:X18)</f>
        <v>3</v>
      </c>
      <c r="Z18" s="162" t="b">
        <f t="shared" ref="Z18:Z53" si="8">IF($D18="A",$AK18)</f>
        <v>0</v>
      </c>
      <c r="AA18" s="162" t="b">
        <f t="shared" ref="AA18:AA53" si="9">IF($D18="B",$AK18)</f>
        <v>0</v>
      </c>
      <c r="AB18" s="162">
        <f t="shared" ref="AB18:AB53" si="10">IF($D18="C",$AK18)</f>
        <v>0.75</v>
      </c>
      <c r="AC18" s="162" t="b">
        <f t="shared" ref="AC18:AC53" si="11">IF($D18="D",$AK18)</f>
        <v>0</v>
      </c>
      <c r="AD18" s="162" t="b">
        <f t="shared" ref="AD18:AD53" si="12">IF($D18="E",$AK18)</f>
        <v>0</v>
      </c>
      <c r="AE18" s="162" t="b">
        <f>IF($D18=1,$AK18)</f>
        <v>0</v>
      </c>
      <c r="AF18" s="162" t="b">
        <f>IF($D18=2,$AK18)</f>
        <v>0</v>
      </c>
      <c r="AG18" s="162" t="b">
        <f>IF($D18=3,$AK18)</f>
        <v>0</v>
      </c>
      <c r="AH18" s="162" t="b">
        <f>IF($D18=4,$AK18)</f>
        <v>0</v>
      </c>
      <c r="AI18" s="162" t="b">
        <f>IF($D18=5,$AK18)</f>
        <v>0</v>
      </c>
      <c r="AJ18" s="163">
        <f t="shared" ref="AJ18:AJ53" si="13">IF(D18="","",IF(D18&gt;0,COUNTA(H18:M18)))</f>
        <v>4</v>
      </c>
      <c r="AK18" s="164">
        <f t="shared" ref="AK18:AK53" si="14">IF(AJ18=0,"",IF(AJ18="","",IF(AJ18&gt;0,Y18/AJ18)))</f>
        <v>0.75</v>
      </c>
      <c r="AL18" s="240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65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66">
        <f>IF(AM18="",0,IF(AM18&lt;AR18,0,IF(AM18&gt;=AR18,1)))</f>
        <v>0</v>
      </c>
      <c r="AO18" s="148">
        <f>IF(F18="","",IF(F18="x",1))</f>
        <v>1</v>
      </c>
      <c r="AP18" s="149" t="str">
        <f>IF(E18="","",IF(E18="X",1))</f>
        <v/>
      </c>
      <c r="AQ18" s="137"/>
      <c r="AR18" s="165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43" t="str">
        <f>IF($D$2&lt;6,"",IF($N18&lt;3,"",IF(P18=1,"&lt;1F",IF(P18&gt;3,"2F",IF(P18&gt;1,"1F")))))</f>
        <v/>
      </c>
      <c r="AT18" s="243" t="str">
        <f>IF($D$2&lt;6,"",IF($N18&lt;3,"",IF(Q18=1,"&lt;1F",IF(Q18&gt;3,"2F",IF(Q18&gt;1,"1F")))))</f>
        <v/>
      </c>
      <c r="AU18" s="243" t="str">
        <f>IF($D$2&lt;6,"",IF($N18&lt;3,"",IF(O18&lt;=2,"&lt;1F",IF(O18&gt;3,"1S",IF(O18&gt;2,"1F")))))</f>
        <v/>
      </c>
      <c r="AV18" s="242"/>
      <c r="AW18" s="243"/>
      <c r="AX18" s="243"/>
      <c r="AY18" s="242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45" t="s">
        <v>184</v>
      </c>
      <c r="C19" s="197">
        <v>9</v>
      </c>
      <c r="D19" s="197" t="s">
        <v>15</v>
      </c>
      <c r="E19" s="137"/>
      <c r="F19" s="137"/>
      <c r="G19" s="157"/>
      <c r="H19" s="202" t="s">
        <v>15</v>
      </c>
      <c r="I19" s="169"/>
      <c r="J19" s="201" t="s">
        <v>15</v>
      </c>
      <c r="K19" s="169"/>
      <c r="L19" s="201" t="s">
        <v>15</v>
      </c>
      <c r="M19" s="200" t="s">
        <v>15</v>
      </c>
      <c r="N19" s="160">
        <f t="shared" ref="N19:N53" si="16">COUNTA(I19,J19,M19)</f>
        <v>2</v>
      </c>
      <c r="O19" s="161">
        <f t="shared" ref="O19:O53" si="17">IF(M19="E",1,IF(M19="D",2,IF(M19="C",3,IF(M19="B",4,IF(M19="A",5,IF(M19=5,1,IF(M19=4,2,IF(M19=3,3,IF(M19=2,4,IF(M19=1,5,IF(M19="","")))))))))))</f>
        <v>5</v>
      </c>
      <c r="P19" s="161" t="str">
        <f t="shared" si="0"/>
        <v/>
      </c>
      <c r="Q19" s="161">
        <f t="shared" si="1"/>
        <v>5</v>
      </c>
      <c r="R19" s="161">
        <f t="shared" ref="R19:R53" si="18">IF($D$2&lt;6,0,IF($D$2&gt;=6,SUM(O19:Q19)))</f>
        <v>0</v>
      </c>
      <c r="S19" s="102">
        <f t="shared" si="2"/>
        <v>1</v>
      </c>
      <c r="T19" s="102" t="str">
        <f t="shared" si="3"/>
        <v/>
      </c>
      <c r="U19" s="102">
        <f t="shared" si="4"/>
        <v>1</v>
      </c>
      <c r="V19" s="102" t="str">
        <f t="shared" ref="V19:V53" si="19">IF(D19="","",IF(K19="","",IF(K19=$D19,1,IF(K19&lt;$D19,1,IF(K19&gt;$D19,"",IF(K19="A+",1))))))</f>
        <v/>
      </c>
      <c r="W19" s="102">
        <f t="shared" si="5"/>
        <v>1</v>
      </c>
      <c r="X19" s="102">
        <f t="shared" si="6"/>
        <v>1</v>
      </c>
      <c r="Y19" s="102">
        <f t="shared" si="7"/>
        <v>4</v>
      </c>
      <c r="Z19" s="162">
        <f t="shared" si="8"/>
        <v>1</v>
      </c>
      <c r="AA19" s="162" t="b">
        <f t="shared" si="9"/>
        <v>0</v>
      </c>
      <c r="AB19" s="162" t="b">
        <f t="shared" si="10"/>
        <v>0</v>
      </c>
      <c r="AC19" s="162" t="b">
        <f t="shared" si="11"/>
        <v>0</v>
      </c>
      <c r="AD19" s="162" t="b">
        <f t="shared" si="12"/>
        <v>0</v>
      </c>
      <c r="AE19" s="162" t="b">
        <f t="shared" ref="AE19:AE53" si="20">IF($D19="1",$AK19)</f>
        <v>0</v>
      </c>
      <c r="AF19" s="162" t="b">
        <f t="shared" ref="AF19:AF53" si="21">IF($D19=2,$AK19)</f>
        <v>0</v>
      </c>
      <c r="AG19" s="162" t="b">
        <f t="shared" ref="AG19:AG53" si="22">IF($D19=3,$AK19)</f>
        <v>0</v>
      </c>
      <c r="AH19" s="162" t="b">
        <f t="shared" ref="AH19:AH53" si="23">IF($D19=4,$AK19)</f>
        <v>0</v>
      </c>
      <c r="AI19" s="162" t="b">
        <f t="shared" ref="AI19:AI53" si="24">IF($D19=5,$AK19)</f>
        <v>0</v>
      </c>
      <c r="AJ19" s="167">
        <f t="shared" si="13"/>
        <v>4</v>
      </c>
      <c r="AK19" s="168">
        <f t="shared" si="14"/>
        <v>1</v>
      </c>
      <c r="AL19" s="240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65" t="str">
        <f t="shared" ref="AM19:AM53" si="26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66">
        <f t="shared" ref="AN19:AN53" si="27">IF(AM19="",0,IF(AM19&lt;AR19,0,IF(AM19&gt;=AR19,1)))</f>
        <v>0</v>
      </c>
      <c r="AO19" s="148" t="str">
        <f t="shared" ref="AO19:AO53" si="28">IF(F19="","",IF(F19="x",1))</f>
        <v/>
      </c>
      <c r="AP19" s="149" t="str">
        <f t="shared" ref="AP19:AP53" si="29">IF(E19="","",IF(E19="X",1))</f>
        <v/>
      </c>
      <c r="AQ19" s="137"/>
      <c r="AR19" s="165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43" t="str">
        <f t="shared" ref="AS19:AS53" si="31">IF($D$2&lt;6,"",IF(N19&lt;3,"",IF(P19=1,"&lt;1F",IF(P19&gt;3,"2F",IF(P19&gt;1,"1F")))))</f>
        <v/>
      </c>
      <c r="AT19" s="243" t="str">
        <f t="shared" ref="AT19:AT53" si="32">IF($D$2&lt;6,"",IF($N19&lt;3,"",IF(Q19=1,"&lt;1F",IF(Q19&gt;3,"2F",IF(Q19&gt;1,"1F")))))</f>
        <v/>
      </c>
      <c r="AU19" s="243" t="str">
        <f t="shared" ref="AU19:AU53" si="33">IF($D$2&lt;6,"",IF($N19&lt;3,"",IF(O19&lt;=2,"&lt;1F",IF(O19&gt;3,"1S",IF(O19&gt;2,"1F")))))</f>
        <v/>
      </c>
      <c r="AV19" s="242"/>
      <c r="AW19" s="243"/>
      <c r="AX19" s="243"/>
      <c r="AY19" s="242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45" t="s">
        <v>185</v>
      </c>
      <c r="C20" s="197">
        <v>7</v>
      </c>
      <c r="D20" s="197" t="s">
        <v>17</v>
      </c>
      <c r="E20" s="136" t="s">
        <v>173</v>
      </c>
      <c r="F20" s="137"/>
      <c r="G20" s="157"/>
      <c r="H20" s="202" t="s">
        <v>18</v>
      </c>
      <c r="I20" s="169"/>
      <c r="J20" s="201" t="s">
        <v>18</v>
      </c>
      <c r="K20" s="169"/>
      <c r="L20" s="201" t="s">
        <v>15</v>
      </c>
      <c r="M20" s="200" t="s">
        <v>17</v>
      </c>
      <c r="N20" s="160">
        <f t="shared" si="16"/>
        <v>2</v>
      </c>
      <c r="O20" s="161">
        <f t="shared" si="17"/>
        <v>3</v>
      </c>
      <c r="P20" s="161" t="str">
        <f t="shared" si="0"/>
        <v/>
      </c>
      <c r="Q20" s="161">
        <f t="shared" si="1"/>
        <v>2</v>
      </c>
      <c r="R20" s="161">
        <f t="shared" si="18"/>
        <v>0</v>
      </c>
      <c r="S20" s="102" t="str">
        <f t="shared" si="2"/>
        <v/>
      </c>
      <c r="T20" s="102" t="str">
        <f t="shared" si="3"/>
        <v/>
      </c>
      <c r="U20" s="102" t="str">
        <f t="shared" si="4"/>
        <v/>
      </c>
      <c r="V20" s="102" t="str">
        <f t="shared" si="19"/>
        <v/>
      </c>
      <c r="W20" s="102">
        <f t="shared" si="5"/>
        <v>1</v>
      </c>
      <c r="X20" s="102">
        <f t="shared" si="6"/>
        <v>1</v>
      </c>
      <c r="Y20" s="102">
        <f t="shared" si="7"/>
        <v>2</v>
      </c>
      <c r="Z20" s="162" t="b">
        <f t="shared" si="8"/>
        <v>0</v>
      </c>
      <c r="AA20" s="162" t="b">
        <f t="shared" si="9"/>
        <v>0</v>
      </c>
      <c r="AB20" s="162">
        <f t="shared" si="10"/>
        <v>0.5</v>
      </c>
      <c r="AC20" s="162" t="b">
        <f t="shared" si="11"/>
        <v>0</v>
      </c>
      <c r="AD20" s="162" t="b">
        <f t="shared" si="12"/>
        <v>0</v>
      </c>
      <c r="AE20" s="162" t="b">
        <f t="shared" si="20"/>
        <v>0</v>
      </c>
      <c r="AF20" s="162" t="b">
        <f t="shared" si="21"/>
        <v>0</v>
      </c>
      <c r="AG20" s="162" t="b">
        <f t="shared" si="22"/>
        <v>0</v>
      </c>
      <c r="AH20" s="162" t="b">
        <f t="shared" si="23"/>
        <v>0</v>
      </c>
      <c r="AI20" s="162" t="b">
        <f t="shared" si="24"/>
        <v>0</v>
      </c>
      <c r="AJ20" s="167">
        <f t="shared" si="13"/>
        <v>4</v>
      </c>
      <c r="AK20" s="168">
        <f t="shared" si="14"/>
        <v>0.5</v>
      </c>
      <c r="AL20" s="240" t="str">
        <f t="shared" si="25"/>
        <v/>
      </c>
      <c r="AM20" s="165" t="str">
        <f t="shared" si="26"/>
        <v/>
      </c>
      <c r="AN20" s="166">
        <f t="shared" si="27"/>
        <v>0</v>
      </c>
      <c r="AO20" s="148" t="str">
        <f t="shared" si="28"/>
        <v/>
      </c>
      <c r="AP20" s="149">
        <f t="shared" si="29"/>
        <v>1</v>
      </c>
      <c r="AQ20" s="137"/>
      <c r="AR20" s="165" t="str">
        <f t="shared" si="30"/>
        <v/>
      </c>
      <c r="AS20" s="243" t="str">
        <f t="shared" si="31"/>
        <v/>
      </c>
      <c r="AT20" s="243" t="str">
        <f t="shared" si="32"/>
        <v/>
      </c>
      <c r="AU20" s="243" t="str">
        <f t="shared" si="33"/>
        <v/>
      </c>
      <c r="AV20" s="242"/>
      <c r="AW20" s="243"/>
      <c r="AX20" s="243"/>
      <c r="AY20" s="242"/>
      <c r="AZ20" s="59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45" t="s">
        <v>186</v>
      </c>
      <c r="C21" s="197">
        <v>7</v>
      </c>
      <c r="D21" s="197" t="s">
        <v>16</v>
      </c>
      <c r="E21" s="137"/>
      <c r="F21" s="137"/>
      <c r="G21" s="157"/>
      <c r="H21" s="202" t="s">
        <v>16</v>
      </c>
      <c r="I21" s="169"/>
      <c r="J21" s="201" t="s">
        <v>16</v>
      </c>
      <c r="K21" s="169"/>
      <c r="L21" s="201" t="s">
        <v>17</v>
      </c>
      <c r="M21" s="200" t="s">
        <v>17</v>
      </c>
      <c r="N21" s="160">
        <f t="shared" si="16"/>
        <v>2</v>
      </c>
      <c r="O21" s="161">
        <f t="shared" si="17"/>
        <v>3</v>
      </c>
      <c r="P21" s="161" t="str">
        <f t="shared" si="0"/>
        <v/>
      </c>
      <c r="Q21" s="161">
        <f t="shared" si="1"/>
        <v>4</v>
      </c>
      <c r="R21" s="161">
        <f t="shared" si="18"/>
        <v>0</v>
      </c>
      <c r="S21" s="102">
        <f t="shared" si="2"/>
        <v>1</v>
      </c>
      <c r="T21" s="102" t="str">
        <f t="shared" si="3"/>
        <v/>
      </c>
      <c r="U21" s="102">
        <f t="shared" si="4"/>
        <v>1</v>
      </c>
      <c r="V21" s="102" t="str">
        <f t="shared" si="19"/>
        <v/>
      </c>
      <c r="W21" s="102" t="str">
        <f t="shared" si="5"/>
        <v/>
      </c>
      <c r="X21" s="102" t="str">
        <f t="shared" si="6"/>
        <v/>
      </c>
      <c r="Y21" s="102">
        <f t="shared" si="7"/>
        <v>2</v>
      </c>
      <c r="Z21" s="162" t="b">
        <f t="shared" si="8"/>
        <v>0</v>
      </c>
      <c r="AA21" s="162">
        <f t="shared" si="9"/>
        <v>0.5</v>
      </c>
      <c r="AB21" s="162" t="b">
        <f t="shared" si="10"/>
        <v>0</v>
      </c>
      <c r="AC21" s="162" t="b">
        <f t="shared" si="11"/>
        <v>0</v>
      </c>
      <c r="AD21" s="162" t="b">
        <f t="shared" si="12"/>
        <v>0</v>
      </c>
      <c r="AE21" s="162" t="b">
        <f t="shared" si="20"/>
        <v>0</v>
      </c>
      <c r="AF21" s="162" t="b">
        <f t="shared" si="21"/>
        <v>0</v>
      </c>
      <c r="AG21" s="162" t="b">
        <f t="shared" si="22"/>
        <v>0</v>
      </c>
      <c r="AH21" s="162" t="b">
        <f t="shared" si="23"/>
        <v>0</v>
      </c>
      <c r="AI21" s="162" t="b">
        <f t="shared" si="24"/>
        <v>0</v>
      </c>
      <c r="AJ21" s="167">
        <f t="shared" si="13"/>
        <v>4</v>
      </c>
      <c r="AK21" s="168">
        <f t="shared" si="14"/>
        <v>0.5</v>
      </c>
      <c r="AL21" s="240" t="str">
        <f t="shared" si="25"/>
        <v/>
      </c>
      <c r="AM21" s="165" t="str">
        <f t="shared" si="26"/>
        <v/>
      </c>
      <c r="AN21" s="166">
        <f t="shared" si="27"/>
        <v>0</v>
      </c>
      <c r="AO21" s="148" t="str">
        <f t="shared" si="28"/>
        <v/>
      </c>
      <c r="AP21" s="149" t="str">
        <f t="shared" si="29"/>
        <v/>
      </c>
      <c r="AQ21" s="137"/>
      <c r="AR21" s="165" t="str">
        <f t="shared" si="30"/>
        <v/>
      </c>
      <c r="AS21" s="243" t="str">
        <f t="shared" si="31"/>
        <v/>
      </c>
      <c r="AT21" s="243" t="str">
        <f t="shared" si="32"/>
        <v/>
      </c>
      <c r="AU21" s="243" t="str">
        <f t="shared" si="33"/>
        <v/>
      </c>
      <c r="AV21" s="242"/>
      <c r="AW21" s="243"/>
      <c r="AX21" s="243"/>
      <c r="AY21" s="242"/>
      <c r="AZ21" s="59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45" t="s">
        <v>180</v>
      </c>
      <c r="C22" s="197">
        <v>7</v>
      </c>
      <c r="D22" s="197" t="s">
        <v>17</v>
      </c>
      <c r="E22" s="137"/>
      <c r="F22" s="137"/>
      <c r="G22" s="157"/>
      <c r="H22" s="202" t="s">
        <v>16</v>
      </c>
      <c r="I22" s="169"/>
      <c r="J22" s="201" t="s">
        <v>17</v>
      </c>
      <c r="K22" s="169"/>
      <c r="L22" s="201" t="s">
        <v>17</v>
      </c>
      <c r="M22" s="200" t="s">
        <v>17</v>
      </c>
      <c r="N22" s="160">
        <f t="shared" si="16"/>
        <v>2</v>
      </c>
      <c r="O22" s="161">
        <f t="shared" si="17"/>
        <v>3</v>
      </c>
      <c r="P22" s="161" t="str">
        <f t="shared" si="0"/>
        <v/>
      </c>
      <c r="Q22" s="161">
        <f t="shared" si="1"/>
        <v>3</v>
      </c>
      <c r="R22" s="161">
        <f t="shared" si="18"/>
        <v>0</v>
      </c>
      <c r="S22" s="102">
        <f t="shared" si="2"/>
        <v>1</v>
      </c>
      <c r="T22" s="102" t="str">
        <f t="shared" si="3"/>
        <v/>
      </c>
      <c r="U22" s="102">
        <f t="shared" si="4"/>
        <v>1</v>
      </c>
      <c r="V22" s="102" t="str">
        <f t="shared" si="19"/>
        <v/>
      </c>
      <c r="W22" s="102">
        <f t="shared" si="5"/>
        <v>1</v>
      </c>
      <c r="X22" s="102">
        <f t="shared" si="6"/>
        <v>1</v>
      </c>
      <c r="Y22" s="102">
        <f t="shared" si="7"/>
        <v>4</v>
      </c>
      <c r="Z22" s="162" t="b">
        <f t="shared" si="8"/>
        <v>0</v>
      </c>
      <c r="AA22" s="162" t="b">
        <f t="shared" si="9"/>
        <v>0</v>
      </c>
      <c r="AB22" s="162">
        <f t="shared" si="10"/>
        <v>1</v>
      </c>
      <c r="AC22" s="162" t="b">
        <f t="shared" si="11"/>
        <v>0</v>
      </c>
      <c r="AD22" s="162" t="b">
        <f t="shared" si="12"/>
        <v>0</v>
      </c>
      <c r="AE22" s="162" t="b">
        <f t="shared" si="20"/>
        <v>0</v>
      </c>
      <c r="AF22" s="162" t="b">
        <f t="shared" si="21"/>
        <v>0</v>
      </c>
      <c r="AG22" s="162" t="b">
        <f t="shared" si="22"/>
        <v>0</v>
      </c>
      <c r="AH22" s="162" t="b">
        <f t="shared" si="23"/>
        <v>0</v>
      </c>
      <c r="AI22" s="162" t="b">
        <f t="shared" si="24"/>
        <v>0</v>
      </c>
      <c r="AJ22" s="167">
        <f t="shared" si="13"/>
        <v>4</v>
      </c>
      <c r="AK22" s="168">
        <f t="shared" si="14"/>
        <v>1</v>
      </c>
      <c r="AL22" s="240" t="str">
        <f t="shared" si="25"/>
        <v/>
      </c>
      <c r="AM22" s="165" t="str">
        <f t="shared" si="26"/>
        <v/>
      </c>
      <c r="AN22" s="166">
        <f t="shared" si="27"/>
        <v>0</v>
      </c>
      <c r="AO22" s="148" t="str">
        <f t="shared" si="28"/>
        <v/>
      </c>
      <c r="AP22" s="149" t="str">
        <f t="shared" si="29"/>
        <v/>
      </c>
      <c r="AQ22" s="137"/>
      <c r="AR22" s="165" t="str">
        <f t="shared" si="30"/>
        <v/>
      </c>
      <c r="AS22" s="243" t="str">
        <f t="shared" si="31"/>
        <v/>
      </c>
      <c r="AT22" s="243" t="str">
        <f t="shared" si="32"/>
        <v/>
      </c>
      <c r="AU22" s="243" t="str">
        <f t="shared" si="33"/>
        <v/>
      </c>
      <c r="AV22" s="242"/>
      <c r="AW22" s="243"/>
      <c r="AX22" s="243"/>
      <c r="AY22" s="242"/>
      <c r="AZ22" s="59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45" t="s">
        <v>181</v>
      </c>
      <c r="C23" s="197">
        <v>7</v>
      </c>
      <c r="D23" s="197" t="s">
        <v>16</v>
      </c>
      <c r="E23" s="137"/>
      <c r="F23" s="137"/>
      <c r="G23" s="157"/>
      <c r="H23" s="202" t="s">
        <v>16</v>
      </c>
      <c r="I23" s="169"/>
      <c r="J23" s="201" t="s">
        <v>16</v>
      </c>
      <c r="K23" s="169"/>
      <c r="L23" s="201" t="s">
        <v>17</v>
      </c>
      <c r="M23" s="200" t="s">
        <v>18</v>
      </c>
      <c r="N23" s="160">
        <f t="shared" si="16"/>
        <v>2</v>
      </c>
      <c r="O23" s="161">
        <f t="shared" si="17"/>
        <v>2</v>
      </c>
      <c r="P23" s="161" t="str">
        <f t="shared" si="0"/>
        <v/>
      </c>
      <c r="Q23" s="161">
        <f t="shared" si="1"/>
        <v>4</v>
      </c>
      <c r="R23" s="161">
        <f t="shared" si="18"/>
        <v>0</v>
      </c>
      <c r="S23" s="102">
        <f t="shared" si="2"/>
        <v>1</v>
      </c>
      <c r="T23" s="102" t="str">
        <f t="shared" si="3"/>
        <v/>
      </c>
      <c r="U23" s="102">
        <f t="shared" si="4"/>
        <v>1</v>
      </c>
      <c r="V23" s="102" t="str">
        <f t="shared" si="19"/>
        <v/>
      </c>
      <c r="W23" s="102" t="str">
        <f t="shared" si="5"/>
        <v/>
      </c>
      <c r="X23" s="102" t="str">
        <f t="shared" si="6"/>
        <v/>
      </c>
      <c r="Y23" s="102">
        <f t="shared" si="7"/>
        <v>2</v>
      </c>
      <c r="Z23" s="162" t="b">
        <f t="shared" si="8"/>
        <v>0</v>
      </c>
      <c r="AA23" s="162">
        <f t="shared" si="9"/>
        <v>0.5</v>
      </c>
      <c r="AB23" s="162" t="b">
        <f t="shared" si="10"/>
        <v>0</v>
      </c>
      <c r="AC23" s="162" t="b">
        <f t="shared" si="11"/>
        <v>0</v>
      </c>
      <c r="AD23" s="162" t="b">
        <f t="shared" si="12"/>
        <v>0</v>
      </c>
      <c r="AE23" s="162" t="b">
        <f t="shared" si="20"/>
        <v>0</v>
      </c>
      <c r="AF23" s="162" t="b">
        <f t="shared" si="21"/>
        <v>0</v>
      </c>
      <c r="AG23" s="162" t="b">
        <f t="shared" si="22"/>
        <v>0</v>
      </c>
      <c r="AH23" s="162" t="b">
        <f t="shared" si="23"/>
        <v>0</v>
      </c>
      <c r="AI23" s="162" t="b">
        <f t="shared" si="24"/>
        <v>0</v>
      </c>
      <c r="AJ23" s="167">
        <f t="shared" si="13"/>
        <v>4</v>
      </c>
      <c r="AK23" s="168">
        <f t="shared" si="14"/>
        <v>0.5</v>
      </c>
      <c r="AL23" s="240" t="str">
        <f t="shared" si="25"/>
        <v/>
      </c>
      <c r="AM23" s="165" t="str">
        <f t="shared" si="26"/>
        <v/>
      </c>
      <c r="AN23" s="166">
        <f t="shared" si="27"/>
        <v>0</v>
      </c>
      <c r="AO23" s="148" t="str">
        <f t="shared" si="28"/>
        <v/>
      </c>
      <c r="AP23" s="149" t="str">
        <f t="shared" si="29"/>
        <v/>
      </c>
      <c r="AQ23" s="137"/>
      <c r="AR23" s="165" t="str">
        <f t="shared" si="30"/>
        <v/>
      </c>
      <c r="AS23" s="243" t="str">
        <f t="shared" si="31"/>
        <v/>
      </c>
      <c r="AT23" s="243" t="str">
        <f t="shared" si="32"/>
        <v/>
      </c>
      <c r="AU23" s="243" t="str">
        <f t="shared" si="33"/>
        <v/>
      </c>
      <c r="AV23" s="242"/>
      <c r="AW23" s="243"/>
      <c r="AX23" s="243"/>
      <c r="AY23" s="242"/>
      <c r="AZ23" s="59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45"/>
      <c r="C24" s="197"/>
      <c r="D24" s="197"/>
      <c r="E24" s="136"/>
      <c r="F24" s="136"/>
      <c r="G24" s="157"/>
      <c r="H24" s="202"/>
      <c r="I24" s="169"/>
      <c r="J24" s="201"/>
      <c r="K24" s="169"/>
      <c r="L24" s="201"/>
      <c r="M24" s="200"/>
      <c r="N24" s="160">
        <f t="shared" si="16"/>
        <v>0</v>
      </c>
      <c r="O24" s="161" t="str">
        <f t="shared" si="17"/>
        <v/>
      </c>
      <c r="P24" s="161" t="str">
        <f t="shared" si="0"/>
        <v/>
      </c>
      <c r="Q24" s="161" t="str">
        <f t="shared" si="1"/>
        <v/>
      </c>
      <c r="R24" s="161">
        <f t="shared" si="18"/>
        <v>0</v>
      </c>
      <c r="S24" s="102" t="str">
        <f t="shared" si="2"/>
        <v/>
      </c>
      <c r="T24" s="102" t="str">
        <f t="shared" si="3"/>
        <v/>
      </c>
      <c r="U24" s="102" t="str">
        <f t="shared" si="4"/>
        <v/>
      </c>
      <c r="V24" s="102" t="str">
        <f t="shared" si="19"/>
        <v/>
      </c>
      <c r="W24" s="102" t="str">
        <f t="shared" si="5"/>
        <v/>
      </c>
      <c r="X24" s="102" t="str">
        <f t="shared" si="6"/>
        <v/>
      </c>
      <c r="Y24" s="102">
        <f t="shared" si="7"/>
        <v>0</v>
      </c>
      <c r="Z24" s="162" t="b">
        <f t="shared" si="8"/>
        <v>0</v>
      </c>
      <c r="AA24" s="162" t="b">
        <f t="shared" si="9"/>
        <v>0</v>
      </c>
      <c r="AB24" s="162" t="b">
        <f t="shared" si="10"/>
        <v>0</v>
      </c>
      <c r="AC24" s="162" t="b">
        <f t="shared" si="11"/>
        <v>0</v>
      </c>
      <c r="AD24" s="162" t="b">
        <f t="shared" si="12"/>
        <v>0</v>
      </c>
      <c r="AE24" s="162" t="b">
        <f t="shared" si="20"/>
        <v>0</v>
      </c>
      <c r="AF24" s="162" t="b">
        <f t="shared" si="21"/>
        <v>0</v>
      </c>
      <c r="AG24" s="162" t="b">
        <f t="shared" si="22"/>
        <v>0</v>
      </c>
      <c r="AH24" s="162" t="b">
        <f t="shared" si="23"/>
        <v>0</v>
      </c>
      <c r="AI24" s="162" t="b">
        <f t="shared" si="24"/>
        <v>0</v>
      </c>
      <c r="AJ24" s="167" t="str">
        <f t="shared" si="13"/>
        <v/>
      </c>
      <c r="AK24" s="168" t="str">
        <f t="shared" si="14"/>
        <v/>
      </c>
      <c r="AL24" s="240" t="str">
        <f t="shared" si="25"/>
        <v/>
      </c>
      <c r="AM24" s="165" t="str">
        <f t="shared" si="26"/>
        <v/>
      </c>
      <c r="AN24" s="166">
        <f t="shared" si="27"/>
        <v>0</v>
      </c>
      <c r="AO24" s="148" t="str">
        <f t="shared" si="28"/>
        <v/>
      </c>
      <c r="AP24" s="149" t="str">
        <f t="shared" si="29"/>
        <v/>
      </c>
      <c r="AQ24" s="137"/>
      <c r="AR24" s="165" t="str">
        <f t="shared" si="30"/>
        <v/>
      </c>
      <c r="AS24" s="243" t="str">
        <f t="shared" si="31"/>
        <v/>
      </c>
      <c r="AT24" s="243" t="str">
        <f t="shared" si="32"/>
        <v/>
      </c>
      <c r="AU24" s="243" t="str">
        <f t="shared" si="33"/>
        <v/>
      </c>
      <c r="AV24" s="242"/>
      <c r="AW24" s="243"/>
      <c r="AX24" s="243"/>
      <c r="AY24" s="242"/>
      <c r="AZ24" s="59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45"/>
      <c r="C25" s="197"/>
      <c r="D25" s="197"/>
      <c r="E25" s="137"/>
      <c r="F25" s="137"/>
      <c r="G25" s="157"/>
      <c r="H25" s="202"/>
      <c r="I25" s="169"/>
      <c r="J25" s="201"/>
      <c r="K25" s="169"/>
      <c r="L25" s="169"/>
      <c r="M25" s="200"/>
      <c r="N25" s="160">
        <f t="shared" si="16"/>
        <v>0</v>
      </c>
      <c r="O25" s="161" t="str">
        <f t="shared" si="17"/>
        <v/>
      </c>
      <c r="P25" s="161" t="str">
        <f t="shared" si="0"/>
        <v/>
      </c>
      <c r="Q25" s="161" t="str">
        <f t="shared" si="1"/>
        <v/>
      </c>
      <c r="R25" s="161">
        <f t="shared" si="18"/>
        <v>0</v>
      </c>
      <c r="S25" s="102" t="str">
        <f t="shared" si="2"/>
        <v/>
      </c>
      <c r="T25" s="102" t="str">
        <f t="shared" si="3"/>
        <v/>
      </c>
      <c r="U25" s="102" t="str">
        <f t="shared" si="4"/>
        <v/>
      </c>
      <c r="V25" s="102" t="str">
        <f t="shared" si="19"/>
        <v/>
      </c>
      <c r="W25" s="102" t="str">
        <f t="shared" si="5"/>
        <v/>
      </c>
      <c r="X25" s="102" t="str">
        <f t="shared" si="6"/>
        <v/>
      </c>
      <c r="Y25" s="102">
        <f t="shared" si="7"/>
        <v>0</v>
      </c>
      <c r="Z25" s="162" t="b">
        <f t="shared" si="8"/>
        <v>0</v>
      </c>
      <c r="AA25" s="162" t="b">
        <f t="shared" si="9"/>
        <v>0</v>
      </c>
      <c r="AB25" s="162" t="b">
        <f t="shared" si="10"/>
        <v>0</v>
      </c>
      <c r="AC25" s="162" t="b">
        <f t="shared" si="11"/>
        <v>0</v>
      </c>
      <c r="AD25" s="162" t="b">
        <f t="shared" si="12"/>
        <v>0</v>
      </c>
      <c r="AE25" s="162" t="b">
        <f t="shared" si="20"/>
        <v>0</v>
      </c>
      <c r="AF25" s="162" t="b">
        <f t="shared" si="21"/>
        <v>0</v>
      </c>
      <c r="AG25" s="162" t="b">
        <f t="shared" si="22"/>
        <v>0</v>
      </c>
      <c r="AH25" s="162" t="b">
        <f t="shared" si="23"/>
        <v>0</v>
      </c>
      <c r="AI25" s="162" t="b">
        <f t="shared" si="24"/>
        <v>0</v>
      </c>
      <c r="AJ25" s="167" t="str">
        <f t="shared" si="13"/>
        <v/>
      </c>
      <c r="AK25" s="168" t="str">
        <f t="shared" si="14"/>
        <v/>
      </c>
      <c r="AL25" s="240" t="str">
        <f t="shared" si="25"/>
        <v/>
      </c>
      <c r="AM25" s="165" t="str">
        <f t="shared" si="26"/>
        <v/>
      </c>
      <c r="AN25" s="166">
        <f t="shared" si="27"/>
        <v>0</v>
      </c>
      <c r="AO25" s="148" t="str">
        <f t="shared" si="28"/>
        <v/>
      </c>
      <c r="AP25" s="149" t="str">
        <f t="shared" si="29"/>
        <v/>
      </c>
      <c r="AQ25" s="137"/>
      <c r="AR25" s="165" t="str">
        <f t="shared" si="30"/>
        <v/>
      </c>
      <c r="AS25" s="243" t="str">
        <f t="shared" si="31"/>
        <v/>
      </c>
      <c r="AT25" s="243" t="str">
        <f t="shared" si="32"/>
        <v/>
      </c>
      <c r="AU25" s="243" t="str">
        <f t="shared" si="33"/>
        <v/>
      </c>
      <c r="AV25" s="242"/>
      <c r="AW25" s="243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43">
        <f t="shared" ref="AX25:AX53" si="36">IF(AW25="",0,IF(AW25&lt;AR25,0,IF(AW25&gt;=AR25,1)))</f>
        <v>0</v>
      </c>
      <c r="AY25" s="242"/>
      <c r="AZ25" s="59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45"/>
      <c r="C26" s="197"/>
      <c r="D26" s="197"/>
      <c r="E26" s="137"/>
      <c r="F26" s="137"/>
      <c r="G26" s="157"/>
      <c r="H26" s="202"/>
      <c r="I26" s="169"/>
      <c r="J26" s="201"/>
      <c r="K26" s="169"/>
      <c r="L26" s="169"/>
      <c r="M26" s="200"/>
      <c r="N26" s="160">
        <f t="shared" si="16"/>
        <v>0</v>
      </c>
      <c r="O26" s="161" t="str">
        <f t="shared" si="17"/>
        <v/>
      </c>
      <c r="P26" s="161" t="str">
        <f t="shared" si="0"/>
        <v/>
      </c>
      <c r="Q26" s="161" t="str">
        <f t="shared" si="1"/>
        <v/>
      </c>
      <c r="R26" s="161">
        <f t="shared" si="18"/>
        <v>0</v>
      </c>
      <c r="S26" s="102" t="str">
        <f t="shared" si="2"/>
        <v/>
      </c>
      <c r="T26" s="102" t="str">
        <f t="shared" si="3"/>
        <v/>
      </c>
      <c r="U26" s="102" t="str">
        <f t="shared" si="4"/>
        <v/>
      </c>
      <c r="V26" s="102" t="str">
        <f t="shared" si="19"/>
        <v/>
      </c>
      <c r="W26" s="102" t="str">
        <f t="shared" si="5"/>
        <v/>
      </c>
      <c r="X26" s="102" t="str">
        <f t="shared" si="6"/>
        <v/>
      </c>
      <c r="Y26" s="102">
        <f t="shared" si="7"/>
        <v>0</v>
      </c>
      <c r="Z26" s="162" t="b">
        <f t="shared" si="8"/>
        <v>0</v>
      </c>
      <c r="AA26" s="162" t="b">
        <f t="shared" si="9"/>
        <v>0</v>
      </c>
      <c r="AB26" s="162" t="b">
        <f t="shared" si="10"/>
        <v>0</v>
      </c>
      <c r="AC26" s="162" t="b">
        <f t="shared" si="11"/>
        <v>0</v>
      </c>
      <c r="AD26" s="162" t="b">
        <f t="shared" si="12"/>
        <v>0</v>
      </c>
      <c r="AE26" s="162" t="b">
        <f t="shared" si="20"/>
        <v>0</v>
      </c>
      <c r="AF26" s="162" t="b">
        <f t="shared" si="21"/>
        <v>0</v>
      </c>
      <c r="AG26" s="162" t="b">
        <f t="shared" si="22"/>
        <v>0</v>
      </c>
      <c r="AH26" s="162" t="b">
        <f t="shared" si="23"/>
        <v>0</v>
      </c>
      <c r="AI26" s="162" t="b">
        <f t="shared" si="24"/>
        <v>0</v>
      </c>
      <c r="AJ26" s="167" t="str">
        <f t="shared" si="13"/>
        <v/>
      </c>
      <c r="AK26" s="168" t="str">
        <f t="shared" si="14"/>
        <v/>
      </c>
      <c r="AL26" s="240" t="str">
        <f t="shared" si="25"/>
        <v/>
      </c>
      <c r="AM26" s="165" t="str">
        <f t="shared" si="26"/>
        <v/>
      </c>
      <c r="AN26" s="166">
        <f t="shared" si="27"/>
        <v>0</v>
      </c>
      <c r="AO26" s="148" t="str">
        <f t="shared" si="28"/>
        <v/>
      </c>
      <c r="AP26" s="149" t="str">
        <f t="shared" si="29"/>
        <v/>
      </c>
      <c r="AQ26" s="137"/>
      <c r="AR26" s="165" t="str">
        <f t="shared" si="30"/>
        <v/>
      </c>
      <c r="AS26" s="243" t="str">
        <f t="shared" si="31"/>
        <v/>
      </c>
      <c r="AT26" s="243" t="str">
        <f t="shared" si="32"/>
        <v/>
      </c>
      <c r="AU26" s="243" t="str">
        <f t="shared" si="33"/>
        <v/>
      </c>
      <c r="AV26" s="242"/>
      <c r="AW26" s="243" t="str">
        <f t="shared" si="35"/>
        <v/>
      </c>
      <c r="AX26" s="243">
        <f t="shared" si="36"/>
        <v>0</v>
      </c>
      <c r="AY26" s="242"/>
      <c r="AZ26" s="59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45"/>
      <c r="C27" s="197"/>
      <c r="D27" s="197"/>
      <c r="E27" s="137"/>
      <c r="F27" s="137"/>
      <c r="G27" s="157"/>
      <c r="H27" s="170"/>
      <c r="I27" s="169"/>
      <c r="J27" s="169"/>
      <c r="K27" s="169"/>
      <c r="L27" s="169"/>
      <c r="M27" s="171"/>
      <c r="N27" s="160">
        <f t="shared" si="16"/>
        <v>0</v>
      </c>
      <c r="O27" s="161" t="str">
        <f t="shared" si="17"/>
        <v/>
      </c>
      <c r="P27" s="161" t="str">
        <f t="shared" si="0"/>
        <v/>
      </c>
      <c r="Q27" s="161" t="str">
        <f t="shared" si="1"/>
        <v/>
      </c>
      <c r="R27" s="161">
        <f t="shared" si="18"/>
        <v>0</v>
      </c>
      <c r="S27" s="102" t="str">
        <f t="shared" si="2"/>
        <v/>
      </c>
      <c r="T27" s="102" t="str">
        <f t="shared" si="3"/>
        <v/>
      </c>
      <c r="U27" s="102" t="str">
        <f t="shared" si="4"/>
        <v/>
      </c>
      <c r="V27" s="102" t="str">
        <f t="shared" si="19"/>
        <v/>
      </c>
      <c r="W27" s="102" t="str">
        <f t="shared" si="5"/>
        <v/>
      </c>
      <c r="X27" s="102" t="str">
        <f t="shared" si="6"/>
        <v/>
      </c>
      <c r="Y27" s="102">
        <f t="shared" si="7"/>
        <v>0</v>
      </c>
      <c r="Z27" s="162" t="b">
        <f t="shared" si="8"/>
        <v>0</v>
      </c>
      <c r="AA27" s="162" t="b">
        <f t="shared" si="9"/>
        <v>0</v>
      </c>
      <c r="AB27" s="162" t="b">
        <f t="shared" si="10"/>
        <v>0</v>
      </c>
      <c r="AC27" s="162" t="b">
        <f t="shared" si="11"/>
        <v>0</v>
      </c>
      <c r="AD27" s="162" t="b">
        <f t="shared" si="12"/>
        <v>0</v>
      </c>
      <c r="AE27" s="162" t="b">
        <f t="shared" si="20"/>
        <v>0</v>
      </c>
      <c r="AF27" s="162" t="b">
        <f t="shared" si="21"/>
        <v>0</v>
      </c>
      <c r="AG27" s="162" t="b">
        <f t="shared" si="22"/>
        <v>0</v>
      </c>
      <c r="AH27" s="162" t="b">
        <f t="shared" si="23"/>
        <v>0</v>
      </c>
      <c r="AI27" s="162" t="b">
        <f t="shared" si="24"/>
        <v>0</v>
      </c>
      <c r="AJ27" s="167" t="str">
        <f t="shared" si="13"/>
        <v/>
      </c>
      <c r="AK27" s="168" t="str">
        <f t="shared" si="14"/>
        <v/>
      </c>
      <c r="AL27" s="240" t="str">
        <f t="shared" si="25"/>
        <v/>
      </c>
      <c r="AM27" s="165" t="str">
        <f t="shared" si="26"/>
        <v/>
      </c>
      <c r="AN27" s="166">
        <f t="shared" si="27"/>
        <v>0</v>
      </c>
      <c r="AO27" s="148" t="str">
        <f t="shared" si="28"/>
        <v/>
      </c>
      <c r="AP27" s="149" t="str">
        <f t="shared" si="29"/>
        <v/>
      </c>
      <c r="AQ27" s="137"/>
      <c r="AR27" s="165" t="str">
        <f t="shared" si="30"/>
        <v/>
      </c>
      <c r="AS27" s="243" t="str">
        <f t="shared" si="31"/>
        <v/>
      </c>
      <c r="AT27" s="243" t="str">
        <f t="shared" si="32"/>
        <v/>
      </c>
      <c r="AU27" s="243" t="str">
        <f t="shared" si="33"/>
        <v/>
      </c>
      <c r="AV27" s="242"/>
      <c r="AW27" s="243" t="str">
        <f t="shared" si="35"/>
        <v/>
      </c>
      <c r="AX27" s="243">
        <f t="shared" si="36"/>
        <v>0</v>
      </c>
      <c r="AY27" s="242"/>
      <c r="AZ27" s="59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45"/>
      <c r="C28" s="197"/>
      <c r="D28" s="155"/>
      <c r="E28" s="137"/>
      <c r="F28" s="137"/>
      <c r="G28" s="157"/>
      <c r="H28" s="170"/>
      <c r="I28" s="169"/>
      <c r="J28" s="169"/>
      <c r="K28" s="169"/>
      <c r="L28" s="169"/>
      <c r="M28" s="171"/>
      <c r="N28" s="160">
        <f t="shared" si="16"/>
        <v>0</v>
      </c>
      <c r="O28" s="161" t="str">
        <f t="shared" si="17"/>
        <v/>
      </c>
      <c r="P28" s="161" t="str">
        <f t="shared" si="0"/>
        <v/>
      </c>
      <c r="Q28" s="161" t="str">
        <f t="shared" si="1"/>
        <v/>
      </c>
      <c r="R28" s="161">
        <f t="shared" si="18"/>
        <v>0</v>
      </c>
      <c r="S28" s="102" t="str">
        <f t="shared" si="2"/>
        <v/>
      </c>
      <c r="T28" s="102" t="str">
        <f t="shared" si="3"/>
        <v/>
      </c>
      <c r="U28" s="102" t="str">
        <f t="shared" si="4"/>
        <v/>
      </c>
      <c r="V28" s="102" t="str">
        <f t="shared" si="19"/>
        <v/>
      </c>
      <c r="W28" s="102" t="str">
        <f t="shared" si="5"/>
        <v/>
      </c>
      <c r="X28" s="102" t="str">
        <f t="shared" si="6"/>
        <v/>
      </c>
      <c r="Y28" s="102">
        <f t="shared" si="7"/>
        <v>0</v>
      </c>
      <c r="Z28" s="162" t="b">
        <f t="shared" si="8"/>
        <v>0</v>
      </c>
      <c r="AA28" s="162" t="b">
        <f t="shared" si="9"/>
        <v>0</v>
      </c>
      <c r="AB28" s="162" t="b">
        <f t="shared" si="10"/>
        <v>0</v>
      </c>
      <c r="AC28" s="162" t="b">
        <f t="shared" si="11"/>
        <v>0</v>
      </c>
      <c r="AD28" s="162" t="b">
        <f t="shared" si="12"/>
        <v>0</v>
      </c>
      <c r="AE28" s="162" t="b">
        <f t="shared" si="20"/>
        <v>0</v>
      </c>
      <c r="AF28" s="162" t="b">
        <f t="shared" si="21"/>
        <v>0</v>
      </c>
      <c r="AG28" s="162" t="b">
        <f t="shared" si="22"/>
        <v>0</v>
      </c>
      <c r="AH28" s="162" t="b">
        <f t="shared" si="23"/>
        <v>0</v>
      </c>
      <c r="AI28" s="162" t="b">
        <f t="shared" si="24"/>
        <v>0</v>
      </c>
      <c r="AJ28" s="167" t="str">
        <f t="shared" si="13"/>
        <v/>
      </c>
      <c r="AK28" s="168" t="str">
        <f t="shared" si="14"/>
        <v/>
      </c>
      <c r="AL28" s="240" t="str">
        <f t="shared" si="25"/>
        <v/>
      </c>
      <c r="AM28" s="165" t="str">
        <f t="shared" si="26"/>
        <v/>
      </c>
      <c r="AN28" s="166">
        <f t="shared" si="27"/>
        <v>0</v>
      </c>
      <c r="AO28" s="148" t="str">
        <f t="shared" si="28"/>
        <v/>
      </c>
      <c r="AP28" s="149" t="str">
        <f t="shared" si="29"/>
        <v/>
      </c>
      <c r="AQ28" s="137"/>
      <c r="AR28" s="165" t="str">
        <f t="shared" si="30"/>
        <v/>
      </c>
      <c r="AS28" s="243" t="str">
        <f t="shared" si="31"/>
        <v/>
      </c>
      <c r="AT28" s="243" t="str">
        <f t="shared" si="32"/>
        <v/>
      </c>
      <c r="AU28" s="243" t="str">
        <f t="shared" si="33"/>
        <v/>
      </c>
      <c r="AV28" s="242"/>
      <c r="AW28" s="243" t="str">
        <f t="shared" si="35"/>
        <v/>
      </c>
      <c r="AX28" s="243">
        <f t="shared" si="36"/>
        <v>0</v>
      </c>
      <c r="AY28" s="242"/>
      <c r="AZ28" s="59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45"/>
      <c r="C29" s="197"/>
      <c r="D29" s="155"/>
      <c r="E29" s="137"/>
      <c r="F29" s="137"/>
      <c r="G29" s="157"/>
      <c r="H29" s="170"/>
      <c r="I29" s="169"/>
      <c r="J29" s="169"/>
      <c r="K29" s="169"/>
      <c r="L29" s="169"/>
      <c r="M29" s="171"/>
      <c r="N29" s="160">
        <f t="shared" si="16"/>
        <v>0</v>
      </c>
      <c r="O29" s="161" t="str">
        <f t="shared" si="17"/>
        <v/>
      </c>
      <c r="P29" s="161" t="str">
        <f t="shared" si="0"/>
        <v/>
      </c>
      <c r="Q29" s="161" t="str">
        <f t="shared" si="1"/>
        <v/>
      </c>
      <c r="R29" s="161">
        <f t="shared" si="18"/>
        <v>0</v>
      </c>
      <c r="S29" s="102" t="str">
        <f t="shared" si="2"/>
        <v/>
      </c>
      <c r="T29" s="102" t="str">
        <f t="shared" si="3"/>
        <v/>
      </c>
      <c r="U29" s="102" t="str">
        <f t="shared" si="4"/>
        <v/>
      </c>
      <c r="V29" s="102" t="str">
        <f t="shared" si="19"/>
        <v/>
      </c>
      <c r="W29" s="102" t="str">
        <f t="shared" si="5"/>
        <v/>
      </c>
      <c r="X29" s="102" t="str">
        <f t="shared" si="6"/>
        <v/>
      </c>
      <c r="Y29" s="102">
        <f t="shared" si="7"/>
        <v>0</v>
      </c>
      <c r="Z29" s="162" t="b">
        <f t="shared" si="8"/>
        <v>0</v>
      </c>
      <c r="AA29" s="162" t="b">
        <f t="shared" si="9"/>
        <v>0</v>
      </c>
      <c r="AB29" s="162" t="b">
        <f t="shared" si="10"/>
        <v>0</v>
      </c>
      <c r="AC29" s="162" t="b">
        <f t="shared" si="11"/>
        <v>0</v>
      </c>
      <c r="AD29" s="162" t="b">
        <f t="shared" si="12"/>
        <v>0</v>
      </c>
      <c r="AE29" s="162" t="b">
        <f t="shared" si="20"/>
        <v>0</v>
      </c>
      <c r="AF29" s="162" t="b">
        <f t="shared" si="21"/>
        <v>0</v>
      </c>
      <c r="AG29" s="162" t="b">
        <f t="shared" si="22"/>
        <v>0</v>
      </c>
      <c r="AH29" s="162" t="b">
        <f t="shared" si="23"/>
        <v>0</v>
      </c>
      <c r="AI29" s="162" t="b">
        <f t="shared" si="24"/>
        <v>0</v>
      </c>
      <c r="AJ29" s="167" t="str">
        <f t="shared" si="13"/>
        <v/>
      </c>
      <c r="AK29" s="168" t="str">
        <f t="shared" si="14"/>
        <v/>
      </c>
      <c r="AL29" s="240" t="str">
        <f t="shared" si="25"/>
        <v/>
      </c>
      <c r="AM29" s="165" t="str">
        <f t="shared" si="26"/>
        <v/>
      </c>
      <c r="AN29" s="166">
        <f t="shared" si="27"/>
        <v>0</v>
      </c>
      <c r="AO29" s="148" t="str">
        <f t="shared" si="28"/>
        <v/>
      </c>
      <c r="AP29" s="149" t="str">
        <f t="shared" si="29"/>
        <v/>
      </c>
      <c r="AQ29" s="137"/>
      <c r="AR29" s="165" t="str">
        <f t="shared" si="30"/>
        <v/>
      </c>
      <c r="AS29" s="243" t="str">
        <f t="shared" si="31"/>
        <v/>
      </c>
      <c r="AT29" s="243" t="str">
        <f t="shared" si="32"/>
        <v/>
      </c>
      <c r="AU29" s="243" t="str">
        <f t="shared" si="33"/>
        <v/>
      </c>
      <c r="AV29" s="242"/>
      <c r="AW29" s="243" t="str">
        <f t="shared" si="35"/>
        <v/>
      </c>
      <c r="AX29" s="243">
        <f t="shared" si="36"/>
        <v>0</v>
      </c>
      <c r="AY29" s="242"/>
      <c r="AZ29" s="59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45"/>
      <c r="C30" s="197"/>
      <c r="D30" s="155"/>
      <c r="E30" s="137"/>
      <c r="F30" s="137"/>
      <c r="G30" s="157"/>
      <c r="H30" s="158"/>
      <c r="I30" s="169"/>
      <c r="J30" s="154"/>
      <c r="K30" s="169"/>
      <c r="L30" s="154"/>
      <c r="M30" s="159"/>
      <c r="N30" s="160">
        <f t="shared" si="16"/>
        <v>0</v>
      </c>
      <c r="O30" s="161" t="str">
        <f t="shared" si="17"/>
        <v/>
      </c>
      <c r="P30" s="161" t="str">
        <f t="shared" si="0"/>
        <v/>
      </c>
      <c r="Q30" s="161" t="str">
        <f t="shared" si="1"/>
        <v/>
      </c>
      <c r="R30" s="161">
        <f t="shared" si="18"/>
        <v>0</v>
      </c>
      <c r="S30" s="102" t="str">
        <f t="shared" si="2"/>
        <v/>
      </c>
      <c r="T30" s="102" t="str">
        <f t="shared" si="3"/>
        <v/>
      </c>
      <c r="U30" s="102" t="str">
        <f t="shared" si="4"/>
        <v/>
      </c>
      <c r="V30" s="102" t="str">
        <f t="shared" si="19"/>
        <v/>
      </c>
      <c r="W30" s="102" t="str">
        <f t="shared" si="5"/>
        <v/>
      </c>
      <c r="X30" s="102" t="str">
        <f t="shared" si="6"/>
        <v/>
      </c>
      <c r="Y30" s="102">
        <f t="shared" si="7"/>
        <v>0</v>
      </c>
      <c r="Z30" s="162" t="b">
        <f t="shared" si="8"/>
        <v>0</v>
      </c>
      <c r="AA30" s="162" t="b">
        <f t="shared" si="9"/>
        <v>0</v>
      </c>
      <c r="AB30" s="162" t="b">
        <f t="shared" si="10"/>
        <v>0</v>
      </c>
      <c r="AC30" s="162" t="b">
        <f t="shared" si="11"/>
        <v>0</v>
      </c>
      <c r="AD30" s="162" t="b">
        <f t="shared" si="12"/>
        <v>0</v>
      </c>
      <c r="AE30" s="162" t="b">
        <f t="shared" si="20"/>
        <v>0</v>
      </c>
      <c r="AF30" s="162" t="b">
        <f t="shared" si="21"/>
        <v>0</v>
      </c>
      <c r="AG30" s="162" t="b">
        <f t="shared" si="22"/>
        <v>0</v>
      </c>
      <c r="AH30" s="162" t="b">
        <f t="shared" si="23"/>
        <v>0</v>
      </c>
      <c r="AI30" s="162" t="b">
        <f t="shared" si="24"/>
        <v>0</v>
      </c>
      <c r="AJ30" s="167" t="str">
        <f t="shared" si="13"/>
        <v/>
      </c>
      <c r="AK30" s="168" t="str">
        <f t="shared" si="14"/>
        <v/>
      </c>
      <c r="AL30" s="240" t="str">
        <f t="shared" si="25"/>
        <v/>
      </c>
      <c r="AM30" s="165" t="str">
        <f t="shared" si="26"/>
        <v/>
      </c>
      <c r="AN30" s="166">
        <f t="shared" si="27"/>
        <v>0</v>
      </c>
      <c r="AO30" s="148" t="str">
        <f t="shared" si="28"/>
        <v/>
      </c>
      <c r="AP30" s="149" t="str">
        <f t="shared" si="29"/>
        <v/>
      </c>
      <c r="AQ30" s="137"/>
      <c r="AR30" s="165" t="str">
        <f t="shared" si="30"/>
        <v/>
      </c>
      <c r="AS30" s="243" t="str">
        <f t="shared" si="31"/>
        <v/>
      </c>
      <c r="AT30" s="243" t="str">
        <f t="shared" si="32"/>
        <v/>
      </c>
      <c r="AU30" s="243" t="str">
        <f t="shared" si="33"/>
        <v/>
      </c>
      <c r="AV30" s="242"/>
      <c r="AW30" s="243" t="str">
        <f t="shared" si="35"/>
        <v/>
      </c>
      <c r="AX30" s="243">
        <f t="shared" si="36"/>
        <v>0</v>
      </c>
      <c r="AY30" s="242"/>
      <c r="AZ30" s="59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45"/>
      <c r="C31" s="197"/>
      <c r="D31" s="155"/>
      <c r="E31" s="137"/>
      <c r="F31" s="137"/>
      <c r="G31" s="157"/>
      <c r="H31" s="170"/>
      <c r="I31" s="169"/>
      <c r="J31" s="169"/>
      <c r="K31" s="169"/>
      <c r="L31" s="169"/>
      <c r="M31" s="171"/>
      <c r="N31" s="160">
        <f t="shared" si="16"/>
        <v>0</v>
      </c>
      <c r="O31" s="161" t="str">
        <f t="shared" si="17"/>
        <v/>
      </c>
      <c r="P31" s="161" t="str">
        <f t="shared" si="0"/>
        <v/>
      </c>
      <c r="Q31" s="161" t="str">
        <f t="shared" si="1"/>
        <v/>
      </c>
      <c r="R31" s="161">
        <f t="shared" si="18"/>
        <v>0</v>
      </c>
      <c r="S31" s="102" t="str">
        <f t="shared" si="2"/>
        <v/>
      </c>
      <c r="T31" s="102" t="str">
        <f t="shared" si="3"/>
        <v/>
      </c>
      <c r="U31" s="102" t="str">
        <f t="shared" si="4"/>
        <v/>
      </c>
      <c r="V31" s="102" t="str">
        <f t="shared" si="19"/>
        <v/>
      </c>
      <c r="W31" s="102" t="str">
        <f t="shared" si="5"/>
        <v/>
      </c>
      <c r="X31" s="102" t="str">
        <f t="shared" si="6"/>
        <v/>
      </c>
      <c r="Y31" s="102">
        <f t="shared" si="7"/>
        <v>0</v>
      </c>
      <c r="Z31" s="162" t="b">
        <f t="shared" si="8"/>
        <v>0</v>
      </c>
      <c r="AA31" s="162" t="b">
        <f t="shared" si="9"/>
        <v>0</v>
      </c>
      <c r="AB31" s="162" t="b">
        <f t="shared" si="10"/>
        <v>0</v>
      </c>
      <c r="AC31" s="162" t="b">
        <f t="shared" si="11"/>
        <v>0</v>
      </c>
      <c r="AD31" s="162" t="b">
        <f t="shared" si="12"/>
        <v>0</v>
      </c>
      <c r="AE31" s="162" t="b">
        <f t="shared" si="20"/>
        <v>0</v>
      </c>
      <c r="AF31" s="162" t="b">
        <f t="shared" si="21"/>
        <v>0</v>
      </c>
      <c r="AG31" s="162" t="b">
        <f t="shared" si="22"/>
        <v>0</v>
      </c>
      <c r="AH31" s="162" t="b">
        <f t="shared" si="23"/>
        <v>0</v>
      </c>
      <c r="AI31" s="162" t="b">
        <f t="shared" si="24"/>
        <v>0</v>
      </c>
      <c r="AJ31" s="167" t="str">
        <f t="shared" si="13"/>
        <v/>
      </c>
      <c r="AK31" s="168" t="str">
        <f t="shared" si="14"/>
        <v/>
      </c>
      <c r="AL31" s="240" t="str">
        <f t="shared" si="25"/>
        <v/>
      </c>
      <c r="AM31" s="165" t="str">
        <f t="shared" si="26"/>
        <v/>
      </c>
      <c r="AN31" s="166">
        <f t="shared" si="27"/>
        <v>0</v>
      </c>
      <c r="AO31" s="148" t="str">
        <f t="shared" si="28"/>
        <v/>
      </c>
      <c r="AP31" s="149" t="str">
        <f t="shared" si="29"/>
        <v/>
      </c>
      <c r="AQ31" s="137"/>
      <c r="AR31" s="165" t="str">
        <f t="shared" si="30"/>
        <v/>
      </c>
      <c r="AS31" s="243" t="str">
        <f t="shared" si="31"/>
        <v/>
      </c>
      <c r="AT31" s="243" t="str">
        <f t="shared" si="32"/>
        <v/>
      </c>
      <c r="AU31" s="243" t="str">
        <f t="shared" si="33"/>
        <v/>
      </c>
      <c r="AV31" s="242"/>
      <c r="AW31" s="243" t="str">
        <f t="shared" si="35"/>
        <v/>
      </c>
      <c r="AX31" s="243">
        <f t="shared" si="36"/>
        <v>0</v>
      </c>
      <c r="AY31" s="242"/>
      <c r="AZ31" s="59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45"/>
      <c r="C32" s="197"/>
      <c r="D32" s="197"/>
      <c r="E32" s="137"/>
      <c r="F32" s="137"/>
      <c r="G32" s="157"/>
      <c r="H32" s="170"/>
      <c r="I32" s="169"/>
      <c r="J32" s="169"/>
      <c r="K32" s="169"/>
      <c r="L32" s="169"/>
      <c r="M32" s="171"/>
      <c r="N32" s="160">
        <f t="shared" si="16"/>
        <v>0</v>
      </c>
      <c r="O32" s="161" t="str">
        <f t="shared" si="17"/>
        <v/>
      </c>
      <c r="P32" s="161" t="str">
        <f t="shared" si="0"/>
        <v/>
      </c>
      <c r="Q32" s="161" t="str">
        <f t="shared" si="1"/>
        <v/>
      </c>
      <c r="R32" s="161">
        <f t="shared" si="18"/>
        <v>0</v>
      </c>
      <c r="S32" s="102" t="str">
        <f t="shared" si="2"/>
        <v/>
      </c>
      <c r="T32" s="102" t="str">
        <f t="shared" si="3"/>
        <v/>
      </c>
      <c r="U32" s="102" t="str">
        <f t="shared" si="4"/>
        <v/>
      </c>
      <c r="V32" s="102" t="str">
        <f t="shared" si="19"/>
        <v/>
      </c>
      <c r="W32" s="102" t="str">
        <f t="shared" si="5"/>
        <v/>
      </c>
      <c r="X32" s="102" t="str">
        <f t="shared" si="6"/>
        <v/>
      </c>
      <c r="Y32" s="102">
        <f t="shared" si="7"/>
        <v>0</v>
      </c>
      <c r="Z32" s="162" t="b">
        <f t="shared" si="8"/>
        <v>0</v>
      </c>
      <c r="AA32" s="162" t="b">
        <f t="shared" si="9"/>
        <v>0</v>
      </c>
      <c r="AB32" s="162" t="b">
        <f t="shared" si="10"/>
        <v>0</v>
      </c>
      <c r="AC32" s="162" t="b">
        <f t="shared" si="11"/>
        <v>0</v>
      </c>
      <c r="AD32" s="162" t="b">
        <f t="shared" si="12"/>
        <v>0</v>
      </c>
      <c r="AE32" s="162" t="b">
        <f t="shared" si="20"/>
        <v>0</v>
      </c>
      <c r="AF32" s="162" t="b">
        <f t="shared" si="21"/>
        <v>0</v>
      </c>
      <c r="AG32" s="162" t="b">
        <f t="shared" si="22"/>
        <v>0</v>
      </c>
      <c r="AH32" s="162" t="b">
        <f t="shared" si="23"/>
        <v>0</v>
      </c>
      <c r="AI32" s="162" t="b">
        <f t="shared" si="24"/>
        <v>0</v>
      </c>
      <c r="AJ32" s="167" t="str">
        <f t="shared" si="13"/>
        <v/>
      </c>
      <c r="AK32" s="168" t="str">
        <f t="shared" si="14"/>
        <v/>
      </c>
      <c r="AL32" s="240" t="str">
        <f t="shared" si="25"/>
        <v/>
      </c>
      <c r="AM32" s="165" t="str">
        <f t="shared" si="26"/>
        <v/>
      </c>
      <c r="AN32" s="166">
        <f t="shared" si="27"/>
        <v>0</v>
      </c>
      <c r="AO32" s="148" t="str">
        <f t="shared" si="28"/>
        <v/>
      </c>
      <c r="AP32" s="149" t="str">
        <f t="shared" si="29"/>
        <v/>
      </c>
      <c r="AQ32" s="137"/>
      <c r="AR32" s="165" t="str">
        <f t="shared" si="30"/>
        <v/>
      </c>
      <c r="AS32" s="243" t="str">
        <f t="shared" si="31"/>
        <v/>
      </c>
      <c r="AT32" s="243" t="str">
        <f t="shared" si="32"/>
        <v/>
      </c>
      <c r="AU32" s="243" t="str">
        <f t="shared" si="33"/>
        <v/>
      </c>
      <c r="AV32" s="242"/>
      <c r="AW32" s="243" t="str">
        <f t="shared" si="35"/>
        <v/>
      </c>
      <c r="AX32" s="243">
        <f t="shared" si="36"/>
        <v>0</v>
      </c>
      <c r="AY32" s="242"/>
      <c r="AZ32" s="59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45"/>
      <c r="C33" s="197"/>
      <c r="D33" s="155"/>
      <c r="E33" s="137"/>
      <c r="F33" s="137"/>
      <c r="G33" s="157"/>
      <c r="H33" s="170"/>
      <c r="I33" s="169"/>
      <c r="J33" s="169"/>
      <c r="K33" s="169"/>
      <c r="L33" s="169"/>
      <c r="M33" s="171"/>
      <c r="N33" s="160">
        <f t="shared" si="16"/>
        <v>0</v>
      </c>
      <c r="O33" s="161" t="str">
        <f t="shared" si="17"/>
        <v/>
      </c>
      <c r="P33" s="161" t="str">
        <f t="shared" si="0"/>
        <v/>
      </c>
      <c r="Q33" s="161" t="str">
        <f t="shared" si="1"/>
        <v/>
      </c>
      <c r="R33" s="161">
        <f t="shared" si="18"/>
        <v>0</v>
      </c>
      <c r="S33" s="102" t="str">
        <f t="shared" si="2"/>
        <v/>
      </c>
      <c r="T33" s="102" t="str">
        <f t="shared" si="3"/>
        <v/>
      </c>
      <c r="U33" s="102" t="str">
        <f t="shared" si="4"/>
        <v/>
      </c>
      <c r="V33" s="102" t="str">
        <f t="shared" si="19"/>
        <v/>
      </c>
      <c r="W33" s="102" t="str">
        <f t="shared" si="5"/>
        <v/>
      </c>
      <c r="X33" s="102" t="str">
        <f t="shared" si="6"/>
        <v/>
      </c>
      <c r="Y33" s="102">
        <f t="shared" si="7"/>
        <v>0</v>
      </c>
      <c r="Z33" s="162" t="b">
        <f t="shared" si="8"/>
        <v>0</v>
      </c>
      <c r="AA33" s="162" t="b">
        <f t="shared" si="9"/>
        <v>0</v>
      </c>
      <c r="AB33" s="162" t="b">
        <f t="shared" si="10"/>
        <v>0</v>
      </c>
      <c r="AC33" s="162" t="b">
        <f t="shared" si="11"/>
        <v>0</v>
      </c>
      <c r="AD33" s="162" t="b">
        <f t="shared" si="12"/>
        <v>0</v>
      </c>
      <c r="AE33" s="162" t="b">
        <f t="shared" si="20"/>
        <v>0</v>
      </c>
      <c r="AF33" s="162" t="b">
        <f t="shared" si="21"/>
        <v>0</v>
      </c>
      <c r="AG33" s="162" t="b">
        <f t="shared" si="22"/>
        <v>0</v>
      </c>
      <c r="AH33" s="162" t="b">
        <f t="shared" si="23"/>
        <v>0</v>
      </c>
      <c r="AI33" s="162" t="b">
        <f t="shared" si="24"/>
        <v>0</v>
      </c>
      <c r="AJ33" s="167" t="str">
        <f t="shared" si="13"/>
        <v/>
      </c>
      <c r="AK33" s="168" t="str">
        <f t="shared" si="14"/>
        <v/>
      </c>
      <c r="AL33" s="240" t="str">
        <f t="shared" si="25"/>
        <v/>
      </c>
      <c r="AM33" s="165" t="str">
        <f t="shared" si="26"/>
        <v/>
      </c>
      <c r="AN33" s="166">
        <f t="shared" si="27"/>
        <v>0</v>
      </c>
      <c r="AO33" s="148" t="str">
        <f t="shared" si="28"/>
        <v/>
      </c>
      <c r="AP33" s="149" t="str">
        <f t="shared" si="29"/>
        <v/>
      </c>
      <c r="AQ33" s="137"/>
      <c r="AR33" s="165" t="str">
        <f t="shared" si="30"/>
        <v/>
      </c>
      <c r="AS33" s="243" t="str">
        <f t="shared" si="31"/>
        <v/>
      </c>
      <c r="AT33" s="243" t="str">
        <f t="shared" si="32"/>
        <v/>
      </c>
      <c r="AU33" s="243" t="str">
        <f t="shared" si="33"/>
        <v/>
      </c>
      <c r="AV33" s="242"/>
      <c r="AW33" s="243" t="str">
        <f t="shared" si="35"/>
        <v/>
      </c>
      <c r="AX33" s="243">
        <f t="shared" si="36"/>
        <v>0</v>
      </c>
      <c r="AY33" s="242"/>
      <c r="AZ33" s="59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45"/>
      <c r="C34" s="197"/>
      <c r="D34" s="197"/>
      <c r="E34" s="137"/>
      <c r="F34" s="137"/>
      <c r="G34" s="157"/>
      <c r="H34" s="170"/>
      <c r="I34" s="169"/>
      <c r="J34" s="169"/>
      <c r="K34" s="169"/>
      <c r="L34" s="169"/>
      <c r="M34" s="171"/>
      <c r="N34" s="160">
        <f t="shared" si="16"/>
        <v>0</v>
      </c>
      <c r="O34" s="161" t="str">
        <f t="shared" si="17"/>
        <v/>
      </c>
      <c r="P34" s="161" t="str">
        <f t="shared" si="0"/>
        <v/>
      </c>
      <c r="Q34" s="161" t="str">
        <f t="shared" si="1"/>
        <v/>
      </c>
      <c r="R34" s="161">
        <f t="shared" si="18"/>
        <v>0</v>
      </c>
      <c r="S34" s="102" t="str">
        <f t="shared" si="2"/>
        <v/>
      </c>
      <c r="T34" s="102" t="str">
        <f t="shared" si="3"/>
        <v/>
      </c>
      <c r="U34" s="102" t="str">
        <f t="shared" si="4"/>
        <v/>
      </c>
      <c r="V34" s="102" t="str">
        <f t="shared" si="19"/>
        <v/>
      </c>
      <c r="W34" s="102" t="str">
        <f t="shared" si="5"/>
        <v/>
      </c>
      <c r="X34" s="102" t="str">
        <f t="shared" si="6"/>
        <v/>
      </c>
      <c r="Y34" s="102">
        <f t="shared" si="7"/>
        <v>0</v>
      </c>
      <c r="Z34" s="162" t="b">
        <f t="shared" si="8"/>
        <v>0</v>
      </c>
      <c r="AA34" s="162" t="b">
        <f t="shared" si="9"/>
        <v>0</v>
      </c>
      <c r="AB34" s="162" t="b">
        <f t="shared" si="10"/>
        <v>0</v>
      </c>
      <c r="AC34" s="162" t="b">
        <f t="shared" si="11"/>
        <v>0</v>
      </c>
      <c r="AD34" s="162" t="b">
        <f t="shared" si="12"/>
        <v>0</v>
      </c>
      <c r="AE34" s="162" t="b">
        <f t="shared" si="20"/>
        <v>0</v>
      </c>
      <c r="AF34" s="162" t="b">
        <f t="shared" si="21"/>
        <v>0</v>
      </c>
      <c r="AG34" s="162" t="b">
        <f t="shared" si="22"/>
        <v>0</v>
      </c>
      <c r="AH34" s="162" t="b">
        <f t="shared" si="23"/>
        <v>0</v>
      </c>
      <c r="AI34" s="162" t="b">
        <f t="shared" si="24"/>
        <v>0</v>
      </c>
      <c r="AJ34" s="167" t="str">
        <f t="shared" si="13"/>
        <v/>
      </c>
      <c r="AK34" s="168" t="str">
        <f t="shared" si="14"/>
        <v/>
      </c>
      <c r="AL34" s="240" t="str">
        <f t="shared" si="25"/>
        <v/>
      </c>
      <c r="AM34" s="165" t="str">
        <f t="shared" si="26"/>
        <v/>
      </c>
      <c r="AN34" s="166">
        <f t="shared" si="27"/>
        <v>0</v>
      </c>
      <c r="AO34" s="148" t="str">
        <f t="shared" si="28"/>
        <v/>
      </c>
      <c r="AP34" s="149" t="str">
        <f t="shared" si="29"/>
        <v/>
      </c>
      <c r="AQ34" s="137"/>
      <c r="AR34" s="165" t="str">
        <f t="shared" si="30"/>
        <v/>
      </c>
      <c r="AS34" s="243" t="str">
        <f t="shared" si="31"/>
        <v/>
      </c>
      <c r="AT34" s="243" t="str">
        <f t="shared" si="32"/>
        <v/>
      </c>
      <c r="AU34" s="243" t="str">
        <f t="shared" si="33"/>
        <v/>
      </c>
      <c r="AV34" s="242"/>
      <c r="AW34" s="243" t="str">
        <f t="shared" si="35"/>
        <v/>
      </c>
      <c r="AX34" s="243">
        <f t="shared" si="36"/>
        <v>0</v>
      </c>
      <c r="AY34" s="242"/>
      <c r="AZ34" s="59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45"/>
      <c r="C35" s="197"/>
      <c r="D35" s="197"/>
      <c r="E35" s="137"/>
      <c r="F35" s="137"/>
      <c r="G35" s="157"/>
      <c r="H35" s="170"/>
      <c r="I35" s="169"/>
      <c r="J35" s="169"/>
      <c r="K35" s="169"/>
      <c r="L35" s="169"/>
      <c r="M35" s="171"/>
      <c r="N35" s="160">
        <f t="shared" si="16"/>
        <v>0</v>
      </c>
      <c r="O35" s="161" t="str">
        <f t="shared" si="17"/>
        <v/>
      </c>
      <c r="P35" s="161" t="str">
        <f t="shared" si="0"/>
        <v/>
      </c>
      <c r="Q35" s="161" t="str">
        <f t="shared" si="1"/>
        <v/>
      </c>
      <c r="R35" s="161">
        <f t="shared" si="18"/>
        <v>0</v>
      </c>
      <c r="S35" s="102" t="str">
        <f t="shared" si="2"/>
        <v/>
      </c>
      <c r="T35" s="102" t="str">
        <f t="shared" si="3"/>
        <v/>
      </c>
      <c r="U35" s="102" t="str">
        <f t="shared" si="4"/>
        <v/>
      </c>
      <c r="V35" s="102" t="str">
        <f t="shared" si="19"/>
        <v/>
      </c>
      <c r="W35" s="102" t="str">
        <f t="shared" si="5"/>
        <v/>
      </c>
      <c r="X35" s="102" t="str">
        <f t="shared" si="6"/>
        <v/>
      </c>
      <c r="Y35" s="102">
        <f t="shared" si="7"/>
        <v>0</v>
      </c>
      <c r="Z35" s="162" t="b">
        <f t="shared" si="8"/>
        <v>0</v>
      </c>
      <c r="AA35" s="162" t="b">
        <f t="shared" si="9"/>
        <v>0</v>
      </c>
      <c r="AB35" s="162" t="b">
        <f t="shared" si="10"/>
        <v>0</v>
      </c>
      <c r="AC35" s="162" t="b">
        <f t="shared" si="11"/>
        <v>0</v>
      </c>
      <c r="AD35" s="162" t="b">
        <f t="shared" si="12"/>
        <v>0</v>
      </c>
      <c r="AE35" s="162" t="b">
        <f t="shared" si="20"/>
        <v>0</v>
      </c>
      <c r="AF35" s="162" t="b">
        <f t="shared" si="21"/>
        <v>0</v>
      </c>
      <c r="AG35" s="162" t="b">
        <f t="shared" si="22"/>
        <v>0</v>
      </c>
      <c r="AH35" s="162" t="b">
        <f t="shared" si="23"/>
        <v>0</v>
      </c>
      <c r="AI35" s="162" t="b">
        <f t="shared" si="24"/>
        <v>0</v>
      </c>
      <c r="AJ35" s="167" t="str">
        <f t="shared" si="13"/>
        <v/>
      </c>
      <c r="AK35" s="168" t="str">
        <f t="shared" si="14"/>
        <v/>
      </c>
      <c r="AL35" s="240" t="str">
        <f t="shared" si="25"/>
        <v/>
      </c>
      <c r="AM35" s="165" t="str">
        <f t="shared" si="26"/>
        <v/>
      </c>
      <c r="AN35" s="166">
        <f t="shared" si="27"/>
        <v>0</v>
      </c>
      <c r="AO35" s="148" t="str">
        <f t="shared" si="28"/>
        <v/>
      </c>
      <c r="AP35" s="149" t="str">
        <f t="shared" si="29"/>
        <v/>
      </c>
      <c r="AQ35" s="137"/>
      <c r="AR35" s="165" t="str">
        <f t="shared" si="30"/>
        <v/>
      </c>
      <c r="AS35" s="243" t="str">
        <f t="shared" si="31"/>
        <v/>
      </c>
      <c r="AT35" s="243" t="str">
        <f t="shared" si="32"/>
        <v/>
      </c>
      <c r="AU35" s="243" t="str">
        <f t="shared" si="33"/>
        <v/>
      </c>
      <c r="AV35" s="242"/>
      <c r="AW35" s="243" t="str">
        <f t="shared" si="35"/>
        <v/>
      </c>
      <c r="AX35" s="243">
        <f t="shared" si="36"/>
        <v>0</v>
      </c>
      <c r="AY35" s="242"/>
      <c r="AZ35" s="59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45"/>
      <c r="C36" s="197"/>
      <c r="D36" s="155"/>
      <c r="E36" s="137"/>
      <c r="F36" s="137"/>
      <c r="G36" s="157"/>
      <c r="H36" s="170"/>
      <c r="I36" s="169"/>
      <c r="J36" s="169"/>
      <c r="K36" s="169"/>
      <c r="L36" s="169"/>
      <c r="M36" s="171"/>
      <c r="N36" s="160">
        <f t="shared" si="16"/>
        <v>0</v>
      </c>
      <c r="O36" s="161" t="str">
        <f t="shared" si="17"/>
        <v/>
      </c>
      <c r="P36" s="161" t="str">
        <f t="shared" si="0"/>
        <v/>
      </c>
      <c r="Q36" s="161" t="str">
        <f t="shared" si="1"/>
        <v/>
      </c>
      <c r="R36" s="161">
        <f t="shared" si="18"/>
        <v>0</v>
      </c>
      <c r="S36" s="102" t="str">
        <f t="shared" si="2"/>
        <v/>
      </c>
      <c r="T36" s="102" t="str">
        <f t="shared" si="3"/>
        <v/>
      </c>
      <c r="U36" s="102" t="str">
        <f t="shared" si="4"/>
        <v/>
      </c>
      <c r="V36" s="102" t="str">
        <f t="shared" si="19"/>
        <v/>
      </c>
      <c r="W36" s="102" t="str">
        <f t="shared" si="5"/>
        <v/>
      </c>
      <c r="X36" s="102" t="str">
        <f t="shared" si="6"/>
        <v/>
      </c>
      <c r="Y36" s="102">
        <f t="shared" si="7"/>
        <v>0</v>
      </c>
      <c r="Z36" s="162" t="b">
        <f t="shared" si="8"/>
        <v>0</v>
      </c>
      <c r="AA36" s="162" t="b">
        <f t="shared" si="9"/>
        <v>0</v>
      </c>
      <c r="AB36" s="162" t="b">
        <f t="shared" si="10"/>
        <v>0</v>
      </c>
      <c r="AC36" s="162" t="b">
        <f t="shared" si="11"/>
        <v>0</v>
      </c>
      <c r="AD36" s="162" t="b">
        <f t="shared" si="12"/>
        <v>0</v>
      </c>
      <c r="AE36" s="162" t="b">
        <f t="shared" si="20"/>
        <v>0</v>
      </c>
      <c r="AF36" s="162" t="b">
        <f t="shared" si="21"/>
        <v>0</v>
      </c>
      <c r="AG36" s="162" t="b">
        <f t="shared" si="22"/>
        <v>0</v>
      </c>
      <c r="AH36" s="162" t="b">
        <f t="shared" si="23"/>
        <v>0</v>
      </c>
      <c r="AI36" s="162" t="b">
        <f t="shared" si="24"/>
        <v>0</v>
      </c>
      <c r="AJ36" s="167" t="str">
        <f t="shared" si="13"/>
        <v/>
      </c>
      <c r="AK36" s="168" t="str">
        <f t="shared" si="14"/>
        <v/>
      </c>
      <c r="AL36" s="240" t="str">
        <f t="shared" si="25"/>
        <v/>
      </c>
      <c r="AM36" s="165" t="str">
        <f t="shared" si="26"/>
        <v/>
      </c>
      <c r="AN36" s="166">
        <f t="shared" si="27"/>
        <v>0</v>
      </c>
      <c r="AO36" s="148" t="str">
        <f t="shared" si="28"/>
        <v/>
      </c>
      <c r="AP36" s="149" t="str">
        <f t="shared" si="29"/>
        <v/>
      </c>
      <c r="AQ36" s="137"/>
      <c r="AR36" s="165" t="str">
        <f t="shared" si="30"/>
        <v/>
      </c>
      <c r="AS36" s="243" t="str">
        <f t="shared" si="31"/>
        <v/>
      </c>
      <c r="AT36" s="243" t="str">
        <f t="shared" si="32"/>
        <v/>
      </c>
      <c r="AU36" s="243" t="str">
        <f t="shared" si="33"/>
        <v/>
      </c>
      <c r="AV36" s="242"/>
      <c r="AW36" s="243" t="str">
        <f t="shared" si="35"/>
        <v/>
      </c>
      <c r="AX36" s="243">
        <f t="shared" si="36"/>
        <v>0</v>
      </c>
      <c r="AY36" s="242"/>
      <c r="AZ36" s="59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45"/>
      <c r="C37" s="197"/>
      <c r="D37" s="197"/>
      <c r="E37" s="137"/>
      <c r="F37" s="137"/>
      <c r="G37" s="157"/>
      <c r="H37" s="170"/>
      <c r="I37" s="169"/>
      <c r="J37" s="169"/>
      <c r="K37" s="169"/>
      <c r="L37" s="169"/>
      <c r="M37" s="171"/>
      <c r="N37" s="160">
        <f t="shared" si="16"/>
        <v>0</v>
      </c>
      <c r="O37" s="161" t="str">
        <f t="shared" si="17"/>
        <v/>
      </c>
      <c r="P37" s="161" t="str">
        <f t="shared" si="0"/>
        <v/>
      </c>
      <c r="Q37" s="161" t="str">
        <f t="shared" si="1"/>
        <v/>
      </c>
      <c r="R37" s="161">
        <f t="shared" si="18"/>
        <v>0</v>
      </c>
      <c r="S37" s="102" t="str">
        <f t="shared" si="2"/>
        <v/>
      </c>
      <c r="T37" s="102" t="str">
        <f t="shared" si="3"/>
        <v/>
      </c>
      <c r="U37" s="102" t="str">
        <f t="shared" si="4"/>
        <v/>
      </c>
      <c r="V37" s="102" t="str">
        <f t="shared" si="19"/>
        <v/>
      </c>
      <c r="W37" s="102" t="str">
        <f t="shared" si="5"/>
        <v/>
      </c>
      <c r="X37" s="102" t="str">
        <f t="shared" si="6"/>
        <v/>
      </c>
      <c r="Y37" s="102">
        <f t="shared" si="7"/>
        <v>0</v>
      </c>
      <c r="Z37" s="162" t="b">
        <f t="shared" si="8"/>
        <v>0</v>
      </c>
      <c r="AA37" s="162" t="b">
        <f t="shared" si="9"/>
        <v>0</v>
      </c>
      <c r="AB37" s="162" t="b">
        <f t="shared" si="10"/>
        <v>0</v>
      </c>
      <c r="AC37" s="162" t="b">
        <f t="shared" si="11"/>
        <v>0</v>
      </c>
      <c r="AD37" s="162" t="b">
        <f t="shared" si="12"/>
        <v>0</v>
      </c>
      <c r="AE37" s="162" t="b">
        <f t="shared" si="20"/>
        <v>0</v>
      </c>
      <c r="AF37" s="162" t="b">
        <f t="shared" si="21"/>
        <v>0</v>
      </c>
      <c r="AG37" s="162" t="b">
        <f t="shared" si="22"/>
        <v>0</v>
      </c>
      <c r="AH37" s="162" t="b">
        <f t="shared" si="23"/>
        <v>0</v>
      </c>
      <c r="AI37" s="162" t="b">
        <f t="shared" si="24"/>
        <v>0</v>
      </c>
      <c r="AJ37" s="167" t="str">
        <f t="shared" si="13"/>
        <v/>
      </c>
      <c r="AK37" s="168" t="str">
        <f t="shared" si="14"/>
        <v/>
      </c>
      <c r="AL37" s="240" t="str">
        <f t="shared" si="25"/>
        <v/>
      </c>
      <c r="AM37" s="165" t="str">
        <f t="shared" si="26"/>
        <v/>
      </c>
      <c r="AN37" s="166">
        <f t="shared" si="27"/>
        <v>0</v>
      </c>
      <c r="AO37" s="148" t="str">
        <f t="shared" si="28"/>
        <v/>
      </c>
      <c r="AP37" s="149" t="str">
        <f t="shared" si="29"/>
        <v/>
      </c>
      <c r="AQ37" s="137"/>
      <c r="AR37" s="165" t="str">
        <f t="shared" si="30"/>
        <v/>
      </c>
      <c r="AS37" s="243" t="str">
        <f t="shared" si="31"/>
        <v/>
      </c>
      <c r="AT37" s="243" t="str">
        <f t="shared" si="32"/>
        <v/>
      </c>
      <c r="AU37" s="243" t="str">
        <f t="shared" si="33"/>
        <v/>
      </c>
      <c r="AV37" s="242"/>
      <c r="AW37" s="243" t="str">
        <f t="shared" si="35"/>
        <v/>
      </c>
      <c r="AX37" s="243">
        <f t="shared" si="36"/>
        <v>0</v>
      </c>
      <c r="AY37" s="242"/>
      <c r="AZ37" s="59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17"/>
      <c r="C38" s="156"/>
      <c r="D38" s="155"/>
      <c r="E38" s="137"/>
      <c r="F38" s="137"/>
      <c r="G38" s="157"/>
      <c r="H38" s="170"/>
      <c r="I38" s="169"/>
      <c r="J38" s="169"/>
      <c r="K38" s="169"/>
      <c r="L38" s="169"/>
      <c r="M38" s="171"/>
      <c r="N38" s="160">
        <f t="shared" si="16"/>
        <v>0</v>
      </c>
      <c r="O38" s="161" t="str">
        <f t="shared" si="17"/>
        <v/>
      </c>
      <c r="P38" s="161" t="str">
        <f t="shared" si="0"/>
        <v/>
      </c>
      <c r="Q38" s="161" t="str">
        <f t="shared" si="1"/>
        <v/>
      </c>
      <c r="R38" s="161">
        <f t="shared" si="18"/>
        <v>0</v>
      </c>
      <c r="S38" s="102" t="str">
        <f t="shared" si="2"/>
        <v/>
      </c>
      <c r="T38" s="102" t="str">
        <f t="shared" si="3"/>
        <v/>
      </c>
      <c r="U38" s="102" t="str">
        <f t="shared" si="4"/>
        <v/>
      </c>
      <c r="V38" s="102" t="str">
        <f t="shared" si="19"/>
        <v/>
      </c>
      <c r="W38" s="102" t="str">
        <f t="shared" si="5"/>
        <v/>
      </c>
      <c r="X38" s="102" t="str">
        <f t="shared" si="6"/>
        <v/>
      </c>
      <c r="Y38" s="102">
        <f t="shared" si="7"/>
        <v>0</v>
      </c>
      <c r="Z38" s="162" t="b">
        <f t="shared" si="8"/>
        <v>0</v>
      </c>
      <c r="AA38" s="162" t="b">
        <f t="shared" si="9"/>
        <v>0</v>
      </c>
      <c r="AB38" s="162" t="b">
        <f t="shared" si="10"/>
        <v>0</v>
      </c>
      <c r="AC38" s="162" t="b">
        <f t="shared" si="11"/>
        <v>0</v>
      </c>
      <c r="AD38" s="162" t="b">
        <f t="shared" si="12"/>
        <v>0</v>
      </c>
      <c r="AE38" s="162" t="b">
        <f t="shared" si="20"/>
        <v>0</v>
      </c>
      <c r="AF38" s="162" t="b">
        <f t="shared" si="21"/>
        <v>0</v>
      </c>
      <c r="AG38" s="162" t="b">
        <f t="shared" si="22"/>
        <v>0</v>
      </c>
      <c r="AH38" s="162" t="b">
        <f t="shared" si="23"/>
        <v>0</v>
      </c>
      <c r="AI38" s="162" t="b">
        <f t="shared" si="24"/>
        <v>0</v>
      </c>
      <c r="AJ38" s="167" t="str">
        <f t="shared" si="13"/>
        <v/>
      </c>
      <c r="AK38" s="168" t="str">
        <f t="shared" si="14"/>
        <v/>
      </c>
      <c r="AL38" s="240" t="str">
        <f t="shared" si="25"/>
        <v/>
      </c>
      <c r="AM38" s="165" t="str">
        <f t="shared" si="26"/>
        <v/>
      </c>
      <c r="AN38" s="166">
        <f t="shared" si="27"/>
        <v>0</v>
      </c>
      <c r="AO38" s="148" t="str">
        <f t="shared" si="28"/>
        <v/>
      </c>
      <c r="AP38" s="149" t="str">
        <f t="shared" si="29"/>
        <v/>
      </c>
      <c r="AQ38" s="137"/>
      <c r="AR38" s="165" t="str">
        <f t="shared" si="30"/>
        <v/>
      </c>
      <c r="AS38" s="243" t="str">
        <f t="shared" si="31"/>
        <v/>
      </c>
      <c r="AT38" s="243" t="str">
        <f t="shared" si="32"/>
        <v/>
      </c>
      <c r="AU38" s="243" t="str">
        <f t="shared" si="33"/>
        <v/>
      </c>
      <c r="AV38" s="242"/>
      <c r="AW38" s="243" t="str">
        <f t="shared" si="35"/>
        <v/>
      </c>
      <c r="AX38" s="243">
        <f t="shared" si="36"/>
        <v>0</v>
      </c>
      <c r="AY38" s="242"/>
      <c r="AZ38" s="59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17"/>
      <c r="C39" s="156"/>
      <c r="D39" s="197"/>
      <c r="E39" s="137"/>
      <c r="F39" s="137"/>
      <c r="G39" s="157"/>
      <c r="H39" s="170"/>
      <c r="I39" s="169"/>
      <c r="J39" s="169"/>
      <c r="K39" s="169"/>
      <c r="L39" s="169"/>
      <c r="M39" s="171"/>
      <c r="N39" s="160">
        <f t="shared" si="16"/>
        <v>0</v>
      </c>
      <c r="O39" s="161" t="str">
        <f t="shared" si="17"/>
        <v/>
      </c>
      <c r="P39" s="161" t="str">
        <f t="shared" si="0"/>
        <v/>
      </c>
      <c r="Q39" s="161" t="str">
        <f t="shared" si="1"/>
        <v/>
      </c>
      <c r="R39" s="161">
        <f t="shared" si="18"/>
        <v>0</v>
      </c>
      <c r="S39" s="102" t="str">
        <f t="shared" si="2"/>
        <v/>
      </c>
      <c r="T39" s="102" t="str">
        <f t="shared" si="3"/>
        <v/>
      </c>
      <c r="U39" s="102" t="str">
        <f t="shared" si="4"/>
        <v/>
      </c>
      <c r="V39" s="102" t="str">
        <f t="shared" si="19"/>
        <v/>
      </c>
      <c r="W39" s="102" t="str">
        <f t="shared" si="5"/>
        <v/>
      </c>
      <c r="X39" s="102" t="str">
        <f t="shared" si="6"/>
        <v/>
      </c>
      <c r="Y39" s="102">
        <f t="shared" si="7"/>
        <v>0</v>
      </c>
      <c r="Z39" s="162" t="b">
        <f t="shared" si="8"/>
        <v>0</v>
      </c>
      <c r="AA39" s="162" t="b">
        <f t="shared" si="9"/>
        <v>0</v>
      </c>
      <c r="AB39" s="162" t="b">
        <f t="shared" si="10"/>
        <v>0</v>
      </c>
      <c r="AC39" s="162" t="b">
        <f t="shared" si="11"/>
        <v>0</v>
      </c>
      <c r="AD39" s="162" t="b">
        <f t="shared" si="12"/>
        <v>0</v>
      </c>
      <c r="AE39" s="162" t="b">
        <f t="shared" si="20"/>
        <v>0</v>
      </c>
      <c r="AF39" s="162" t="b">
        <f t="shared" si="21"/>
        <v>0</v>
      </c>
      <c r="AG39" s="162" t="b">
        <f t="shared" si="22"/>
        <v>0</v>
      </c>
      <c r="AH39" s="162" t="b">
        <f t="shared" si="23"/>
        <v>0</v>
      </c>
      <c r="AI39" s="162" t="b">
        <f t="shared" si="24"/>
        <v>0</v>
      </c>
      <c r="AJ39" s="167" t="str">
        <f t="shared" si="13"/>
        <v/>
      </c>
      <c r="AK39" s="168" t="str">
        <f t="shared" si="14"/>
        <v/>
      </c>
      <c r="AL39" s="240" t="str">
        <f t="shared" si="25"/>
        <v/>
      </c>
      <c r="AM39" s="165" t="str">
        <f t="shared" si="26"/>
        <v/>
      </c>
      <c r="AN39" s="166">
        <f t="shared" si="27"/>
        <v>0</v>
      </c>
      <c r="AO39" s="148" t="str">
        <f t="shared" si="28"/>
        <v/>
      </c>
      <c r="AP39" s="149" t="str">
        <f t="shared" si="29"/>
        <v/>
      </c>
      <c r="AQ39" s="137"/>
      <c r="AR39" s="165" t="str">
        <f t="shared" si="30"/>
        <v/>
      </c>
      <c r="AS39" s="243" t="str">
        <f t="shared" si="31"/>
        <v/>
      </c>
      <c r="AT39" s="243" t="str">
        <f t="shared" si="32"/>
        <v/>
      </c>
      <c r="AU39" s="243" t="str">
        <f t="shared" si="33"/>
        <v/>
      </c>
      <c r="AV39" s="242"/>
      <c r="AW39" s="243" t="str">
        <f t="shared" si="35"/>
        <v/>
      </c>
      <c r="AX39" s="243">
        <f t="shared" si="36"/>
        <v>0</v>
      </c>
      <c r="AY39" s="242"/>
      <c r="AZ39" s="59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17"/>
      <c r="C40" s="156"/>
      <c r="D40" s="155"/>
      <c r="E40" s="137"/>
      <c r="F40" s="137"/>
      <c r="G40" s="157"/>
      <c r="H40" s="170"/>
      <c r="I40" s="169"/>
      <c r="J40" s="169"/>
      <c r="K40" s="169"/>
      <c r="L40" s="169"/>
      <c r="M40" s="171"/>
      <c r="N40" s="160">
        <f t="shared" si="16"/>
        <v>0</v>
      </c>
      <c r="O40" s="161" t="str">
        <f t="shared" si="17"/>
        <v/>
      </c>
      <c r="P40" s="161" t="str">
        <f t="shared" si="0"/>
        <v/>
      </c>
      <c r="Q40" s="161" t="str">
        <f t="shared" si="1"/>
        <v/>
      </c>
      <c r="R40" s="161">
        <f t="shared" si="18"/>
        <v>0</v>
      </c>
      <c r="S40" s="102" t="str">
        <f t="shared" si="2"/>
        <v/>
      </c>
      <c r="T40" s="102" t="str">
        <f t="shared" si="3"/>
        <v/>
      </c>
      <c r="U40" s="102" t="str">
        <f t="shared" si="4"/>
        <v/>
      </c>
      <c r="V40" s="102" t="str">
        <f t="shared" si="19"/>
        <v/>
      </c>
      <c r="W40" s="102" t="str">
        <f t="shared" si="5"/>
        <v/>
      </c>
      <c r="X40" s="102" t="str">
        <f t="shared" si="6"/>
        <v/>
      </c>
      <c r="Y40" s="102">
        <f t="shared" si="7"/>
        <v>0</v>
      </c>
      <c r="Z40" s="162" t="b">
        <f t="shared" si="8"/>
        <v>0</v>
      </c>
      <c r="AA40" s="162" t="b">
        <f t="shared" si="9"/>
        <v>0</v>
      </c>
      <c r="AB40" s="162" t="b">
        <f t="shared" si="10"/>
        <v>0</v>
      </c>
      <c r="AC40" s="162" t="b">
        <f t="shared" si="11"/>
        <v>0</v>
      </c>
      <c r="AD40" s="162" t="b">
        <f t="shared" si="12"/>
        <v>0</v>
      </c>
      <c r="AE40" s="162" t="b">
        <f t="shared" si="20"/>
        <v>0</v>
      </c>
      <c r="AF40" s="162" t="b">
        <f t="shared" si="21"/>
        <v>0</v>
      </c>
      <c r="AG40" s="162" t="b">
        <f t="shared" si="22"/>
        <v>0</v>
      </c>
      <c r="AH40" s="162" t="b">
        <f t="shared" si="23"/>
        <v>0</v>
      </c>
      <c r="AI40" s="162" t="b">
        <f t="shared" si="24"/>
        <v>0</v>
      </c>
      <c r="AJ40" s="167" t="str">
        <f t="shared" si="13"/>
        <v/>
      </c>
      <c r="AK40" s="168" t="str">
        <f t="shared" si="14"/>
        <v/>
      </c>
      <c r="AL40" s="240" t="str">
        <f t="shared" si="25"/>
        <v/>
      </c>
      <c r="AM40" s="165" t="str">
        <f t="shared" si="26"/>
        <v/>
      </c>
      <c r="AN40" s="166">
        <f t="shared" si="27"/>
        <v>0</v>
      </c>
      <c r="AO40" s="148" t="str">
        <f t="shared" si="28"/>
        <v/>
      </c>
      <c r="AP40" s="149" t="str">
        <f t="shared" si="29"/>
        <v/>
      </c>
      <c r="AQ40" s="137"/>
      <c r="AR40" s="165" t="str">
        <f t="shared" si="30"/>
        <v/>
      </c>
      <c r="AS40" s="243" t="str">
        <f t="shared" si="31"/>
        <v/>
      </c>
      <c r="AT40" s="243" t="str">
        <f t="shared" si="32"/>
        <v/>
      </c>
      <c r="AU40" s="243" t="str">
        <f t="shared" si="33"/>
        <v/>
      </c>
      <c r="AV40" s="242"/>
      <c r="AW40" s="243" t="str">
        <f t="shared" si="35"/>
        <v/>
      </c>
      <c r="AX40" s="243">
        <f t="shared" si="36"/>
        <v>0</v>
      </c>
      <c r="AY40" s="242"/>
      <c r="AZ40" s="59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17"/>
      <c r="C41" s="156"/>
      <c r="D41" s="155"/>
      <c r="E41" s="137"/>
      <c r="F41" s="137"/>
      <c r="G41" s="157"/>
      <c r="H41" s="170"/>
      <c r="I41" s="169"/>
      <c r="J41" s="169"/>
      <c r="K41" s="169"/>
      <c r="L41" s="169"/>
      <c r="M41" s="171"/>
      <c r="N41" s="160">
        <f t="shared" si="16"/>
        <v>0</v>
      </c>
      <c r="O41" s="161" t="str">
        <f t="shared" si="17"/>
        <v/>
      </c>
      <c r="P41" s="161" t="str">
        <f t="shared" si="0"/>
        <v/>
      </c>
      <c r="Q41" s="161" t="str">
        <f t="shared" si="1"/>
        <v/>
      </c>
      <c r="R41" s="161">
        <f t="shared" si="18"/>
        <v>0</v>
      </c>
      <c r="S41" s="102" t="str">
        <f t="shared" si="2"/>
        <v/>
      </c>
      <c r="T41" s="102" t="str">
        <f t="shared" si="3"/>
        <v/>
      </c>
      <c r="U41" s="102" t="str">
        <f t="shared" si="4"/>
        <v/>
      </c>
      <c r="V41" s="102" t="str">
        <f t="shared" si="19"/>
        <v/>
      </c>
      <c r="W41" s="102" t="str">
        <f t="shared" si="5"/>
        <v/>
      </c>
      <c r="X41" s="102" t="str">
        <f t="shared" si="6"/>
        <v/>
      </c>
      <c r="Y41" s="102">
        <f t="shared" si="7"/>
        <v>0</v>
      </c>
      <c r="Z41" s="162" t="b">
        <f t="shared" si="8"/>
        <v>0</v>
      </c>
      <c r="AA41" s="162" t="b">
        <f t="shared" si="9"/>
        <v>0</v>
      </c>
      <c r="AB41" s="162" t="b">
        <f t="shared" si="10"/>
        <v>0</v>
      </c>
      <c r="AC41" s="162" t="b">
        <f t="shared" si="11"/>
        <v>0</v>
      </c>
      <c r="AD41" s="162" t="b">
        <f t="shared" si="12"/>
        <v>0</v>
      </c>
      <c r="AE41" s="162" t="b">
        <f t="shared" si="20"/>
        <v>0</v>
      </c>
      <c r="AF41" s="162" t="b">
        <f t="shared" si="21"/>
        <v>0</v>
      </c>
      <c r="AG41" s="162" t="b">
        <f t="shared" si="22"/>
        <v>0</v>
      </c>
      <c r="AH41" s="162" t="b">
        <f t="shared" si="23"/>
        <v>0</v>
      </c>
      <c r="AI41" s="162" t="b">
        <f t="shared" si="24"/>
        <v>0</v>
      </c>
      <c r="AJ41" s="167" t="str">
        <f t="shared" si="13"/>
        <v/>
      </c>
      <c r="AK41" s="168" t="str">
        <f t="shared" si="14"/>
        <v/>
      </c>
      <c r="AL41" s="240" t="str">
        <f t="shared" si="25"/>
        <v/>
      </c>
      <c r="AM41" s="165" t="str">
        <f t="shared" si="26"/>
        <v/>
      </c>
      <c r="AN41" s="166">
        <f t="shared" si="27"/>
        <v>0</v>
      </c>
      <c r="AO41" s="148" t="str">
        <f t="shared" si="28"/>
        <v/>
      </c>
      <c r="AP41" s="149" t="str">
        <f t="shared" si="29"/>
        <v/>
      </c>
      <c r="AQ41" s="137"/>
      <c r="AR41" s="165" t="str">
        <f t="shared" si="30"/>
        <v/>
      </c>
      <c r="AS41" s="243" t="str">
        <f t="shared" si="31"/>
        <v/>
      </c>
      <c r="AT41" s="243" t="str">
        <f t="shared" si="32"/>
        <v/>
      </c>
      <c r="AU41" s="243" t="str">
        <f t="shared" si="33"/>
        <v/>
      </c>
      <c r="AV41" s="242"/>
      <c r="AW41" s="243" t="str">
        <f t="shared" si="35"/>
        <v/>
      </c>
      <c r="AX41" s="243">
        <f t="shared" si="36"/>
        <v>0</v>
      </c>
      <c r="AY41" s="242"/>
      <c r="AZ41" s="59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17"/>
      <c r="C42" s="156"/>
      <c r="D42" s="155"/>
      <c r="E42" s="137"/>
      <c r="F42" s="137"/>
      <c r="G42" s="157"/>
      <c r="H42" s="170"/>
      <c r="I42" s="169"/>
      <c r="J42" s="169"/>
      <c r="K42" s="169"/>
      <c r="L42" s="169"/>
      <c r="M42" s="171"/>
      <c r="N42" s="160">
        <f t="shared" si="16"/>
        <v>0</v>
      </c>
      <c r="O42" s="161" t="str">
        <f t="shared" si="17"/>
        <v/>
      </c>
      <c r="P42" s="161" t="str">
        <f t="shared" si="0"/>
        <v/>
      </c>
      <c r="Q42" s="161" t="str">
        <f t="shared" si="1"/>
        <v/>
      </c>
      <c r="R42" s="161">
        <f t="shared" si="18"/>
        <v>0</v>
      </c>
      <c r="S42" s="102" t="str">
        <f t="shared" si="2"/>
        <v/>
      </c>
      <c r="T42" s="102" t="str">
        <f t="shared" si="3"/>
        <v/>
      </c>
      <c r="U42" s="102" t="str">
        <f t="shared" si="4"/>
        <v/>
      </c>
      <c r="V42" s="102" t="str">
        <f t="shared" si="19"/>
        <v/>
      </c>
      <c r="W42" s="102" t="str">
        <f t="shared" si="5"/>
        <v/>
      </c>
      <c r="X42" s="102" t="str">
        <f t="shared" si="6"/>
        <v/>
      </c>
      <c r="Y42" s="102">
        <f t="shared" si="7"/>
        <v>0</v>
      </c>
      <c r="Z42" s="162" t="b">
        <f t="shared" si="8"/>
        <v>0</v>
      </c>
      <c r="AA42" s="162" t="b">
        <f t="shared" si="9"/>
        <v>0</v>
      </c>
      <c r="AB42" s="162" t="b">
        <f t="shared" si="10"/>
        <v>0</v>
      </c>
      <c r="AC42" s="162" t="b">
        <f t="shared" si="11"/>
        <v>0</v>
      </c>
      <c r="AD42" s="162" t="b">
        <f t="shared" si="12"/>
        <v>0</v>
      </c>
      <c r="AE42" s="162" t="b">
        <f t="shared" si="20"/>
        <v>0</v>
      </c>
      <c r="AF42" s="162" t="b">
        <f t="shared" si="21"/>
        <v>0</v>
      </c>
      <c r="AG42" s="162" t="b">
        <f t="shared" si="22"/>
        <v>0</v>
      </c>
      <c r="AH42" s="162" t="b">
        <f t="shared" si="23"/>
        <v>0</v>
      </c>
      <c r="AI42" s="162" t="b">
        <f t="shared" si="24"/>
        <v>0</v>
      </c>
      <c r="AJ42" s="167" t="str">
        <f t="shared" si="13"/>
        <v/>
      </c>
      <c r="AK42" s="168" t="str">
        <f t="shared" si="14"/>
        <v/>
      </c>
      <c r="AL42" s="240" t="str">
        <f t="shared" si="25"/>
        <v/>
      </c>
      <c r="AM42" s="165" t="str">
        <f t="shared" si="26"/>
        <v/>
      </c>
      <c r="AN42" s="166">
        <f t="shared" si="27"/>
        <v>0</v>
      </c>
      <c r="AO42" s="148" t="str">
        <f t="shared" si="28"/>
        <v/>
      </c>
      <c r="AP42" s="149" t="str">
        <f t="shared" si="29"/>
        <v/>
      </c>
      <c r="AQ42" s="137"/>
      <c r="AR42" s="165" t="str">
        <f t="shared" si="30"/>
        <v/>
      </c>
      <c r="AS42" s="243" t="str">
        <f t="shared" si="31"/>
        <v/>
      </c>
      <c r="AT42" s="243" t="str">
        <f t="shared" si="32"/>
        <v/>
      </c>
      <c r="AU42" s="243" t="str">
        <f t="shared" si="33"/>
        <v/>
      </c>
      <c r="AV42" s="242"/>
      <c r="AW42" s="243" t="str">
        <f t="shared" si="35"/>
        <v/>
      </c>
      <c r="AX42" s="243">
        <f t="shared" si="36"/>
        <v>0</v>
      </c>
      <c r="AY42" s="242"/>
      <c r="AZ42" s="59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17"/>
      <c r="C43" s="156"/>
      <c r="D43" s="197"/>
      <c r="E43" s="137"/>
      <c r="F43" s="137"/>
      <c r="G43" s="157"/>
      <c r="H43" s="170"/>
      <c r="I43" s="169"/>
      <c r="J43" s="169"/>
      <c r="K43" s="169"/>
      <c r="L43" s="169"/>
      <c r="M43" s="171"/>
      <c r="N43" s="160">
        <f t="shared" si="16"/>
        <v>0</v>
      </c>
      <c r="O43" s="161" t="str">
        <f t="shared" si="17"/>
        <v/>
      </c>
      <c r="P43" s="161" t="str">
        <f t="shared" si="0"/>
        <v/>
      </c>
      <c r="Q43" s="161" t="str">
        <f t="shared" si="1"/>
        <v/>
      </c>
      <c r="R43" s="161">
        <f t="shared" si="18"/>
        <v>0</v>
      </c>
      <c r="S43" s="102" t="str">
        <f t="shared" si="2"/>
        <v/>
      </c>
      <c r="T43" s="102" t="str">
        <f t="shared" si="3"/>
        <v/>
      </c>
      <c r="U43" s="102" t="str">
        <f t="shared" si="4"/>
        <v/>
      </c>
      <c r="V43" s="102" t="str">
        <f t="shared" si="19"/>
        <v/>
      </c>
      <c r="W43" s="102" t="str">
        <f t="shared" si="5"/>
        <v/>
      </c>
      <c r="X43" s="102" t="str">
        <f t="shared" si="6"/>
        <v/>
      </c>
      <c r="Y43" s="102">
        <f t="shared" si="7"/>
        <v>0</v>
      </c>
      <c r="Z43" s="162" t="b">
        <f t="shared" si="8"/>
        <v>0</v>
      </c>
      <c r="AA43" s="162" t="b">
        <f t="shared" si="9"/>
        <v>0</v>
      </c>
      <c r="AB43" s="162" t="b">
        <f t="shared" si="10"/>
        <v>0</v>
      </c>
      <c r="AC43" s="162" t="b">
        <f t="shared" si="11"/>
        <v>0</v>
      </c>
      <c r="AD43" s="162" t="b">
        <f t="shared" si="12"/>
        <v>0</v>
      </c>
      <c r="AE43" s="162" t="b">
        <f t="shared" si="20"/>
        <v>0</v>
      </c>
      <c r="AF43" s="162" t="b">
        <f t="shared" si="21"/>
        <v>0</v>
      </c>
      <c r="AG43" s="162" t="b">
        <f t="shared" si="22"/>
        <v>0</v>
      </c>
      <c r="AH43" s="162" t="b">
        <f t="shared" si="23"/>
        <v>0</v>
      </c>
      <c r="AI43" s="162" t="b">
        <f t="shared" si="24"/>
        <v>0</v>
      </c>
      <c r="AJ43" s="167" t="str">
        <f t="shared" si="13"/>
        <v/>
      </c>
      <c r="AK43" s="168" t="str">
        <f t="shared" si="14"/>
        <v/>
      </c>
      <c r="AL43" s="240" t="str">
        <f t="shared" si="25"/>
        <v/>
      </c>
      <c r="AM43" s="165" t="str">
        <f t="shared" si="26"/>
        <v/>
      </c>
      <c r="AN43" s="166">
        <f t="shared" si="27"/>
        <v>0</v>
      </c>
      <c r="AO43" s="148" t="str">
        <f t="shared" si="28"/>
        <v/>
      </c>
      <c r="AP43" s="149" t="str">
        <f t="shared" si="29"/>
        <v/>
      </c>
      <c r="AQ43" s="137"/>
      <c r="AR43" s="165" t="str">
        <f t="shared" si="30"/>
        <v/>
      </c>
      <c r="AS43" s="243" t="str">
        <f t="shared" si="31"/>
        <v/>
      </c>
      <c r="AT43" s="243" t="str">
        <f t="shared" si="32"/>
        <v/>
      </c>
      <c r="AU43" s="243" t="str">
        <f t="shared" si="33"/>
        <v/>
      </c>
      <c r="AV43" s="242"/>
      <c r="AW43" s="243" t="str">
        <f t="shared" si="35"/>
        <v/>
      </c>
      <c r="AX43" s="243">
        <f t="shared" si="36"/>
        <v>0</v>
      </c>
      <c r="AY43" s="242"/>
      <c r="AZ43" s="59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17"/>
      <c r="C44" s="156"/>
      <c r="D44" s="197"/>
      <c r="E44" s="137"/>
      <c r="F44" s="137"/>
      <c r="G44" s="157"/>
      <c r="H44" s="170"/>
      <c r="I44" s="169"/>
      <c r="J44" s="169"/>
      <c r="K44" s="169"/>
      <c r="L44" s="169"/>
      <c r="M44" s="171"/>
      <c r="N44" s="160">
        <f t="shared" si="16"/>
        <v>0</v>
      </c>
      <c r="O44" s="161" t="str">
        <f t="shared" si="17"/>
        <v/>
      </c>
      <c r="P44" s="161" t="str">
        <f t="shared" si="0"/>
        <v/>
      </c>
      <c r="Q44" s="161" t="str">
        <f t="shared" si="1"/>
        <v/>
      </c>
      <c r="R44" s="161">
        <f t="shared" si="18"/>
        <v>0</v>
      </c>
      <c r="S44" s="102" t="str">
        <f t="shared" si="2"/>
        <v/>
      </c>
      <c r="T44" s="102" t="str">
        <f t="shared" si="3"/>
        <v/>
      </c>
      <c r="U44" s="102" t="str">
        <f t="shared" si="4"/>
        <v/>
      </c>
      <c r="V44" s="102" t="str">
        <f t="shared" si="19"/>
        <v/>
      </c>
      <c r="W44" s="102" t="str">
        <f t="shared" si="5"/>
        <v/>
      </c>
      <c r="X44" s="102" t="str">
        <f t="shared" si="6"/>
        <v/>
      </c>
      <c r="Y44" s="102">
        <f t="shared" si="7"/>
        <v>0</v>
      </c>
      <c r="Z44" s="162" t="b">
        <f t="shared" si="8"/>
        <v>0</v>
      </c>
      <c r="AA44" s="162" t="b">
        <f t="shared" si="9"/>
        <v>0</v>
      </c>
      <c r="AB44" s="162" t="b">
        <f t="shared" si="10"/>
        <v>0</v>
      </c>
      <c r="AC44" s="162" t="b">
        <f t="shared" si="11"/>
        <v>0</v>
      </c>
      <c r="AD44" s="162" t="b">
        <f t="shared" si="12"/>
        <v>0</v>
      </c>
      <c r="AE44" s="162" t="b">
        <f t="shared" si="20"/>
        <v>0</v>
      </c>
      <c r="AF44" s="162" t="b">
        <f t="shared" si="21"/>
        <v>0</v>
      </c>
      <c r="AG44" s="162" t="b">
        <f t="shared" si="22"/>
        <v>0</v>
      </c>
      <c r="AH44" s="162" t="b">
        <f t="shared" si="23"/>
        <v>0</v>
      </c>
      <c r="AI44" s="162" t="b">
        <f t="shared" si="24"/>
        <v>0</v>
      </c>
      <c r="AJ44" s="167" t="str">
        <f t="shared" si="13"/>
        <v/>
      </c>
      <c r="AK44" s="168" t="str">
        <f t="shared" si="14"/>
        <v/>
      </c>
      <c r="AL44" s="240" t="str">
        <f t="shared" si="25"/>
        <v/>
      </c>
      <c r="AM44" s="165" t="str">
        <f t="shared" si="26"/>
        <v/>
      </c>
      <c r="AN44" s="166">
        <f t="shared" si="27"/>
        <v>0</v>
      </c>
      <c r="AO44" s="148" t="str">
        <f t="shared" si="28"/>
        <v/>
      </c>
      <c r="AP44" s="149" t="str">
        <f t="shared" si="29"/>
        <v/>
      </c>
      <c r="AQ44" s="137"/>
      <c r="AR44" s="165" t="str">
        <f t="shared" si="30"/>
        <v/>
      </c>
      <c r="AS44" s="243" t="str">
        <f t="shared" si="31"/>
        <v/>
      </c>
      <c r="AT44" s="243" t="str">
        <f t="shared" si="32"/>
        <v/>
      </c>
      <c r="AU44" s="243" t="str">
        <f t="shared" si="33"/>
        <v/>
      </c>
      <c r="AV44" s="242"/>
      <c r="AW44" s="243" t="str">
        <f t="shared" si="35"/>
        <v/>
      </c>
      <c r="AX44" s="243">
        <f t="shared" si="36"/>
        <v>0</v>
      </c>
      <c r="AY44" s="242"/>
      <c r="AZ44" s="59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17"/>
      <c r="C45" s="156"/>
      <c r="D45" s="197"/>
      <c r="E45" s="137"/>
      <c r="F45" s="137"/>
      <c r="G45" s="157"/>
      <c r="H45" s="170"/>
      <c r="I45" s="169"/>
      <c r="J45" s="169"/>
      <c r="K45" s="169"/>
      <c r="L45" s="169"/>
      <c r="M45" s="171"/>
      <c r="N45" s="160">
        <f t="shared" si="16"/>
        <v>0</v>
      </c>
      <c r="O45" s="161" t="str">
        <f t="shared" si="17"/>
        <v/>
      </c>
      <c r="P45" s="161" t="str">
        <f t="shared" si="0"/>
        <v/>
      </c>
      <c r="Q45" s="161" t="str">
        <f t="shared" si="1"/>
        <v/>
      </c>
      <c r="R45" s="161">
        <f t="shared" si="18"/>
        <v>0</v>
      </c>
      <c r="S45" s="102" t="str">
        <f t="shared" si="2"/>
        <v/>
      </c>
      <c r="T45" s="102" t="str">
        <f t="shared" si="3"/>
        <v/>
      </c>
      <c r="U45" s="102" t="str">
        <f t="shared" si="4"/>
        <v/>
      </c>
      <c r="V45" s="102" t="str">
        <f t="shared" si="19"/>
        <v/>
      </c>
      <c r="W45" s="102" t="str">
        <f t="shared" si="5"/>
        <v/>
      </c>
      <c r="X45" s="102" t="str">
        <f t="shared" si="6"/>
        <v/>
      </c>
      <c r="Y45" s="102">
        <f t="shared" si="7"/>
        <v>0</v>
      </c>
      <c r="Z45" s="162" t="b">
        <f t="shared" si="8"/>
        <v>0</v>
      </c>
      <c r="AA45" s="162" t="b">
        <f t="shared" si="9"/>
        <v>0</v>
      </c>
      <c r="AB45" s="162" t="b">
        <f t="shared" si="10"/>
        <v>0</v>
      </c>
      <c r="AC45" s="162" t="b">
        <f t="shared" si="11"/>
        <v>0</v>
      </c>
      <c r="AD45" s="162" t="b">
        <f t="shared" si="12"/>
        <v>0</v>
      </c>
      <c r="AE45" s="162" t="b">
        <f t="shared" si="20"/>
        <v>0</v>
      </c>
      <c r="AF45" s="162" t="b">
        <f t="shared" si="21"/>
        <v>0</v>
      </c>
      <c r="AG45" s="162" t="b">
        <f t="shared" si="22"/>
        <v>0</v>
      </c>
      <c r="AH45" s="162" t="b">
        <f t="shared" si="23"/>
        <v>0</v>
      </c>
      <c r="AI45" s="162" t="b">
        <f t="shared" si="24"/>
        <v>0</v>
      </c>
      <c r="AJ45" s="167" t="str">
        <f t="shared" si="13"/>
        <v/>
      </c>
      <c r="AK45" s="168" t="str">
        <f t="shared" si="14"/>
        <v/>
      </c>
      <c r="AL45" s="240" t="str">
        <f t="shared" si="25"/>
        <v/>
      </c>
      <c r="AM45" s="165" t="str">
        <f t="shared" si="26"/>
        <v/>
      </c>
      <c r="AN45" s="166">
        <f t="shared" si="27"/>
        <v>0</v>
      </c>
      <c r="AO45" s="148" t="str">
        <f t="shared" si="28"/>
        <v/>
      </c>
      <c r="AP45" s="149" t="str">
        <f t="shared" si="29"/>
        <v/>
      </c>
      <c r="AQ45" s="137"/>
      <c r="AR45" s="165" t="str">
        <f t="shared" si="30"/>
        <v/>
      </c>
      <c r="AS45" s="243" t="str">
        <f t="shared" si="31"/>
        <v/>
      </c>
      <c r="AT45" s="243" t="str">
        <f t="shared" si="32"/>
        <v/>
      </c>
      <c r="AU45" s="243" t="str">
        <f t="shared" si="33"/>
        <v/>
      </c>
      <c r="AV45" s="242"/>
      <c r="AW45" s="243" t="str">
        <f t="shared" si="35"/>
        <v/>
      </c>
      <c r="AX45" s="243">
        <f t="shared" si="36"/>
        <v>0</v>
      </c>
      <c r="AY45" s="242"/>
      <c r="AZ45" s="59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17"/>
      <c r="C46" s="156"/>
      <c r="D46" s="197"/>
      <c r="E46" s="137"/>
      <c r="F46" s="137"/>
      <c r="G46" s="157"/>
      <c r="H46" s="170"/>
      <c r="I46" s="169"/>
      <c r="J46" s="169"/>
      <c r="K46" s="169"/>
      <c r="L46" s="169"/>
      <c r="M46" s="171"/>
      <c r="N46" s="160">
        <f t="shared" si="16"/>
        <v>0</v>
      </c>
      <c r="O46" s="161" t="str">
        <f t="shared" si="17"/>
        <v/>
      </c>
      <c r="P46" s="161" t="str">
        <f t="shared" si="0"/>
        <v/>
      </c>
      <c r="Q46" s="161" t="str">
        <f t="shared" si="1"/>
        <v/>
      </c>
      <c r="R46" s="161">
        <f t="shared" si="18"/>
        <v>0</v>
      </c>
      <c r="S46" s="102" t="str">
        <f t="shared" si="2"/>
        <v/>
      </c>
      <c r="T46" s="102" t="str">
        <f t="shared" si="3"/>
        <v/>
      </c>
      <c r="U46" s="102" t="str">
        <f t="shared" si="4"/>
        <v/>
      </c>
      <c r="V46" s="102" t="str">
        <f t="shared" si="19"/>
        <v/>
      </c>
      <c r="W46" s="102" t="str">
        <f t="shared" si="5"/>
        <v/>
      </c>
      <c r="X46" s="102" t="str">
        <f t="shared" si="6"/>
        <v/>
      </c>
      <c r="Y46" s="102">
        <f t="shared" si="7"/>
        <v>0</v>
      </c>
      <c r="Z46" s="162" t="b">
        <f t="shared" si="8"/>
        <v>0</v>
      </c>
      <c r="AA46" s="162" t="b">
        <f t="shared" si="9"/>
        <v>0</v>
      </c>
      <c r="AB46" s="162" t="b">
        <f t="shared" si="10"/>
        <v>0</v>
      </c>
      <c r="AC46" s="162" t="b">
        <f t="shared" si="11"/>
        <v>0</v>
      </c>
      <c r="AD46" s="162" t="b">
        <f t="shared" si="12"/>
        <v>0</v>
      </c>
      <c r="AE46" s="162" t="b">
        <f t="shared" si="20"/>
        <v>0</v>
      </c>
      <c r="AF46" s="162" t="b">
        <f t="shared" si="21"/>
        <v>0</v>
      </c>
      <c r="AG46" s="162" t="b">
        <f t="shared" si="22"/>
        <v>0</v>
      </c>
      <c r="AH46" s="162" t="b">
        <f t="shared" si="23"/>
        <v>0</v>
      </c>
      <c r="AI46" s="162" t="b">
        <f t="shared" si="24"/>
        <v>0</v>
      </c>
      <c r="AJ46" s="167" t="str">
        <f t="shared" si="13"/>
        <v/>
      </c>
      <c r="AK46" s="168" t="str">
        <f t="shared" si="14"/>
        <v/>
      </c>
      <c r="AL46" s="240" t="str">
        <f t="shared" si="25"/>
        <v/>
      </c>
      <c r="AM46" s="165" t="str">
        <f t="shared" si="26"/>
        <v/>
      </c>
      <c r="AN46" s="166">
        <f t="shared" si="27"/>
        <v>0</v>
      </c>
      <c r="AO46" s="148" t="str">
        <f t="shared" si="28"/>
        <v/>
      </c>
      <c r="AP46" s="149" t="str">
        <f t="shared" si="29"/>
        <v/>
      </c>
      <c r="AQ46" s="137"/>
      <c r="AR46" s="165" t="str">
        <f t="shared" si="30"/>
        <v/>
      </c>
      <c r="AS46" s="243" t="str">
        <f t="shared" si="31"/>
        <v/>
      </c>
      <c r="AT46" s="243" t="str">
        <f t="shared" si="32"/>
        <v/>
      </c>
      <c r="AU46" s="243" t="str">
        <f t="shared" si="33"/>
        <v/>
      </c>
      <c r="AV46" s="242"/>
      <c r="AW46" s="243" t="str">
        <f t="shared" si="35"/>
        <v/>
      </c>
      <c r="AX46" s="243">
        <f t="shared" si="36"/>
        <v>0</v>
      </c>
      <c r="AY46" s="242"/>
      <c r="AZ46" s="59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17"/>
      <c r="C47" s="156"/>
      <c r="D47" s="155"/>
      <c r="E47" s="137"/>
      <c r="F47" s="137"/>
      <c r="G47" s="157"/>
      <c r="H47" s="170"/>
      <c r="I47" s="169"/>
      <c r="J47" s="169"/>
      <c r="K47" s="169"/>
      <c r="L47" s="169"/>
      <c r="M47" s="171"/>
      <c r="N47" s="160">
        <f t="shared" si="16"/>
        <v>0</v>
      </c>
      <c r="O47" s="161" t="str">
        <f t="shared" si="17"/>
        <v/>
      </c>
      <c r="P47" s="161" t="str">
        <f t="shared" si="0"/>
        <v/>
      </c>
      <c r="Q47" s="161" t="str">
        <f t="shared" si="1"/>
        <v/>
      </c>
      <c r="R47" s="161">
        <f t="shared" si="18"/>
        <v>0</v>
      </c>
      <c r="S47" s="102" t="str">
        <f t="shared" si="2"/>
        <v/>
      </c>
      <c r="T47" s="102" t="str">
        <f t="shared" si="3"/>
        <v/>
      </c>
      <c r="U47" s="102" t="str">
        <f t="shared" si="4"/>
        <v/>
      </c>
      <c r="V47" s="102" t="str">
        <f t="shared" si="19"/>
        <v/>
      </c>
      <c r="W47" s="102" t="str">
        <f t="shared" si="5"/>
        <v/>
      </c>
      <c r="X47" s="102" t="str">
        <f t="shared" si="6"/>
        <v/>
      </c>
      <c r="Y47" s="102">
        <f t="shared" si="7"/>
        <v>0</v>
      </c>
      <c r="Z47" s="162" t="b">
        <f t="shared" si="8"/>
        <v>0</v>
      </c>
      <c r="AA47" s="162" t="b">
        <f t="shared" si="9"/>
        <v>0</v>
      </c>
      <c r="AB47" s="162" t="b">
        <f t="shared" si="10"/>
        <v>0</v>
      </c>
      <c r="AC47" s="162" t="b">
        <f t="shared" si="11"/>
        <v>0</v>
      </c>
      <c r="AD47" s="162" t="b">
        <f t="shared" si="12"/>
        <v>0</v>
      </c>
      <c r="AE47" s="162" t="b">
        <f t="shared" si="20"/>
        <v>0</v>
      </c>
      <c r="AF47" s="162" t="b">
        <f t="shared" si="21"/>
        <v>0</v>
      </c>
      <c r="AG47" s="162" t="b">
        <f t="shared" si="22"/>
        <v>0</v>
      </c>
      <c r="AH47" s="162" t="b">
        <f t="shared" si="23"/>
        <v>0</v>
      </c>
      <c r="AI47" s="162" t="b">
        <f t="shared" si="24"/>
        <v>0</v>
      </c>
      <c r="AJ47" s="167" t="str">
        <f t="shared" si="13"/>
        <v/>
      </c>
      <c r="AK47" s="168" t="str">
        <f t="shared" si="14"/>
        <v/>
      </c>
      <c r="AL47" s="240" t="str">
        <f t="shared" si="25"/>
        <v/>
      </c>
      <c r="AM47" s="165" t="str">
        <f t="shared" si="26"/>
        <v/>
      </c>
      <c r="AN47" s="166">
        <f t="shared" si="27"/>
        <v>0</v>
      </c>
      <c r="AO47" s="148" t="str">
        <f t="shared" si="28"/>
        <v/>
      </c>
      <c r="AP47" s="149" t="str">
        <f t="shared" si="29"/>
        <v/>
      </c>
      <c r="AQ47" s="137"/>
      <c r="AR47" s="165" t="str">
        <f t="shared" si="30"/>
        <v/>
      </c>
      <c r="AS47" s="243" t="str">
        <f t="shared" si="31"/>
        <v/>
      </c>
      <c r="AT47" s="243" t="str">
        <f t="shared" si="32"/>
        <v/>
      </c>
      <c r="AU47" s="243" t="str">
        <f t="shared" si="33"/>
        <v/>
      </c>
      <c r="AV47" s="242"/>
      <c r="AW47" s="243" t="str">
        <f t="shared" si="35"/>
        <v/>
      </c>
      <c r="AX47" s="243">
        <f t="shared" si="36"/>
        <v>0</v>
      </c>
      <c r="AY47" s="242"/>
      <c r="AZ47" s="59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17"/>
      <c r="C48" s="156"/>
      <c r="D48" s="155"/>
      <c r="E48" s="137"/>
      <c r="F48" s="137"/>
      <c r="G48" s="157"/>
      <c r="H48" s="170"/>
      <c r="I48" s="169"/>
      <c r="J48" s="169"/>
      <c r="K48" s="169"/>
      <c r="L48" s="169"/>
      <c r="M48" s="171"/>
      <c r="N48" s="160">
        <f t="shared" si="16"/>
        <v>0</v>
      </c>
      <c r="O48" s="161" t="str">
        <f t="shared" si="17"/>
        <v/>
      </c>
      <c r="P48" s="161" t="str">
        <f t="shared" si="0"/>
        <v/>
      </c>
      <c r="Q48" s="161" t="str">
        <f t="shared" si="1"/>
        <v/>
      </c>
      <c r="R48" s="161">
        <f t="shared" si="18"/>
        <v>0</v>
      </c>
      <c r="S48" s="102" t="str">
        <f t="shared" si="2"/>
        <v/>
      </c>
      <c r="T48" s="102" t="str">
        <f t="shared" si="3"/>
        <v/>
      </c>
      <c r="U48" s="102" t="str">
        <f t="shared" si="4"/>
        <v/>
      </c>
      <c r="V48" s="102" t="str">
        <f t="shared" si="19"/>
        <v/>
      </c>
      <c r="W48" s="102" t="str">
        <f t="shared" si="5"/>
        <v/>
      </c>
      <c r="X48" s="102" t="str">
        <f t="shared" si="6"/>
        <v/>
      </c>
      <c r="Y48" s="102">
        <f t="shared" si="7"/>
        <v>0</v>
      </c>
      <c r="Z48" s="162" t="b">
        <f t="shared" si="8"/>
        <v>0</v>
      </c>
      <c r="AA48" s="162" t="b">
        <f t="shared" si="9"/>
        <v>0</v>
      </c>
      <c r="AB48" s="162" t="b">
        <f t="shared" si="10"/>
        <v>0</v>
      </c>
      <c r="AC48" s="162" t="b">
        <f t="shared" si="11"/>
        <v>0</v>
      </c>
      <c r="AD48" s="162" t="b">
        <f t="shared" si="12"/>
        <v>0</v>
      </c>
      <c r="AE48" s="162" t="b">
        <f t="shared" si="20"/>
        <v>0</v>
      </c>
      <c r="AF48" s="162" t="b">
        <f t="shared" si="21"/>
        <v>0</v>
      </c>
      <c r="AG48" s="162" t="b">
        <f t="shared" si="22"/>
        <v>0</v>
      </c>
      <c r="AH48" s="162" t="b">
        <f t="shared" si="23"/>
        <v>0</v>
      </c>
      <c r="AI48" s="162" t="b">
        <f t="shared" si="24"/>
        <v>0</v>
      </c>
      <c r="AJ48" s="167" t="str">
        <f t="shared" si="13"/>
        <v/>
      </c>
      <c r="AK48" s="168" t="str">
        <f t="shared" si="14"/>
        <v/>
      </c>
      <c r="AL48" s="240" t="str">
        <f t="shared" si="25"/>
        <v/>
      </c>
      <c r="AM48" s="165" t="str">
        <f t="shared" si="26"/>
        <v/>
      </c>
      <c r="AN48" s="166">
        <f t="shared" si="27"/>
        <v>0</v>
      </c>
      <c r="AO48" s="148" t="str">
        <f t="shared" si="28"/>
        <v/>
      </c>
      <c r="AP48" s="149" t="str">
        <f t="shared" si="29"/>
        <v/>
      </c>
      <c r="AQ48" s="137"/>
      <c r="AR48" s="165" t="str">
        <f t="shared" si="30"/>
        <v/>
      </c>
      <c r="AS48" s="243" t="str">
        <f t="shared" si="31"/>
        <v/>
      </c>
      <c r="AT48" s="243" t="str">
        <f t="shared" si="32"/>
        <v/>
      </c>
      <c r="AU48" s="243" t="str">
        <f t="shared" si="33"/>
        <v/>
      </c>
      <c r="AV48" s="242"/>
      <c r="AW48" s="243" t="str">
        <f t="shared" si="35"/>
        <v/>
      </c>
      <c r="AX48" s="243">
        <f t="shared" si="36"/>
        <v>0</v>
      </c>
      <c r="AY48" s="242"/>
      <c r="AZ48" s="59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17"/>
      <c r="C49" s="156"/>
      <c r="D49" s="155"/>
      <c r="E49" s="137"/>
      <c r="F49" s="137"/>
      <c r="G49" s="157"/>
      <c r="H49" s="170"/>
      <c r="I49" s="169"/>
      <c r="J49" s="169"/>
      <c r="K49" s="169"/>
      <c r="L49" s="169"/>
      <c r="M49" s="171"/>
      <c r="N49" s="160">
        <f t="shared" si="16"/>
        <v>0</v>
      </c>
      <c r="O49" s="161" t="str">
        <f t="shared" si="17"/>
        <v/>
      </c>
      <c r="P49" s="161" t="str">
        <f t="shared" si="0"/>
        <v/>
      </c>
      <c r="Q49" s="161" t="str">
        <f t="shared" si="1"/>
        <v/>
      </c>
      <c r="R49" s="161">
        <f t="shared" si="18"/>
        <v>0</v>
      </c>
      <c r="S49" s="102" t="str">
        <f t="shared" si="2"/>
        <v/>
      </c>
      <c r="T49" s="102" t="str">
        <f t="shared" si="3"/>
        <v/>
      </c>
      <c r="U49" s="102" t="str">
        <f t="shared" si="4"/>
        <v/>
      </c>
      <c r="V49" s="102" t="str">
        <f t="shared" si="19"/>
        <v/>
      </c>
      <c r="W49" s="102" t="str">
        <f t="shared" si="5"/>
        <v/>
      </c>
      <c r="X49" s="102" t="str">
        <f t="shared" si="6"/>
        <v/>
      </c>
      <c r="Y49" s="102">
        <f t="shared" si="7"/>
        <v>0</v>
      </c>
      <c r="Z49" s="162" t="b">
        <f t="shared" si="8"/>
        <v>0</v>
      </c>
      <c r="AA49" s="162" t="b">
        <f t="shared" si="9"/>
        <v>0</v>
      </c>
      <c r="AB49" s="162" t="b">
        <f t="shared" si="10"/>
        <v>0</v>
      </c>
      <c r="AC49" s="162" t="b">
        <f t="shared" si="11"/>
        <v>0</v>
      </c>
      <c r="AD49" s="162" t="b">
        <f t="shared" si="12"/>
        <v>0</v>
      </c>
      <c r="AE49" s="162" t="b">
        <f t="shared" si="20"/>
        <v>0</v>
      </c>
      <c r="AF49" s="162" t="b">
        <f t="shared" si="21"/>
        <v>0</v>
      </c>
      <c r="AG49" s="162" t="b">
        <f t="shared" si="22"/>
        <v>0</v>
      </c>
      <c r="AH49" s="162" t="b">
        <f t="shared" si="23"/>
        <v>0</v>
      </c>
      <c r="AI49" s="162" t="b">
        <f t="shared" si="24"/>
        <v>0</v>
      </c>
      <c r="AJ49" s="167" t="str">
        <f t="shared" si="13"/>
        <v/>
      </c>
      <c r="AK49" s="168" t="str">
        <f t="shared" si="14"/>
        <v/>
      </c>
      <c r="AL49" s="240" t="str">
        <f t="shared" si="25"/>
        <v/>
      </c>
      <c r="AM49" s="165" t="str">
        <f t="shared" si="26"/>
        <v/>
      </c>
      <c r="AN49" s="166">
        <f t="shared" si="27"/>
        <v>0</v>
      </c>
      <c r="AO49" s="148" t="str">
        <f t="shared" si="28"/>
        <v/>
      </c>
      <c r="AP49" s="149" t="str">
        <f t="shared" si="29"/>
        <v/>
      </c>
      <c r="AQ49" s="137"/>
      <c r="AR49" s="165" t="str">
        <f t="shared" si="30"/>
        <v/>
      </c>
      <c r="AS49" s="243" t="str">
        <f t="shared" si="31"/>
        <v/>
      </c>
      <c r="AT49" s="243" t="str">
        <f t="shared" si="32"/>
        <v/>
      </c>
      <c r="AU49" s="243" t="str">
        <f t="shared" si="33"/>
        <v/>
      </c>
      <c r="AV49" s="242"/>
      <c r="AW49" s="243" t="str">
        <f t="shared" si="35"/>
        <v/>
      </c>
      <c r="AX49" s="243">
        <f t="shared" si="36"/>
        <v>0</v>
      </c>
      <c r="AY49" s="242"/>
      <c r="AZ49" s="59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17"/>
      <c r="C50" s="156"/>
      <c r="D50" s="197"/>
      <c r="E50" s="137"/>
      <c r="F50" s="137"/>
      <c r="G50" s="157"/>
      <c r="H50" s="170"/>
      <c r="I50" s="169"/>
      <c r="J50" s="169"/>
      <c r="K50" s="169"/>
      <c r="L50" s="169"/>
      <c r="M50" s="171"/>
      <c r="N50" s="160">
        <f t="shared" si="16"/>
        <v>0</v>
      </c>
      <c r="O50" s="161" t="str">
        <f t="shared" si="17"/>
        <v/>
      </c>
      <c r="P50" s="161" t="str">
        <f t="shared" si="0"/>
        <v/>
      </c>
      <c r="Q50" s="161" t="str">
        <f t="shared" si="1"/>
        <v/>
      </c>
      <c r="R50" s="161">
        <f t="shared" si="18"/>
        <v>0</v>
      </c>
      <c r="S50" s="102" t="str">
        <f t="shared" si="2"/>
        <v/>
      </c>
      <c r="T50" s="102" t="str">
        <f t="shared" si="3"/>
        <v/>
      </c>
      <c r="U50" s="102" t="str">
        <f t="shared" si="4"/>
        <v/>
      </c>
      <c r="V50" s="102" t="str">
        <f t="shared" si="19"/>
        <v/>
      </c>
      <c r="W50" s="102" t="str">
        <f t="shared" si="5"/>
        <v/>
      </c>
      <c r="X50" s="102" t="str">
        <f t="shared" si="6"/>
        <v/>
      </c>
      <c r="Y50" s="102">
        <f t="shared" si="7"/>
        <v>0</v>
      </c>
      <c r="Z50" s="162" t="b">
        <f t="shared" si="8"/>
        <v>0</v>
      </c>
      <c r="AA50" s="162" t="b">
        <f t="shared" si="9"/>
        <v>0</v>
      </c>
      <c r="AB50" s="162" t="b">
        <f t="shared" si="10"/>
        <v>0</v>
      </c>
      <c r="AC50" s="162" t="b">
        <f t="shared" si="11"/>
        <v>0</v>
      </c>
      <c r="AD50" s="162" t="b">
        <f t="shared" si="12"/>
        <v>0</v>
      </c>
      <c r="AE50" s="162" t="b">
        <f t="shared" si="20"/>
        <v>0</v>
      </c>
      <c r="AF50" s="162" t="b">
        <f t="shared" si="21"/>
        <v>0</v>
      </c>
      <c r="AG50" s="162" t="b">
        <f t="shared" si="22"/>
        <v>0</v>
      </c>
      <c r="AH50" s="162" t="b">
        <f t="shared" si="23"/>
        <v>0</v>
      </c>
      <c r="AI50" s="162" t="b">
        <f t="shared" si="24"/>
        <v>0</v>
      </c>
      <c r="AJ50" s="167" t="str">
        <f t="shared" si="13"/>
        <v/>
      </c>
      <c r="AK50" s="168" t="str">
        <f t="shared" si="14"/>
        <v/>
      </c>
      <c r="AL50" s="240" t="str">
        <f t="shared" si="25"/>
        <v/>
      </c>
      <c r="AM50" s="165" t="str">
        <f t="shared" si="26"/>
        <v/>
      </c>
      <c r="AN50" s="166">
        <f t="shared" si="27"/>
        <v>0</v>
      </c>
      <c r="AO50" s="148" t="str">
        <f t="shared" si="28"/>
        <v/>
      </c>
      <c r="AP50" s="149" t="str">
        <f t="shared" si="29"/>
        <v/>
      </c>
      <c r="AQ50" s="137"/>
      <c r="AR50" s="165" t="str">
        <f t="shared" si="30"/>
        <v/>
      </c>
      <c r="AS50" s="243" t="str">
        <f t="shared" si="31"/>
        <v/>
      </c>
      <c r="AT50" s="243" t="str">
        <f t="shared" si="32"/>
        <v/>
      </c>
      <c r="AU50" s="243" t="str">
        <f t="shared" si="33"/>
        <v/>
      </c>
      <c r="AV50" s="242"/>
      <c r="AW50" s="243" t="str">
        <f t="shared" si="35"/>
        <v/>
      </c>
      <c r="AX50" s="243">
        <f t="shared" si="36"/>
        <v>0</v>
      </c>
      <c r="AY50" s="242"/>
      <c r="AZ50" s="59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17"/>
      <c r="C51" s="156"/>
      <c r="D51" s="197"/>
      <c r="E51" s="137"/>
      <c r="F51" s="172"/>
      <c r="G51" s="157"/>
      <c r="H51" s="170"/>
      <c r="I51" s="169"/>
      <c r="J51" s="169"/>
      <c r="K51" s="169"/>
      <c r="L51" s="169"/>
      <c r="M51" s="171"/>
      <c r="N51" s="160">
        <f t="shared" si="16"/>
        <v>0</v>
      </c>
      <c r="O51" s="161" t="str">
        <f t="shared" si="17"/>
        <v/>
      </c>
      <c r="P51" s="161" t="str">
        <f t="shared" si="0"/>
        <v/>
      </c>
      <c r="Q51" s="161" t="str">
        <f t="shared" si="1"/>
        <v/>
      </c>
      <c r="R51" s="161">
        <f t="shared" si="18"/>
        <v>0</v>
      </c>
      <c r="S51" s="102" t="str">
        <f t="shared" si="2"/>
        <v/>
      </c>
      <c r="T51" s="102" t="str">
        <f t="shared" si="3"/>
        <v/>
      </c>
      <c r="U51" s="102" t="str">
        <f t="shared" si="4"/>
        <v/>
      </c>
      <c r="V51" s="102" t="str">
        <f t="shared" si="19"/>
        <v/>
      </c>
      <c r="W51" s="102" t="str">
        <f t="shared" si="5"/>
        <v/>
      </c>
      <c r="X51" s="102" t="str">
        <f t="shared" si="6"/>
        <v/>
      </c>
      <c r="Y51" s="102">
        <f t="shared" si="7"/>
        <v>0</v>
      </c>
      <c r="Z51" s="162" t="b">
        <f t="shared" si="8"/>
        <v>0</v>
      </c>
      <c r="AA51" s="162" t="b">
        <f t="shared" si="9"/>
        <v>0</v>
      </c>
      <c r="AB51" s="162" t="b">
        <f t="shared" si="10"/>
        <v>0</v>
      </c>
      <c r="AC51" s="162" t="b">
        <f t="shared" si="11"/>
        <v>0</v>
      </c>
      <c r="AD51" s="162" t="b">
        <f t="shared" si="12"/>
        <v>0</v>
      </c>
      <c r="AE51" s="162" t="b">
        <f t="shared" si="20"/>
        <v>0</v>
      </c>
      <c r="AF51" s="162" t="b">
        <f t="shared" si="21"/>
        <v>0</v>
      </c>
      <c r="AG51" s="162" t="b">
        <f t="shared" si="22"/>
        <v>0</v>
      </c>
      <c r="AH51" s="162" t="b">
        <f t="shared" si="23"/>
        <v>0</v>
      </c>
      <c r="AI51" s="162" t="b">
        <f t="shared" si="24"/>
        <v>0</v>
      </c>
      <c r="AJ51" s="167" t="str">
        <f t="shared" si="13"/>
        <v/>
      </c>
      <c r="AK51" s="168" t="str">
        <f t="shared" si="14"/>
        <v/>
      </c>
      <c r="AL51" s="240" t="str">
        <f t="shared" si="25"/>
        <v/>
      </c>
      <c r="AM51" s="165" t="str">
        <f t="shared" si="26"/>
        <v/>
      </c>
      <c r="AN51" s="166">
        <f t="shared" si="27"/>
        <v>0</v>
      </c>
      <c r="AO51" s="148" t="str">
        <f t="shared" si="28"/>
        <v/>
      </c>
      <c r="AP51" s="149" t="str">
        <f t="shared" si="29"/>
        <v/>
      </c>
      <c r="AQ51" s="137"/>
      <c r="AR51" s="165" t="str">
        <f t="shared" si="30"/>
        <v/>
      </c>
      <c r="AS51" s="243" t="str">
        <f t="shared" si="31"/>
        <v/>
      </c>
      <c r="AT51" s="243" t="str">
        <f t="shared" si="32"/>
        <v/>
      </c>
      <c r="AU51" s="243" t="str">
        <f t="shared" si="33"/>
        <v/>
      </c>
      <c r="AV51" s="242"/>
      <c r="AW51" s="243" t="str">
        <f t="shared" si="35"/>
        <v/>
      </c>
      <c r="AX51" s="243">
        <f t="shared" si="36"/>
        <v>0</v>
      </c>
      <c r="AY51" s="242"/>
      <c r="AZ51" s="59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17"/>
      <c r="C52" s="156"/>
      <c r="D52" s="155"/>
      <c r="E52" s="137"/>
      <c r="F52" s="172"/>
      <c r="G52" s="157"/>
      <c r="H52" s="170"/>
      <c r="I52" s="169"/>
      <c r="J52" s="169"/>
      <c r="K52" s="169"/>
      <c r="L52" s="169"/>
      <c r="M52" s="171"/>
      <c r="N52" s="160">
        <f t="shared" si="16"/>
        <v>0</v>
      </c>
      <c r="O52" s="161" t="str">
        <f t="shared" si="17"/>
        <v/>
      </c>
      <c r="P52" s="161" t="str">
        <f t="shared" si="0"/>
        <v/>
      </c>
      <c r="Q52" s="161" t="str">
        <f t="shared" si="1"/>
        <v/>
      </c>
      <c r="R52" s="161">
        <f t="shared" si="18"/>
        <v>0</v>
      </c>
      <c r="S52" s="102" t="str">
        <f t="shared" si="2"/>
        <v/>
      </c>
      <c r="T52" s="102" t="str">
        <f t="shared" si="3"/>
        <v/>
      </c>
      <c r="U52" s="102" t="str">
        <f t="shared" si="4"/>
        <v/>
      </c>
      <c r="V52" s="102" t="str">
        <f t="shared" si="19"/>
        <v/>
      </c>
      <c r="W52" s="102" t="str">
        <f t="shared" si="5"/>
        <v/>
      </c>
      <c r="X52" s="102" t="str">
        <f t="shared" si="6"/>
        <v/>
      </c>
      <c r="Y52" s="102">
        <f t="shared" si="7"/>
        <v>0</v>
      </c>
      <c r="Z52" s="162" t="b">
        <f t="shared" si="8"/>
        <v>0</v>
      </c>
      <c r="AA52" s="162" t="b">
        <f t="shared" si="9"/>
        <v>0</v>
      </c>
      <c r="AB52" s="162" t="b">
        <f t="shared" si="10"/>
        <v>0</v>
      </c>
      <c r="AC52" s="162" t="b">
        <f t="shared" si="11"/>
        <v>0</v>
      </c>
      <c r="AD52" s="162" t="b">
        <f t="shared" si="12"/>
        <v>0</v>
      </c>
      <c r="AE52" s="162" t="b">
        <f t="shared" si="20"/>
        <v>0</v>
      </c>
      <c r="AF52" s="162" t="b">
        <f t="shared" si="21"/>
        <v>0</v>
      </c>
      <c r="AG52" s="162" t="b">
        <f t="shared" si="22"/>
        <v>0</v>
      </c>
      <c r="AH52" s="162" t="b">
        <f t="shared" si="23"/>
        <v>0</v>
      </c>
      <c r="AI52" s="162" t="b">
        <f t="shared" si="24"/>
        <v>0</v>
      </c>
      <c r="AJ52" s="167" t="str">
        <f t="shared" si="13"/>
        <v/>
      </c>
      <c r="AK52" s="168" t="str">
        <f t="shared" si="14"/>
        <v/>
      </c>
      <c r="AL52" s="240" t="str">
        <f t="shared" si="25"/>
        <v/>
      </c>
      <c r="AM52" s="165" t="str">
        <f t="shared" si="26"/>
        <v/>
      </c>
      <c r="AN52" s="166">
        <f t="shared" si="27"/>
        <v>0</v>
      </c>
      <c r="AO52" s="148" t="str">
        <f t="shared" si="28"/>
        <v/>
      </c>
      <c r="AP52" s="149" t="str">
        <f t="shared" si="29"/>
        <v/>
      </c>
      <c r="AQ52" s="137"/>
      <c r="AR52" s="165" t="str">
        <f t="shared" si="30"/>
        <v/>
      </c>
      <c r="AS52" s="243" t="str">
        <f t="shared" si="31"/>
        <v/>
      </c>
      <c r="AT52" s="243" t="str">
        <f t="shared" si="32"/>
        <v/>
      </c>
      <c r="AU52" s="243" t="str">
        <f t="shared" si="33"/>
        <v/>
      </c>
      <c r="AV52" s="242"/>
      <c r="AW52" s="243" t="str">
        <f t="shared" si="35"/>
        <v/>
      </c>
      <c r="AX52" s="243">
        <f t="shared" si="36"/>
        <v>0</v>
      </c>
      <c r="AY52" s="242"/>
      <c r="AZ52" s="59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17"/>
      <c r="C53" s="156"/>
      <c r="D53" s="155"/>
      <c r="E53" s="173"/>
      <c r="F53" s="174"/>
      <c r="G53" s="157"/>
      <c r="H53" s="170"/>
      <c r="I53" s="169"/>
      <c r="J53" s="169"/>
      <c r="K53" s="169"/>
      <c r="L53" s="169"/>
      <c r="M53" s="171"/>
      <c r="N53" s="160">
        <f t="shared" si="16"/>
        <v>0</v>
      </c>
      <c r="O53" s="161" t="str">
        <f t="shared" si="17"/>
        <v/>
      </c>
      <c r="P53" s="161" t="str">
        <f t="shared" si="0"/>
        <v/>
      </c>
      <c r="Q53" s="161" t="str">
        <f t="shared" si="1"/>
        <v/>
      </c>
      <c r="R53" s="161">
        <f t="shared" si="18"/>
        <v>0</v>
      </c>
      <c r="S53" s="102" t="str">
        <f t="shared" si="2"/>
        <v/>
      </c>
      <c r="T53" s="102" t="str">
        <f t="shared" si="3"/>
        <v/>
      </c>
      <c r="U53" s="102" t="str">
        <f t="shared" si="4"/>
        <v/>
      </c>
      <c r="V53" s="102" t="str">
        <f t="shared" si="19"/>
        <v/>
      </c>
      <c r="W53" s="102" t="str">
        <f t="shared" si="5"/>
        <v/>
      </c>
      <c r="X53" s="102" t="str">
        <f t="shared" si="6"/>
        <v/>
      </c>
      <c r="Y53" s="102">
        <f t="shared" si="7"/>
        <v>0</v>
      </c>
      <c r="Z53" s="162" t="b">
        <f t="shared" si="8"/>
        <v>0</v>
      </c>
      <c r="AA53" s="162" t="b">
        <f t="shared" si="9"/>
        <v>0</v>
      </c>
      <c r="AB53" s="162" t="b">
        <f t="shared" si="10"/>
        <v>0</v>
      </c>
      <c r="AC53" s="162" t="b">
        <f t="shared" si="11"/>
        <v>0</v>
      </c>
      <c r="AD53" s="162" t="b">
        <f t="shared" si="12"/>
        <v>0</v>
      </c>
      <c r="AE53" s="162" t="b">
        <f t="shared" si="20"/>
        <v>0</v>
      </c>
      <c r="AF53" s="162" t="b">
        <f t="shared" si="21"/>
        <v>0</v>
      </c>
      <c r="AG53" s="162" t="b">
        <f t="shared" si="22"/>
        <v>0</v>
      </c>
      <c r="AH53" s="162" t="b">
        <f t="shared" si="23"/>
        <v>0</v>
      </c>
      <c r="AI53" s="162" t="b">
        <f t="shared" si="24"/>
        <v>0</v>
      </c>
      <c r="AJ53" s="175" t="str">
        <f t="shared" si="13"/>
        <v/>
      </c>
      <c r="AK53" s="168" t="str">
        <f t="shared" si="14"/>
        <v/>
      </c>
      <c r="AL53" s="240" t="str">
        <f t="shared" si="25"/>
        <v/>
      </c>
      <c r="AM53" s="165" t="str">
        <f t="shared" si="26"/>
        <v/>
      </c>
      <c r="AN53" s="166">
        <f t="shared" si="27"/>
        <v>0</v>
      </c>
      <c r="AO53" s="148" t="str">
        <f t="shared" si="28"/>
        <v/>
      </c>
      <c r="AP53" s="149" t="str">
        <f t="shared" si="29"/>
        <v/>
      </c>
      <c r="AQ53" s="137"/>
      <c r="AR53" s="165" t="str">
        <f t="shared" si="30"/>
        <v/>
      </c>
      <c r="AS53" s="243" t="str">
        <f t="shared" si="31"/>
        <v/>
      </c>
      <c r="AT53" s="243" t="str">
        <f t="shared" si="32"/>
        <v/>
      </c>
      <c r="AU53" s="243" t="str">
        <f t="shared" si="33"/>
        <v/>
      </c>
      <c r="AV53" s="242"/>
      <c r="AW53" s="243" t="str">
        <f t="shared" si="35"/>
        <v/>
      </c>
      <c r="AX53" s="243">
        <f t="shared" si="36"/>
        <v>0</v>
      </c>
      <c r="AY53" s="242"/>
      <c r="AZ53" s="59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79</v>
      </c>
      <c r="B54" s="64">
        <f>COUNTA(B18:B53)</f>
        <v>6</v>
      </c>
      <c r="C54" s="106"/>
      <c r="D54" s="308" t="s">
        <v>47</v>
      </c>
      <c r="E54" s="308"/>
      <c r="F54" s="308"/>
      <c r="G54" s="308"/>
      <c r="H54" s="176">
        <f t="shared" ref="H54:M54" si="37">IF(S56=0,"",IF(S56&gt;0,S55))</f>
        <v>0.66666666666666663</v>
      </c>
      <c r="I54" s="177" t="str">
        <f t="shared" si="37"/>
        <v/>
      </c>
      <c r="J54" s="177">
        <f t="shared" si="37"/>
        <v>0.83333333333333337</v>
      </c>
      <c r="K54" s="177" t="str">
        <f t="shared" si="37"/>
        <v/>
      </c>
      <c r="L54" s="177">
        <f t="shared" si="37"/>
        <v>0.66666666666666663</v>
      </c>
      <c r="M54" s="177">
        <f t="shared" si="37"/>
        <v>0.66666666666666663</v>
      </c>
      <c r="N54" s="177"/>
      <c r="O54" s="177"/>
      <c r="P54" s="177"/>
      <c r="Q54" s="177"/>
      <c r="R54" s="177"/>
      <c r="S54" s="178">
        <f t="shared" ref="S54:X54" si="38">SUM(S18:S53)</f>
        <v>4</v>
      </c>
      <c r="T54" s="178">
        <f t="shared" si="38"/>
        <v>0</v>
      </c>
      <c r="U54" s="178">
        <f t="shared" si="38"/>
        <v>5</v>
      </c>
      <c r="V54" s="178">
        <f t="shared" si="38"/>
        <v>0</v>
      </c>
      <c r="W54" s="178">
        <f t="shared" si="38"/>
        <v>4</v>
      </c>
      <c r="X54" s="178">
        <f t="shared" si="38"/>
        <v>4</v>
      </c>
      <c r="Y54" s="179">
        <f>SUM(AK18:AK53)</f>
        <v>4.25</v>
      </c>
      <c r="Z54" s="179">
        <f t="shared" ref="Z54:AI54" si="39">SUM(Z18:Z53)</f>
        <v>1</v>
      </c>
      <c r="AA54" s="179">
        <f t="shared" si="39"/>
        <v>1</v>
      </c>
      <c r="AB54" s="179">
        <f t="shared" si="39"/>
        <v>2.25</v>
      </c>
      <c r="AC54" s="179">
        <f t="shared" si="39"/>
        <v>0</v>
      </c>
      <c r="AD54" s="179">
        <f t="shared" si="39"/>
        <v>0</v>
      </c>
      <c r="AE54" s="179">
        <f t="shared" si="39"/>
        <v>0</v>
      </c>
      <c r="AF54" s="179">
        <f t="shared" si="39"/>
        <v>0</v>
      </c>
      <c r="AG54" s="179">
        <f t="shared" si="39"/>
        <v>0</v>
      </c>
      <c r="AH54" s="179">
        <f t="shared" si="39"/>
        <v>0</v>
      </c>
      <c r="AI54" s="179">
        <f t="shared" si="39"/>
        <v>0</v>
      </c>
      <c r="AJ54" s="180"/>
      <c r="AK54" s="244">
        <f>IF(Y57=0,"",IF(Y57&gt;0,$Y$55))</f>
        <v>0.70833333333333337</v>
      </c>
      <c r="AL54" s="244" t="str">
        <f>IF(Z57=0,"",IF(Z57&gt;0,$Y$55))</f>
        <v/>
      </c>
      <c r="AM54" s="181"/>
      <c r="AN54" s="181"/>
      <c r="AO54" s="182">
        <f>IF(B54=0,"",IF(B54&gt;0,AO55/B54))</f>
        <v>0.16666666666666666</v>
      </c>
      <c r="AP54" s="182">
        <f>IF(B54=0,"",IF(B54&gt;0,AP55/B54))</f>
        <v>0.16666666666666666</v>
      </c>
      <c r="AQ54" s="183">
        <f>IF(B54=0,"",IF(B54&gt;0,AQ56/B54))</f>
        <v>1</v>
      </c>
      <c r="AR54" s="184"/>
      <c r="AS54" s="246" t="s">
        <v>117</v>
      </c>
      <c r="AT54" s="246" t="s">
        <v>117</v>
      </c>
      <c r="AU54" s="246" t="s">
        <v>118</v>
      </c>
      <c r="AV54" s="247" t="str">
        <f>IF(AX54=0,"",IF(AX54&gt;0,AX54/AV55))</f>
        <v/>
      </c>
      <c r="AW54" s="248"/>
      <c r="AX54" s="248">
        <f>SUM(AX18:AX53)</f>
        <v>0</v>
      </c>
      <c r="AY54" s="247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102"/>
      <c r="E55" s="185">
        <f>COUNTA(E18:E53)</f>
        <v>1</v>
      </c>
      <c r="F55" s="185">
        <f>COUNTA(F18:F53)</f>
        <v>1</v>
      </c>
      <c r="G55" s="102"/>
      <c r="H55" s="316" t="s">
        <v>85</v>
      </c>
      <c r="I55" s="309"/>
      <c r="J55" s="316" t="s">
        <v>31</v>
      </c>
      <c r="K55" s="309"/>
      <c r="L55" s="309" t="s">
        <v>32</v>
      </c>
      <c r="M55" s="309"/>
      <c r="N55" s="102"/>
      <c r="O55" s="102"/>
      <c r="P55" s="102"/>
      <c r="Q55" s="102"/>
      <c r="R55" s="102"/>
      <c r="S55" s="186">
        <f t="shared" ref="S55:X55" si="40">S54/S56</f>
        <v>0.66666666666666663</v>
      </c>
      <c r="T55" s="186" t="e">
        <f t="shared" si="40"/>
        <v>#DIV/0!</v>
      </c>
      <c r="U55" s="186">
        <f t="shared" si="40"/>
        <v>0.83333333333333337</v>
      </c>
      <c r="V55" s="186" t="e">
        <f t="shared" si="40"/>
        <v>#DIV/0!</v>
      </c>
      <c r="W55" s="186">
        <f t="shared" si="40"/>
        <v>0.66666666666666663</v>
      </c>
      <c r="X55" s="186">
        <f t="shared" si="40"/>
        <v>0.66666666666666663</v>
      </c>
      <c r="Y55" s="186">
        <f>Y54/Y57</f>
        <v>0.70833333333333337</v>
      </c>
      <c r="Z55" s="162">
        <f>Z54/10</f>
        <v>0.1</v>
      </c>
      <c r="AA55" s="162">
        <f t="shared" ref="AA55:AI55" si="41">AA54/10</f>
        <v>0.1</v>
      </c>
      <c r="AB55" s="162">
        <f t="shared" si="41"/>
        <v>0.22500000000000001</v>
      </c>
      <c r="AC55" s="162">
        <f t="shared" si="41"/>
        <v>0</v>
      </c>
      <c r="AD55" s="162">
        <f t="shared" si="41"/>
        <v>0</v>
      </c>
      <c r="AE55" s="162">
        <f t="shared" si="41"/>
        <v>0</v>
      </c>
      <c r="AF55" s="162">
        <f t="shared" si="41"/>
        <v>0</v>
      </c>
      <c r="AG55" s="162">
        <f t="shared" si="41"/>
        <v>0</v>
      </c>
      <c r="AH55" s="162">
        <f t="shared" si="41"/>
        <v>0</v>
      </c>
      <c r="AI55" s="162">
        <f t="shared" si="41"/>
        <v>0</v>
      </c>
      <c r="AJ55" s="162"/>
      <c r="AK55" s="106"/>
      <c r="AL55" s="106"/>
      <c r="AM55" s="106"/>
      <c r="AN55" s="106"/>
      <c r="AO55" s="187">
        <f>COUNTIF(AO18:AO53,1)</f>
        <v>1</v>
      </c>
      <c r="AP55" s="187">
        <f>SUM(AP18:AP52)</f>
        <v>1</v>
      </c>
      <c r="AQ55" s="185">
        <f>COUNTA(AQ18:AQ53)</f>
        <v>0</v>
      </c>
      <c r="AR55" s="106"/>
      <c r="AS55" s="127" t="str">
        <f>IF($AS$57=0,"",IF($D$2&lt;6,"",IF($D$2&gt;=6,(AS58+AS59)/AS57)))</f>
        <v/>
      </c>
      <c r="AT55" s="127" t="str">
        <f t="shared" ref="AT55:AU55" si="42">IF($AS$57=0,"",IF($D$2&lt;6,"",IF($D$2&gt;=6,(AT58+AT59)/AT57)))</f>
        <v/>
      </c>
      <c r="AU55" s="127" t="str">
        <f t="shared" si="42"/>
        <v/>
      </c>
      <c r="AV55" s="185">
        <f>COUNTA(AV18:AV53)</f>
        <v>0</v>
      </c>
      <c r="AW55" s="185"/>
      <c r="AX55" s="185"/>
      <c r="AY55" s="185">
        <f>COUNTA(AY18:AY53)</f>
        <v>0</v>
      </c>
      <c r="AZ55" s="3"/>
      <c r="BA55" s="3"/>
    </row>
    <row r="56" spans="1:53" ht="13.8" thickBot="1" x14ac:dyDescent="0.3">
      <c r="E56" s="3"/>
      <c r="F56" s="3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3">
        <f t="shared" ref="S56:X56" si="43">COUNTA(H18:H53)</f>
        <v>6</v>
      </c>
      <c r="T56" s="3">
        <f t="shared" si="43"/>
        <v>0</v>
      </c>
      <c r="U56" s="3">
        <f t="shared" si="43"/>
        <v>6</v>
      </c>
      <c r="V56" s="3">
        <f t="shared" si="43"/>
        <v>0</v>
      </c>
      <c r="W56" s="3">
        <f t="shared" si="43"/>
        <v>6</v>
      </c>
      <c r="X56" s="3">
        <f t="shared" si="43"/>
        <v>6</v>
      </c>
      <c r="Y56" s="3">
        <f>COUNTIF(AK18:AK53,"")</f>
        <v>30</v>
      </c>
      <c r="Z56" s="10">
        <f>Z54/D68*D70</f>
        <v>0.16666666666666666</v>
      </c>
      <c r="AA56" s="10">
        <f>AA54/E68*E70</f>
        <v>0.16666666666666666</v>
      </c>
      <c r="AB56" s="10">
        <f>AB54/F68*F70</f>
        <v>0.375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78"/>
      <c r="AP56" s="78"/>
      <c r="AQ56" s="2">
        <f>(B54-AQ55)</f>
        <v>6</v>
      </c>
      <c r="AR56" s="3"/>
      <c r="AS56" s="127" t="str">
        <f>IF($AS$57=0,"",IF($D$2&lt;6,"",IF($D$2&gt;=6,(AS59/AS57))))</f>
        <v/>
      </c>
      <c r="AT56" s="127" t="str">
        <f t="shared" ref="AT56:AU56" si="44">IF($AS$57=0,"",IF($D$2&lt;6,"",IF($D$2&gt;=6,(AT59/AT57))))</f>
        <v/>
      </c>
      <c r="AU56" s="127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0</v>
      </c>
      <c r="C57" s="296"/>
      <c r="D57" s="53">
        <f>D2</f>
        <v>4</v>
      </c>
      <c r="E57" s="92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6</v>
      </c>
      <c r="AE57" s="3"/>
      <c r="AO57" s="3"/>
      <c r="AP57" s="3"/>
      <c r="AQ57" s="2"/>
      <c r="AR57" s="3"/>
      <c r="AS57" s="76">
        <f t="shared" ref="AS57:AT57" si="45">COUNTIF(AS18:AS53,"&gt;""")</f>
        <v>0</v>
      </c>
      <c r="AT57" s="76">
        <f t="shared" si="45"/>
        <v>0</v>
      </c>
      <c r="AU57" s="76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69</v>
      </c>
      <c r="C58" s="296"/>
      <c r="D58" s="304">
        <f>D3</f>
        <v>46031</v>
      </c>
      <c r="E58" s="305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101">
        <f>COUNTIF(AS18:AS53,"1F")</f>
        <v>0</v>
      </c>
      <c r="AT58" s="101">
        <f t="shared" ref="AT58:AU58" si="46">COUNTIF(AT18:AT53,"1F")</f>
        <v>0</v>
      </c>
      <c r="AU58" s="101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96"/>
      <c r="D59" s="73"/>
      <c r="E59" s="73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101">
        <f>COUNTIF(AS18:AS53,"2F")</f>
        <v>0</v>
      </c>
      <c r="AT59" s="101">
        <f t="shared" ref="AT59" si="47">COUNTIF(AT18:AT53,"2F")</f>
        <v>0</v>
      </c>
      <c r="AU59" s="101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96"/>
      <c r="D60" s="73"/>
      <c r="E60" s="73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2</v>
      </c>
      <c r="E62" s="4" t="s">
        <v>3</v>
      </c>
      <c r="F62" s="4" t="s">
        <v>1</v>
      </c>
      <c r="G62" s="68" t="s">
        <v>82</v>
      </c>
      <c r="H62" s="4" t="s">
        <v>4</v>
      </c>
      <c r="I62" s="4" t="s">
        <v>5</v>
      </c>
      <c r="J62" s="4" t="s">
        <v>48</v>
      </c>
      <c r="K62" s="4" t="s">
        <v>8</v>
      </c>
      <c r="L62" s="4" t="s">
        <v>24</v>
      </c>
      <c r="M62" s="4" t="s">
        <v>49</v>
      </c>
      <c r="AE62" s="3"/>
      <c r="AJ62" s="4" t="s">
        <v>25</v>
      </c>
      <c r="AK62" s="4" t="s">
        <v>25</v>
      </c>
      <c r="AL62" s="4" t="s">
        <v>25</v>
      </c>
      <c r="AO62" s="4" t="s">
        <v>50</v>
      </c>
      <c r="AQ62" s="4"/>
    </row>
    <row r="63" spans="1:53" x14ac:dyDescent="0.25">
      <c r="D63" s="10">
        <f t="shared" ref="D63:I63" si="48">S55</f>
        <v>0.66666666666666663</v>
      </c>
      <c r="E63" s="10" t="e">
        <f t="shared" si="48"/>
        <v>#DIV/0!</v>
      </c>
      <c r="F63" s="10">
        <f t="shared" si="48"/>
        <v>0.83333333333333337</v>
      </c>
      <c r="G63" s="10" t="e">
        <f t="shared" si="48"/>
        <v>#DIV/0!</v>
      </c>
      <c r="H63" s="10">
        <f t="shared" si="48"/>
        <v>0.66666666666666663</v>
      </c>
      <c r="I63" s="10">
        <f t="shared" si="48"/>
        <v>0.66666666666666663</v>
      </c>
      <c r="J63" s="10">
        <f>$AK$54</f>
        <v>0.70833333333333337</v>
      </c>
      <c r="K63" s="14">
        <f>$AO$54</f>
        <v>0.16666666666666666</v>
      </c>
      <c r="L63" s="10">
        <f>$AP$54</f>
        <v>0.16666666666666666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66</v>
      </c>
      <c r="C67" s="102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102"/>
      <c r="D68" s="4">
        <f>COUNTIF($D$18:$D$53,"A")</f>
        <v>1</v>
      </c>
      <c r="E68" s="4">
        <f>COUNTIF($D$18:$D$53,"B")</f>
        <v>2</v>
      </c>
      <c r="F68" s="4">
        <f>COUNTIF($D$18:$D$53,"C")</f>
        <v>3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102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51</v>
      </c>
      <c r="C70" s="102"/>
      <c r="D70" s="10">
        <f>D68/$B$54</f>
        <v>0.16666666666666666</v>
      </c>
      <c r="E70" s="10">
        <f>E68/$B$54</f>
        <v>0.33333333333333331</v>
      </c>
      <c r="F70" s="10">
        <f>F68/$B$54</f>
        <v>0.5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52</v>
      </c>
      <c r="C71" s="102"/>
      <c r="D71" s="10">
        <f>Z56</f>
        <v>0.16666666666666666</v>
      </c>
      <c r="E71" s="10">
        <f>AA56</f>
        <v>0.16666666666666666</v>
      </c>
      <c r="F71" s="10">
        <f>AB56</f>
        <v>0.375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53</v>
      </c>
      <c r="C72" s="102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54</v>
      </c>
      <c r="C73" s="102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64</v>
      </c>
      <c r="C74" s="102"/>
      <c r="D74" s="10">
        <f>IF($E$7="ja",D70,IF($E7="nee",D72))</f>
        <v>0.16666666666666666</v>
      </c>
      <c r="E74" s="10">
        <f>IF($E$7="ja",E70,IF($E7="nee",E72))</f>
        <v>0.33333333333333331</v>
      </c>
      <c r="F74" s="10">
        <f>IF($E$7="ja",F70,IF($E7="nee",F72))</f>
        <v>0.5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65</v>
      </c>
      <c r="C75" s="102"/>
      <c r="D75" s="10">
        <f>IF($E$7="ja",D71,IF($E$7="nee",D73))</f>
        <v>0.16666666666666666</v>
      </c>
      <c r="E75" s="10">
        <f>IF($E$7="ja",E71,IF($E$7="nee",E73))</f>
        <v>0.16666666666666666</v>
      </c>
      <c r="F75" s="10">
        <f>IF($E$7="ja",F71,IF($E$7="nee",F73))</f>
        <v>0.375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B8:D8"/>
    <mergeCell ref="D3:E3"/>
    <mergeCell ref="B5:AY5"/>
    <mergeCell ref="B7:D7"/>
    <mergeCell ref="D58:E58"/>
    <mergeCell ref="L10:M10"/>
    <mergeCell ref="D54:G54"/>
    <mergeCell ref="L55:M55"/>
    <mergeCell ref="H10:I10"/>
    <mergeCell ref="J10:K10"/>
    <mergeCell ref="H55:I55"/>
    <mergeCell ref="J55:K55"/>
    <mergeCell ref="AS10:AU10"/>
    <mergeCell ref="C11:C13"/>
  </mergeCells>
  <phoneticPr fontId="25" type="noConversion"/>
  <conditionalFormatting sqref="B18:D53">
    <cfRule type="cellIs" dxfId="812" priority="191" stopIfTrue="1" operator="equal">
      <formula>""</formula>
    </cfRule>
  </conditionalFormatting>
  <conditionalFormatting sqref="E7:E8 D9">
    <cfRule type="cellIs" dxfId="811" priority="219" stopIfTrue="1" operator="equal">
      <formula>"ja"</formula>
    </cfRule>
    <cfRule type="cellIs" dxfId="810" priority="220" stopIfTrue="1" operator="equal">
      <formula>"nee"</formula>
    </cfRule>
  </conditionalFormatting>
  <conditionalFormatting sqref="E18:E53">
    <cfRule type="cellIs" dxfId="809" priority="241" stopIfTrue="1" operator="equal">
      <formula>""</formula>
    </cfRule>
  </conditionalFormatting>
  <conditionalFormatting sqref="E18:F53">
    <cfRule type="cellIs" dxfId="808" priority="238" stopIfTrue="1" operator="equal">
      <formula>"x"</formula>
    </cfRule>
  </conditionalFormatting>
  <conditionalFormatting sqref="F18:F53">
    <cfRule type="cellIs" dxfId="807" priority="239" stopIfTrue="1" operator="equal">
      <formula>""</formula>
    </cfRule>
  </conditionalFormatting>
  <conditionalFormatting sqref="G11:G13">
    <cfRule type="expression" dxfId="806" priority="23" stopIfTrue="1">
      <formula>$J$3="ja"</formula>
    </cfRule>
    <cfRule type="expression" dxfId="805" priority="24" stopIfTrue="1">
      <formula>$L$3="ja"</formula>
    </cfRule>
  </conditionalFormatting>
  <conditionalFormatting sqref="G18:G53">
    <cfRule type="cellIs" dxfId="804" priority="137" stopIfTrue="1" operator="greaterThan">
      <formula>""</formula>
    </cfRule>
    <cfRule type="cellIs" dxfId="803" priority="136" stopIfTrue="1" operator="equal">
      <formula>""</formula>
    </cfRule>
  </conditionalFormatting>
  <conditionalFormatting sqref="H11:H13">
    <cfRule type="expression" dxfId="802" priority="21">
      <formula>$K$2="ja"</formula>
    </cfRule>
    <cfRule type="expression" dxfId="801" priority="25" stopIfTrue="1">
      <formula>$J$2="ja"</formula>
    </cfRule>
    <cfRule type="expression" dxfId="800" priority="26" stopIfTrue="1">
      <formula>$L$2="ja"</formula>
    </cfRule>
  </conditionalFormatting>
  <conditionalFormatting sqref="H18:M53">
    <cfRule type="cellIs" dxfId="799" priority="212" stopIfTrue="1" operator="notEqual">
      <formula>$D18</formula>
    </cfRule>
    <cfRule type="cellIs" dxfId="798" priority="211" stopIfTrue="1" operator="lessThanOrEqual">
      <formula>$D18</formula>
    </cfRule>
    <cfRule type="cellIs" dxfId="797" priority="210" stopIfTrue="1" operator="equal">
      <formula>0</formula>
    </cfRule>
  </conditionalFormatting>
  <conditionalFormatting sqref="I11:I13">
    <cfRule type="expression" dxfId="796" priority="27" stopIfTrue="1">
      <formula>$J$3="ja"</formula>
    </cfRule>
  </conditionalFormatting>
  <conditionalFormatting sqref="I11:J13">
    <cfRule type="expression" dxfId="795" priority="19">
      <formula>$M$2="ja"</formula>
    </cfRule>
  </conditionalFormatting>
  <conditionalFormatting sqref="I11:K13">
    <cfRule type="expression" dxfId="794" priority="18">
      <formula>$L$3="ja"</formula>
    </cfRule>
  </conditionalFormatting>
  <conditionalFormatting sqref="J11:J13">
    <cfRule type="expression" dxfId="793" priority="20">
      <formula>$K$2="ja"</formula>
    </cfRule>
    <cfRule type="expression" dxfId="792" priority="22">
      <formula>$L$2="ja"</formula>
    </cfRule>
  </conditionalFormatting>
  <conditionalFormatting sqref="J11:R13">
    <cfRule type="expression" dxfId="791" priority="14">
      <formula>$J$3="ja"</formula>
    </cfRule>
  </conditionalFormatting>
  <conditionalFormatting sqref="L11:R13">
    <cfRule type="expression" dxfId="790" priority="13">
      <formula>$K$2="ja"</formula>
    </cfRule>
    <cfRule type="expression" dxfId="789" priority="15" stopIfTrue="1">
      <formula>$L$2="ja"</formula>
    </cfRule>
    <cfRule type="expression" dxfId="788" priority="16" stopIfTrue="1">
      <formula>$M$2="ja"</formula>
    </cfRule>
    <cfRule type="expression" dxfId="787" priority="17" stopIfTrue="1">
      <formula>$S$2="ja"</formula>
    </cfRule>
  </conditionalFormatting>
  <conditionalFormatting sqref="AJ18:AJ53">
    <cfRule type="cellIs" dxfId="786" priority="235" stopIfTrue="1" operator="notEqual">
      <formula>""</formula>
    </cfRule>
  </conditionalFormatting>
  <conditionalFormatting sqref="AK18:AK53">
    <cfRule type="cellIs" dxfId="785" priority="37" stopIfTrue="1" operator="equal">
      <formula>1</formula>
    </cfRule>
    <cfRule type="cellIs" dxfId="784" priority="38" stopIfTrue="1" operator="lessThan">
      <formula>1</formula>
    </cfRule>
  </conditionalFormatting>
  <conditionalFormatting sqref="AK11:AL13">
    <cfRule type="cellIs" dxfId="783" priority="10" stopIfTrue="1" operator="equal">
      <formula>1</formula>
    </cfRule>
    <cfRule type="cellIs" dxfId="782" priority="11" stopIfTrue="1" operator="lessThan">
      <formula>1</formula>
    </cfRule>
  </conditionalFormatting>
  <conditionalFormatting sqref="AL18:AL53">
    <cfRule type="expression" dxfId="781" priority="29">
      <formula>$G18=""</formula>
    </cfRule>
    <cfRule type="expression" dxfId="780" priority="30">
      <formula>$AM18=""</formula>
    </cfRule>
    <cfRule type="expression" dxfId="779" priority="31">
      <formula>$AM18&lt;$AR18</formula>
    </cfRule>
    <cfRule type="expression" dxfId="778" priority="32">
      <formula>$AM18&gt;=$AR18</formula>
    </cfRule>
  </conditionalFormatting>
  <conditionalFormatting sqref="AL18:AL54">
    <cfRule type="expression" dxfId="777" priority="28">
      <formula>$B18&gt;0</formula>
    </cfRule>
  </conditionalFormatting>
  <conditionalFormatting sqref="AM18:AN53">
    <cfRule type="expression" dxfId="776" priority="141" stopIfTrue="1">
      <formula>$L$3="ja"</formula>
    </cfRule>
  </conditionalFormatting>
  <conditionalFormatting sqref="AO18:AO53">
    <cfRule type="cellIs" dxfId="775" priority="246" stopIfTrue="1" operator="equal">
      <formula>1</formula>
    </cfRule>
    <cfRule type="cellIs" dxfId="774" priority="247" stopIfTrue="1" operator="equal">
      <formula>""</formula>
    </cfRule>
  </conditionalFormatting>
  <conditionalFormatting sqref="AP18:AP53">
    <cfRule type="cellIs" dxfId="773" priority="250" stopIfTrue="1" operator="equal">
      <formula>""</formula>
    </cfRule>
    <cfRule type="cellIs" dxfId="772" priority="249" stopIfTrue="1" operator="equal">
      <formula>1</formula>
    </cfRule>
  </conditionalFormatting>
  <conditionalFormatting sqref="AQ18:AQ53">
    <cfRule type="expression" dxfId="771" priority="57" stopIfTrue="1">
      <formula>$B18&gt;0</formula>
    </cfRule>
    <cfRule type="cellIs" dxfId="770" priority="58" stopIfTrue="1" operator="equal">
      <formula>""</formula>
    </cfRule>
    <cfRule type="cellIs" dxfId="769" priority="56" stopIfTrue="1" operator="equal">
      <formula>"x"</formula>
    </cfRule>
  </conditionalFormatting>
  <conditionalFormatting sqref="AR18:AR54">
    <cfRule type="expression" dxfId="768" priority="55" stopIfTrue="1">
      <formula>$L$3="ja"</formula>
    </cfRule>
  </conditionalFormatting>
  <conditionalFormatting sqref="AR54">
    <cfRule type="expression" dxfId="767" priority="54" stopIfTrue="1">
      <formula>$J$3="ja"</formula>
    </cfRule>
  </conditionalFormatting>
  <conditionalFormatting sqref="AS11:AS13">
    <cfRule type="expression" dxfId="766" priority="6" stopIfTrue="1">
      <formula>$J$3="ja"</formula>
    </cfRule>
  </conditionalFormatting>
  <conditionalFormatting sqref="AS11:AT13">
    <cfRule type="expression" dxfId="765" priority="9">
      <formula>$L$3="ja"</formula>
    </cfRule>
    <cfRule type="expression" dxfId="764" priority="8">
      <formula>$M$2="ja"</formula>
    </cfRule>
  </conditionalFormatting>
  <conditionalFormatting sqref="AS18:AT53">
    <cfRule type="cellIs" dxfId="763" priority="39" operator="equal">
      <formula>"2F"</formula>
    </cfRule>
  </conditionalFormatting>
  <conditionalFormatting sqref="AS18:AU53">
    <cfRule type="expression" dxfId="762" priority="43" stopIfTrue="1">
      <formula>$L$3="ja"</formula>
    </cfRule>
    <cfRule type="cellIs" dxfId="761" priority="42" operator="equal">
      <formula>"1F"</formula>
    </cfRule>
    <cfRule type="cellIs" dxfId="760" priority="41" operator="equal">
      <formula>"&lt;1F"</formula>
    </cfRule>
  </conditionalFormatting>
  <conditionalFormatting sqref="AS54:AU54">
    <cfRule type="expression" dxfId="759" priority="51" stopIfTrue="1">
      <formula>$L$3="ja"</formula>
    </cfRule>
  </conditionalFormatting>
  <conditionalFormatting sqref="AS54:AY54">
    <cfRule type="expression" dxfId="758" priority="52" stopIfTrue="1">
      <formula>$J$3="ja"</formula>
    </cfRule>
  </conditionalFormatting>
  <conditionalFormatting sqref="AT11:AT13">
    <cfRule type="expression" dxfId="757" priority="7">
      <formula>$L$2="ja"</formula>
    </cfRule>
  </conditionalFormatting>
  <conditionalFormatting sqref="AT11:AU13">
    <cfRule type="expression" dxfId="756" priority="1">
      <formula>$K$2="ja"</formula>
    </cfRule>
  </conditionalFormatting>
  <conditionalFormatting sqref="AT11:AV13">
    <cfRule type="expression" dxfId="755" priority="2">
      <formula>$J$3="ja"</formula>
    </cfRule>
  </conditionalFormatting>
  <conditionalFormatting sqref="AU11:AU13">
    <cfRule type="expression" dxfId="754" priority="5" stopIfTrue="1">
      <formula>$S$2="ja"</formula>
    </cfRule>
    <cfRule type="expression" dxfId="753" priority="4" stopIfTrue="1">
      <formula>$M$2="ja"</formula>
    </cfRule>
    <cfRule type="expression" dxfId="752" priority="3" stopIfTrue="1">
      <formula>$L$2="ja"</formula>
    </cfRule>
  </conditionalFormatting>
  <conditionalFormatting sqref="AU18:AU53">
    <cfRule type="cellIs" dxfId="751" priority="40" operator="equal">
      <formula>"1S"</formula>
    </cfRule>
  </conditionalFormatting>
  <conditionalFormatting sqref="AV11:AV13 AY11:AY13">
    <cfRule type="expression" dxfId="750" priority="12" stopIfTrue="1">
      <formula>$L$3="ja"</formula>
    </cfRule>
  </conditionalFormatting>
  <conditionalFormatting sqref="AV18:AV53">
    <cfRule type="expression" dxfId="749" priority="49">
      <formula>$AW18&gt;=$AR18</formula>
    </cfRule>
    <cfRule type="expression" dxfId="748" priority="48">
      <formula>$AW18&lt;$AR18</formula>
    </cfRule>
    <cfRule type="expression" dxfId="747" priority="47">
      <formula>$AW18=""</formula>
    </cfRule>
  </conditionalFormatting>
  <conditionalFormatting sqref="AV54:AY54">
    <cfRule type="expression" dxfId="746" priority="53" stopIfTrue="1">
      <formula>$L$3="ja"</formula>
    </cfRule>
  </conditionalFormatting>
  <conditionalFormatting sqref="AW18:AX53">
    <cfRule type="expression" dxfId="745" priority="50" stopIfTrue="1">
      <formula>$L$3="ja"</formula>
    </cfRule>
  </conditionalFormatting>
  <conditionalFormatting sqref="AY18:AY53">
    <cfRule type="expression" dxfId="744" priority="46">
      <formula>$AZ18&gt;=$AW18</formula>
    </cfRule>
    <cfRule type="expression" dxfId="743" priority="45">
      <formula>$AZ18&lt;$AW18</formula>
    </cfRule>
    <cfRule type="expression" dxfId="742" priority="44">
      <formula>$AZ18=""</formula>
    </cfRule>
  </conditionalFormatting>
  <conditionalFormatting sqref="AZ18:BA53">
    <cfRule type="expression" dxfId="741" priority="173" stopIfTrue="1">
      <formula>$L$3="ja"</formula>
    </cfRule>
  </conditionalFormatting>
  <conditionalFormatting sqref="BA54">
    <cfRule type="expression" dxfId="740" priority="170" stopIfTrue="1">
      <formula>$J$3="ja"</formula>
    </cfRule>
    <cfRule type="expression" dxfId="739" priority="171" stopIfTrue="1">
      <formula>$L$3="ja"</formula>
    </cfRule>
  </conditionalFormatting>
  <dataValidations count="5">
    <dataValidation type="list" allowBlank="1" showInputMessage="1" showErrorMessage="1" sqref="E7" xr:uid="{C9BCED20-A552-4973-A119-C9142D084A3F}">
      <formula1>"ja,nee,"</formula1>
    </dataValidation>
    <dataValidation type="list" allowBlank="1" showInputMessage="1" showErrorMessage="1" sqref="D2" xr:uid="{7CC0CF8B-B094-4A3A-9E6C-97C25A936B58}">
      <formula1>"3,4,5,6,7,8,"</formula1>
    </dataValidation>
    <dataValidation type="list" allowBlank="1" showInputMessage="1" showErrorMessage="1" sqref="E2" xr:uid="{13BA2EB0-B332-4F4B-AB09-884461952109}">
      <formula1>"--,A,B,C,D,E,F,G,H,I,J,"</formula1>
    </dataValidation>
    <dataValidation type="list" allowBlank="1" showInputMessage="1" showErrorMessage="1" sqref="AY18:AY53 AV18:AV53" xr:uid="{1B6BB52F-1EE3-4E9F-AE80-F8131C433DFE}">
      <formula1>"PRO,LWOO,BBL,BBL/Kader,Kader,Kader/TL,TL,TL/Havo,Havo,Havo/Vwo,Vwo,"</formula1>
    </dataValidation>
    <dataValidation type="list" allowBlank="1" showInputMessage="1" showErrorMessage="1" sqref="G18:G53" xr:uid="{BD716402-3C47-4B52-A5EB-686C2CA90374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E5A4A-6051-46A8-9CB2-770017FBDF1E}">
  <sheetPr codeName="Blad15">
    <tabColor rgb="FFCC00FF"/>
  </sheetPr>
  <dimension ref="A1:BB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102" customWidth="1"/>
    <col min="4" max="4" width="10.77734375" style="4" customWidth="1"/>
    <col min="5" max="6" width="10.77734375" customWidth="1"/>
    <col min="7" max="13" width="10.77734375" style="4" customWidth="1"/>
    <col min="14" max="19" width="10.5546875" style="4" hidden="1" customWidth="1"/>
    <col min="20" max="36" width="9.21875" style="4" hidden="1" customWidth="1"/>
    <col min="37" max="38" width="10.77734375" style="4" customWidth="1"/>
    <col min="39" max="40" width="11.21875" style="4" hidden="1" customWidth="1"/>
    <col min="41" max="43" width="10.77734375" customWidth="1"/>
    <col min="44" max="44" width="9.21875" style="4" hidden="1" customWidth="1"/>
    <col min="45" max="47" width="9.21875" style="4" customWidth="1"/>
    <col min="48" max="48" width="10.77734375" style="4" customWidth="1"/>
    <col min="49" max="50" width="9.21875" style="4" hidden="1" customWidth="1"/>
    <col min="51" max="51" width="10.77734375" style="4" customWidth="1"/>
    <col min="52" max="53" width="9.21875" style="4" hidden="1" customWidth="1"/>
    <col min="54" max="54" width="9.5546875" hidden="1" customWidth="1"/>
  </cols>
  <sheetData>
    <row r="1" spans="1:53" ht="13.8" thickBot="1" x14ac:dyDescent="0.3"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</row>
    <row r="2" spans="1:53" ht="20.399999999999999" thickBot="1" x14ac:dyDescent="0.55000000000000004">
      <c r="A2" s="52"/>
      <c r="B2" s="54" t="s">
        <v>0</v>
      </c>
      <c r="C2" s="296"/>
      <c r="D2" s="53">
        <v>4</v>
      </c>
      <c r="E2" s="75"/>
      <c r="F2" s="13"/>
      <c r="G2" s="190"/>
      <c r="H2" s="190"/>
      <c r="J2" s="76" t="b">
        <f>IF($D$2=3,"ja",IF($D$2="3A","ja",IF($D$2="3B","ja",IF($D$2="3C","ja"))))</f>
        <v>0</v>
      </c>
      <c r="K2" s="76" t="b">
        <f>IF($D$2=5,"ja",IF($D$2="5A","ja",IF($D$2="5B","ja",IF($D$2="5C","ja"))))</f>
        <v>0</v>
      </c>
      <c r="L2" s="76" t="str">
        <f>IF($D$2=4,"ja",IF($D$2="4A","ja",IF($D$2="4B","ja",IF($D$2="4C","ja"))))</f>
        <v>ja</v>
      </c>
      <c r="M2" s="76" t="b">
        <f>IF($D$2=6,"ja",IF($D$2="6A","ja",IF($D$2="6B","ja",IF($D$2="6C","ja"))))</f>
        <v>0</v>
      </c>
      <c r="N2" s="76"/>
      <c r="O2" s="76"/>
      <c r="P2" s="76"/>
      <c r="Q2" s="76"/>
      <c r="R2" s="76"/>
      <c r="S2" s="74" t="b">
        <f>IF($D$2=8,"ja",IF($D$2="8A","ja",IF($D$2="8B","ja",IF($D$2="8C","ja"))))</f>
        <v>0</v>
      </c>
      <c r="T2" s="7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4"/>
      <c r="AM2" s="3"/>
      <c r="AN2" s="3"/>
    </row>
    <row r="3" spans="1:53" ht="20.399999999999999" thickBot="1" x14ac:dyDescent="0.55000000000000004">
      <c r="A3" s="52"/>
      <c r="B3" s="54" t="s">
        <v>69</v>
      </c>
      <c r="C3" s="296"/>
      <c r="D3" s="304">
        <v>46031</v>
      </c>
      <c r="E3" s="305"/>
      <c r="F3" s="13"/>
      <c r="G3" s="191"/>
      <c r="H3" s="191"/>
      <c r="I3" s="3"/>
      <c r="J3" s="76" t="b">
        <f>IF($D$2=7,"ja",IF($D$2="7A","ja",IF($D$2="7B","ja",IF($D$2="7C","ja"))))</f>
        <v>0</v>
      </c>
      <c r="K3" s="76"/>
      <c r="L3" s="76" t="b">
        <f>IF($D$2=8,"ja",IF($D$2="8A","ja",IF($D$2="8B","ja",IF($D$2="8C","ja"))))</f>
        <v>0</v>
      </c>
      <c r="M3" s="76"/>
      <c r="N3" s="76"/>
      <c r="O3" s="76"/>
      <c r="P3" s="76"/>
      <c r="Q3" s="76"/>
      <c r="R3" s="76"/>
      <c r="S3" s="74"/>
      <c r="T3" s="7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4"/>
      <c r="AM3" s="3"/>
      <c r="AN3" s="3"/>
    </row>
    <row r="4" spans="1:53" ht="19.8" x14ac:dyDescent="0.45">
      <c r="B4" s="1"/>
      <c r="C4" s="297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4"/>
      <c r="AM4" s="3"/>
      <c r="AN4" s="3"/>
    </row>
    <row r="5" spans="1:53" s="102" customFormat="1" ht="20.100000000000001" customHeight="1" x14ac:dyDescent="0.25">
      <c r="B5" s="310" t="s">
        <v>97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2"/>
    </row>
    <row r="6" spans="1:53" x14ac:dyDescent="0.25">
      <c r="B6" s="21"/>
      <c r="C6" s="13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13" t="s">
        <v>28</v>
      </c>
      <c r="C7" s="314"/>
      <c r="D7" s="314"/>
      <c r="E7" s="49" t="s">
        <v>75</v>
      </c>
      <c r="I7" s="3"/>
      <c r="J7" s="3"/>
      <c r="K7" s="3"/>
    </row>
    <row r="8" spans="1:53" x14ac:dyDescent="0.25">
      <c r="B8" s="313" t="s">
        <v>27</v>
      </c>
      <c r="C8" s="314"/>
      <c r="D8" s="314"/>
      <c r="E8" s="50" t="str">
        <f>IF(E7="ja","nee",IF(E7="nee","ja",IF(E7="","")))</f>
        <v>nee</v>
      </c>
    </row>
    <row r="9" spans="1:53" x14ac:dyDescent="0.25">
      <c r="B9" s="15"/>
      <c r="C9" s="134"/>
      <c r="D9" s="16"/>
    </row>
    <row r="10" spans="1:53" s="102" customFormat="1" ht="20.100000000000001" customHeight="1" x14ac:dyDescent="0.25">
      <c r="B10" s="147" t="s">
        <v>98</v>
      </c>
      <c r="C10" s="150" t="s">
        <v>96</v>
      </c>
      <c r="D10" s="150" t="s">
        <v>96</v>
      </c>
      <c r="E10" s="150" t="s">
        <v>96</v>
      </c>
      <c r="F10" s="150" t="s">
        <v>96</v>
      </c>
      <c r="G10" s="151" t="s">
        <v>96</v>
      </c>
      <c r="H10" s="315" t="s">
        <v>85</v>
      </c>
      <c r="I10" s="307"/>
      <c r="J10" s="306" t="s">
        <v>31</v>
      </c>
      <c r="K10" s="307"/>
      <c r="L10" s="306" t="s">
        <v>32</v>
      </c>
      <c r="M10" s="307"/>
      <c r="AK10" s="150" t="s">
        <v>96</v>
      </c>
      <c r="AL10" s="150" t="s">
        <v>96</v>
      </c>
      <c r="AM10" s="150"/>
      <c r="AN10" s="150"/>
      <c r="AO10" s="150" t="s">
        <v>96</v>
      </c>
      <c r="AP10" s="150" t="s">
        <v>96</v>
      </c>
      <c r="AQ10" s="150" t="s">
        <v>96</v>
      </c>
      <c r="AR10" s="149"/>
      <c r="AS10" s="317" t="s">
        <v>116</v>
      </c>
      <c r="AT10" s="318"/>
      <c r="AU10" s="307"/>
      <c r="AV10" s="150" t="s">
        <v>96</v>
      </c>
      <c r="AW10" s="150"/>
      <c r="AX10" s="150"/>
      <c r="AY10" s="150" t="s">
        <v>96</v>
      </c>
    </row>
    <row r="11" spans="1:53" x14ac:dyDescent="0.25">
      <c r="B11" s="152" t="s">
        <v>67</v>
      </c>
      <c r="C11" s="319" t="s">
        <v>171</v>
      </c>
      <c r="D11" s="23" t="s">
        <v>36</v>
      </c>
      <c r="E11" s="26" t="s">
        <v>37</v>
      </c>
      <c r="F11" s="26" t="s">
        <v>39</v>
      </c>
      <c r="G11" s="29" t="s">
        <v>55</v>
      </c>
      <c r="H11" s="30" t="s">
        <v>56</v>
      </c>
      <c r="I11" s="29" t="s">
        <v>57</v>
      </c>
      <c r="J11" s="31" t="s">
        <v>58</v>
      </c>
      <c r="K11" s="66" t="s">
        <v>80</v>
      </c>
      <c r="L11" s="29" t="s">
        <v>59</v>
      </c>
      <c r="M11" s="29" t="s">
        <v>60</v>
      </c>
      <c r="N11" s="153" t="s">
        <v>99</v>
      </c>
      <c r="O11" s="146" t="s">
        <v>88</v>
      </c>
      <c r="P11" s="146" t="s">
        <v>92</v>
      </c>
      <c r="Q11" s="146" t="s">
        <v>88</v>
      </c>
      <c r="R11" s="146" t="s">
        <v>7</v>
      </c>
      <c r="S11" s="4" t="s">
        <v>2</v>
      </c>
      <c r="T11" s="4" t="s">
        <v>3</v>
      </c>
      <c r="U11" s="4" t="s">
        <v>1</v>
      </c>
      <c r="V11" s="68" t="s">
        <v>81</v>
      </c>
      <c r="W11" s="4" t="s">
        <v>4</v>
      </c>
      <c r="X11" s="4" t="s">
        <v>5</v>
      </c>
      <c r="Y11" s="4" t="s">
        <v>6</v>
      </c>
      <c r="AJ11" s="43" t="s">
        <v>7</v>
      </c>
      <c r="AK11" s="70" t="s">
        <v>61</v>
      </c>
      <c r="AL11" s="70" t="s">
        <v>55</v>
      </c>
      <c r="AM11" s="6" t="s">
        <v>9</v>
      </c>
      <c r="AN11" s="6" t="s">
        <v>10</v>
      </c>
      <c r="AO11" s="46" t="s">
        <v>39</v>
      </c>
      <c r="AP11" s="38" t="s">
        <v>37</v>
      </c>
      <c r="AQ11" s="23" t="s">
        <v>42</v>
      </c>
      <c r="AR11" s="22" t="s">
        <v>9</v>
      </c>
      <c r="AS11" s="29" t="s">
        <v>57</v>
      </c>
      <c r="AT11" s="31" t="s">
        <v>58</v>
      </c>
      <c r="AU11" s="29" t="s">
        <v>60</v>
      </c>
      <c r="AV11" s="29" t="s">
        <v>62</v>
      </c>
      <c r="AW11" s="6" t="s">
        <v>9</v>
      </c>
      <c r="AX11" s="6" t="s">
        <v>10</v>
      </c>
      <c r="AY11" s="29" t="s">
        <v>63</v>
      </c>
      <c r="AZ11" s="6" t="s">
        <v>9</v>
      </c>
      <c r="BA11" s="6" t="s">
        <v>10</v>
      </c>
    </row>
    <row r="12" spans="1:53" x14ac:dyDescent="0.25">
      <c r="B12" s="41"/>
      <c r="C12" s="320"/>
      <c r="D12" s="24" t="s">
        <v>35</v>
      </c>
      <c r="E12" s="27" t="s">
        <v>38</v>
      </c>
      <c r="F12" s="27"/>
      <c r="G12" s="32" t="s">
        <v>21</v>
      </c>
      <c r="H12" s="33" t="s">
        <v>11</v>
      </c>
      <c r="I12" s="32" t="s">
        <v>12</v>
      </c>
      <c r="J12" s="34"/>
      <c r="K12" s="67" t="s">
        <v>58</v>
      </c>
      <c r="L12" s="32" t="s">
        <v>13</v>
      </c>
      <c r="M12" s="32" t="s">
        <v>14</v>
      </c>
      <c r="N12" s="146"/>
      <c r="O12" s="146" t="s">
        <v>91</v>
      </c>
      <c r="P12" s="146" t="s">
        <v>89</v>
      </c>
      <c r="Q12" s="146" t="s">
        <v>90</v>
      </c>
      <c r="R12" s="146" t="s">
        <v>93</v>
      </c>
      <c r="S12" s="4" t="s">
        <v>11</v>
      </c>
      <c r="T12" s="4" t="s">
        <v>12</v>
      </c>
      <c r="U12" s="4" t="s">
        <v>1</v>
      </c>
      <c r="V12" s="4" t="s">
        <v>1</v>
      </c>
      <c r="W12" s="4" t="s">
        <v>13</v>
      </c>
      <c r="X12" s="4" t="s">
        <v>14</v>
      </c>
      <c r="Z12" s="4" t="s">
        <v>15</v>
      </c>
      <c r="AA12" s="4" t="s">
        <v>16</v>
      </c>
      <c r="AB12" s="4" t="s">
        <v>17</v>
      </c>
      <c r="AC12" s="4" t="s">
        <v>18</v>
      </c>
      <c r="AD12" s="4" t="s">
        <v>19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20</v>
      </c>
      <c r="AK12" s="71" t="s">
        <v>33</v>
      </c>
      <c r="AL12" s="71" t="s">
        <v>94</v>
      </c>
      <c r="AM12" s="8"/>
      <c r="AN12" s="8"/>
      <c r="AO12" s="47"/>
      <c r="AP12" s="39" t="s">
        <v>38</v>
      </c>
      <c r="AQ12" s="24" t="s">
        <v>43</v>
      </c>
      <c r="AR12" s="20"/>
      <c r="AS12" s="32" t="s">
        <v>12</v>
      </c>
      <c r="AT12" s="34"/>
      <c r="AU12" s="32" t="s">
        <v>14</v>
      </c>
      <c r="AV12" s="32" t="s">
        <v>21</v>
      </c>
      <c r="AW12" s="8"/>
      <c r="AX12" s="8"/>
      <c r="AY12" s="32" t="s">
        <v>22</v>
      </c>
      <c r="AZ12" s="8"/>
      <c r="BA12" s="8"/>
    </row>
    <row r="13" spans="1:53" s="13" customFormat="1" x14ac:dyDescent="0.25">
      <c r="B13" s="42"/>
      <c r="C13" s="321"/>
      <c r="D13" s="25"/>
      <c r="E13" s="28"/>
      <c r="F13" s="28"/>
      <c r="G13" s="36"/>
      <c r="H13" s="35" t="s">
        <v>29</v>
      </c>
      <c r="I13" s="36" t="s">
        <v>29</v>
      </c>
      <c r="J13" s="37" t="s">
        <v>29</v>
      </c>
      <c r="K13" s="37" t="s">
        <v>29</v>
      </c>
      <c r="L13" s="36" t="s">
        <v>30</v>
      </c>
      <c r="M13" s="36" t="s">
        <v>30</v>
      </c>
      <c r="N13" s="146"/>
      <c r="O13" s="146"/>
      <c r="P13" s="146"/>
      <c r="Q13" s="146"/>
      <c r="R13" s="14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34</v>
      </c>
      <c r="AL13" s="55" t="s">
        <v>95</v>
      </c>
      <c r="AM13" s="7"/>
      <c r="AN13" s="7"/>
      <c r="AO13" s="48" t="s">
        <v>40</v>
      </c>
      <c r="AP13" s="18" t="s">
        <v>41</v>
      </c>
      <c r="AQ13" s="25" t="s">
        <v>44</v>
      </c>
      <c r="AR13" s="20"/>
      <c r="AS13" s="36" t="s">
        <v>29</v>
      </c>
      <c r="AT13" s="37" t="s">
        <v>29</v>
      </c>
      <c r="AU13" s="36" t="s">
        <v>30</v>
      </c>
      <c r="AV13" s="36" t="s">
        <v>45</v>
      </c>
      <c r="AW13" s="7"/>
      <c r="AX13" s="7"/>
      <c r="AY13" s="36" t="s">
        <v>46</v>
      </c>
      <c r="AZ13" s="7"/>
      <c r="BA13" s="7"/>
    </row>
    <row r="14" spans="1:53" s="13" customFormat="1" hidden="1" x14ac:dyDescent="0.25">
      <c r="B14" s="61" t="s">
        <v>76</v>
      </c>
      <c r="C14" s="63"/>
      <c r="D14" s="62" t="s">
        <v>15</v>
      </c>
      <c r="E14" s="63" t="s">
        <v>70</v>
      </c>
      <c r="F14" s="63" t="s">
        <v>18</v>
      </c>
      <c r="G14" s="62" t="s">
        <v>15</v>
      </c>
      <c r="H14" s="62" t="s">
        <v>71</v>
      </c>
      <c r="I14" s="62" t="s">
        <v>16</v>
      </c>
      <c r="J14" s="63" t="s">
        <v>70</v>
      </c>
      <c r="K14" s="63"/>
      <c r="L14" s="62" t="s">
        <v>72</v>
      </c>
      <c r="M14" s="62" t="s">
        <v>73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9" t="s">
        <v>19</v>
      </c>
      <c r="AL14" s="69" t="s">
        <v>19</v>
      </c>
      <c r="AM14" s="3"/>
      <c r="AN14" s="3"/>
      <c r="AO14" s="57" t="s">
        <v>18</v>
      </c>
      <c r="AP14" s="55" t="s">
        <v>70</v>
      </c>
      <c r="AQ14" s="7" t="s">
        <v>70</v>
      </c>
      <c r="AR14" s="3"/>
      <c r="AS14" s="3"/>
      <c r="AT14" s="3"/>
      <c r="AU14" s="3"/>
      <c r="AV14" s="3" t="s">
        <v>74</v>
      </c>
      <c r="AW14" s="3"/>
      <c r="AX14" s="3"/>
      <c r="AY14" s="56" t="s">
        <v>74</v>
      </c>
      <c r="AZ14" s="3"/>
      <c r="BA14" s="3"/>
    </row>
    <row r="15" spans="1:53" s="13" customFormat="1" hidden="1" x14ac:dyDescent="0.25">
      <c r="B15" s="61" t="s">
        <v>18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9"/>
      <c r="AL15" s="69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77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9"/>
      <c r="AL16" s="69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78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9"/>
      <c r="AL17" s="69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65" t="str">
        <f>'M4'!B18</f>
        <v>leerling 1</v>
      </c>
      <c r="C18" s="258">
        <f>'M4'!C18</f>
        <v>6</v>
      </c>
      <c r="D18" s="258" t="str">
        <f>IF('M4'!D18="","",IF('M4'!D18&gt;0,'M4'!D18))</f>
        <v>C</v>
      </c>
      <c r="E18" s="156"/>
      <c r="F18" s="156"/>
      <c r="G18" s="157"/>
      <c r="H18" s="202"/>
      <c r="I18" s="201"/>
      <c r="J18" s="201"/>
      <c r="K18" s="169"/>
      <c r="L18" s="201"/>
      <c r="M18" s="200"/>
      <c r="N18" s="160">
        <f>COUNTA(I18,J18,M18)</f>
        <v>0</v>
      </c>
      <c r="O18" s="161" t="str">
        <f>IF(M18="E",1,IF(M18="D",2,IF(M18="C",3,IF(M18="B",4,IF(M18="A",5,IF(M18=5,1,IF(M18=4,2,IF(M18=3,3,IF(M18=2,4,IF(M18=1,5,IF(M18="","")))))))))))</f>
        <v/>
      </c>
      <c r="P18" s="161" t="str">
        <f t="shared" ref="P18:Q53" si="0">IF(I18="E",1,IF(I18="D",2,IF(I18="C",3,IF(I18="B",4,IF(I18="A",5,IF(I18=5,1,IF(I18=4,2,IF(I18=3,3,IF(I18=2,4,IF(I18=1,5,IF(I18="","")))))))))))</f>
        <v/>
      </c>
      <c r="Q18" s="161" t="str">
        <f t="shared" si="0"/>
        <v/>
      </c>
      <c r="R18" s="161">
        <f>IF(N18&lt;3,2,IF($D$2&lt;6,0,IF($D$2&gt;=6,SUM(O18:Q18))))</f>
        <v>2</v>
      </c>
      <c r="S18" s="102" t="str">
        <f t="shared" ref="S18:S53" si="1">IF(D18="","",IF(H18="","",IF(H18=$D18,1,IF(H18&lt;$D18,1,IF(H18&gt;$D18,"",IF(H18="A+",1))))))</f>
        <v/>
      </c>
      <c r="T18" s="102" t="str">
        <f t="shared" ref="T18:T53" si="2">IF(D18="","",IF(I18="","",IF(I18=$D18,1,IF(I18&lt;$D18,1,IF(I18&gt;$D18,"",IF(I18="A+",1))))))</f>
        <v/>
      </c>
      <c r="U18" s="102" t="str">
        <f t="shared" ref="U18:U53" si="3">IF(D18="","",IF(J18="","",IF(J18=$D18,1,IF(J18&lt;$D18,1,IF(J18&gt;$D18,"",IF(J18="A+",1))))))</f>
        <v/>
      </c>
      <c r="V18" s="102" t="str">
        <f>IF(D18="","",IF(K18="","",IF(K18=$D18,1,IF(K18&lt;$D18,1,IF(K18&gt;$D18,"",IF(K18="A+",1))))))</f>
        <v/>
      </c>
      <c r="W18" s="102" t="str">
        <f t="shared" ref="W18:W53" si="4">IF(D18="","",IF(L18="","",IF(L18=$D18,1,IF(L18&lt;$D18,1,IF(L18&gt;$D18,"",IF(L18="A+",1))))))</f>
        <v/>
      </c>
      <c r="X18" s="102" t="str">
        <f t="shared" ref="X18:X53" si="5">IF(D18="","",IF(M18="","",IF(M18=$D18,1,IF(M18&lt;$D18,1,IF(M18&gt;$D18,"",IF(M18="A+",1))))))</f>
        <v/>
      </c>
      <c r="Y18" s="102">
        <f t="shared" ref="Y18:Y53" si="6">SUM(S18:X18)</f>
        <v>0</v>
      </c>
      <c r="Z18" s="162" t="b">
        <f t="shared" ref="Z18:Z53" si="7">IF($D18="A",$AK18)</f>
        <v>0</v>
      </c>
      <c r="AA18" s="162" t="b">
        <f t="shared" ref="AA18:AA53" si="8">IF($D18="B",$AK18)</f>
        <v>0</v>
      </c>
      <c r="AB18" s="162" t="str">
        <f t="shared" ref="AB18:AB53" si="9">IF($D18="C",$AK18)</f>
        <v/>
      </c>
      <c r="AC18" s="162" t="b">
        <f t="shared" ref="AC18:AC53" si="10">IF($D18="D",$AK18)</f>
        <v>0</v>
      </c>
      <c r="AD18" s="162" t="b">
        <f t="shared" ref="AD18:AD53" si="11">IF($D18="E",$AK18)</f>
        <v>0</v>
      </c>
      <c r="AE18" s="162" t="b">
        <f>IF($D18=1,$AK18)</f>
        <v>0</v>
      </c>
      <c r="AF18" s="162" t="b">
        <f>IF($D18=2,$AK18)</f>
        <v>0</v>
      </c>
      <c r="AG18" s="162" t="b">
        <f>IF($D18=3,$AK18)</f>
        <v>0</v>
      </c>
      <c r="AH18" s="162" t="b">
        <f>IF($D18=4,$AK18)</f>
        <v>0</v>
      </c>
      <c r="AI18" s="162" t="b">
        <f>IF($D18=5,$AK18)</f>
        <v>0</v>
      </c>
      <c r="AJ18" s="163">
        <f t="shared" ref="AJ18:AJ53" si="12">IF(D18="","",IF(D18&gt;0,COUNTA(H18:M18)))</f>
        <v>0</v>
      </c>
      <c r="AK18" s="262" t="str">
        <f t="shared" ref="AK18:AK53" si="13">IF(AJ18=0,"",IF(AJ18="","",IF(AJ18&gt;0,Y18/AJ18)))</f>
        <v/>
      </c>
      <c r="AL18" s="240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65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66">
        <f>IF(AM18="",0,IF(AM18&lt;AR18,0,IF(AM18&gt;=AR18,1)))</f>
        <v>0</v>
      </c>
      <c r="AO18" s="148" t="str">
        <f>IF(F18="","",IF(F18="x",1))</f>
        <v/>
      </c>
      <c r="AP18" s="149" t="str">
        <f>IF(E18="","",IF(E18="X",1))</f>
        <v/>
      </c>
      <c r="AQ18" s="137"/>
      <c r="AR18" s="165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43" t="str">
        <f>IF($D$2&lt;6,"",IF($N18&lt;3,"",IF(P18=1,"&lt;1F",IF(P18&gt;3,"2F",IF(P18&gt;1,"1F")))))</f>
        <v/>
      </c>
      <c r="AT18" s="243" t="str">
        <f>IF($D$2&lt;6,"",IF($N18&lt;3,"",IF(Q18=1,"&lt;1F",IF(Q18&gt;3,"2F",IF(Q18&gt;1,"1F")))))</f>
        <v/>
      </c>
      <c r="AU18" s="243" t="str">
        <f>IF($D$2&lt;6,"",IF($N18&lt;3,"",IF(O18&lt;=2,"&lt;1F",IF(O18&gt;3,"1S",IF(O18&gt;2,"1F")))))</f>
        <v/>
      </c>
      <c r="AV18" s="242"/>
      <c r="AW18" s="243"/>
      <c r="AX18" s="243"/>
      <c r="AY18" s="242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265" t="str">
        <f>'M4'!B19</f>
        <v>leerling 2</v>
      </c>
      <c r="C19" s="258">
        <f>'M4'!C19</f>
        <v>9</v>
      </c>
      <c r="D19" s="258" t="str">
        <f>IF('M4'!D19="","",IF('M4'!D19&gt;0,'M4'!D19))</f>
        <v>A</v>
      </c>
      <c r="E19" s="137"/>
      <c r="F19" s="137"/>
      <c r="G19" s="157"/>
      <c r="H19" s="202"/>
      <c r="I19" s="169"/>
      <c r="J19" s="201"/>
      <c r="K19" s="169"/>
      <c r="L19" s="201"/>
      <c r="M19" s="200"/>
      <c r="N19" s="160">
        <f t="shared" ref="N19:N53" si="15">COUNTA(I19,J19,M19)</f>
        <v>0</v>
      </c>
      <c r="O19" s="161" t="str">
        <f t="shared" ref="O19:O53" si="16">IF(M19="E",1,IF(M19="D",2,IF(M19="C",3,IF(M19="B",4,IF(M19="A",5,IF(M19=5,1,IF(M19=4,2,IF(M19=3,3,IF(M19=2,4,IF(M19=1,5,IF(M19="","")))))))))))</f>
        <v/>
      </c>
      <c r="P19" s="161" t="str">
        <f t="shared" si="0"/>
        <v/>
      </c>
      <c r="Q19" s="161" t="str">
        <f t="shared" si="0"/>
        <v/>
      </c>
      <c r="R19" s="161">
        <f t="shared" ref="R19:R53" si="17">IF($D$2&lt;6,0,IF($D$2&gt;=6,SUM(O19:Q19)))</f>
        <v>0</v>
      </c>
      <c r="S19" s="102" t="str">
        <f t="shared" si="1"/>
        <v/>
      </c>
      <c r="T19" s="102" t="str">
        <f t="shared" si="2"/>
        <v/>
      </c>
      <c r="U19" s="102" t="str">
        <f t="shared" si="3"/>
        <v/>
      </c>
      <c r="V19" s="102" t="str">
        <f t="shared" ref="V19:V53" si="18">IF(D19="","",IF(K19="","",IF(K19=$D19,1,IF(K19&lt;$D19,1,IF(K19&gt;$D19,"",IF(K19="A+",1))))))</f>
        <v/>
      </c>
      <c r="W19" s="102" t="str">
        <f t="shared" si="4"/>
        <v/>
      </c>
      <c r="X19" s="102" t="str">
        <f t="shared" si="5"/>
        <v/>
      </c>
      <c r="Y19" s="102">
        <f t="shared" si="6"/>
        <v>0</v>
      </c>
      <c r="Z19" s="162" t="str">
        <f t="shared" si="7"/>
        <v/>
      </c>
      <c r="AA19" s="162" t="b">
        <f t="shared" si="8"/>
        <v>0</v>
      </c>
      <c r="AB19" s="162" t="b">
        <f t="shared" si="9"/>
        <v>0</v>
      </c>
      <c r="AC19" s="162" t="b">
        <f t="shared" si="10"/>
        <v>0</v>
      </c>
      <c r="AD19" s="162" t="b">
        <f t="shared" si="11"/>
        <v>0</v>
      </c>
      <c r="AE19" s="162" t="b">
        <f t="shared" ref="AE19:AE53" si="19">IF($D19="1",$AK19)</f>
        <v>0</v>
      </c>
      <c r="AF19" s="162" t="b">
        <f t="shared" ref="AF19:AF53" si="20">IF($D19=2,$AK19)</f>
        <v>0</v>
      </c>
      <c r="AG19" s="162" t="b">
        <f t="shared" ref="AG19:AG53" si="21">IF($D19=3,$AK19)</f>
        <v>0</v>
      </c>
      <c r="AH19" s="162" t="b">
        <f t="shared" ref="AH19:AH53" si="22">IF($D19=4,$AK19)</f>
        <v>0</v>
      </c>
      <c r="AI19" s="162" t="b">
        <f t="shared" ref="AI19:AI53" si="23">IF($D19=5,$AK19)</f>
        <v>0</v>
      </c>
      <c r="AJ19" s="167">
        <f t="shared" si="12"/>
        <v>0</v>
      </c>
      <c r="AK19" s="263" t="str">
        <f t="shared" si="13"/>
        <v/>
      </c>
      <c r="AL19" s="240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65" t="str">
        <f t="shared" ref="AM19:AM53" si="25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66">
        <f t="shared" ref="AN19:AN53" si="26">IF(AM19="",0,IF(AM19&lt;AR19,0,IF(AM19&gt;=AR19,1)))</f>
        <v>0</v>
      </c>
      <c r="AO19" s="148" t="str">
        <f t="shared" ref="AO19:AO53" si="27">IF(F19="","",IF(F19="x",1))</f>
        <v/>
      </c>
      <c r="AP19" s="149" t="str">
        <f t="shared" ref="AP19:AP53" si="28">IF(E19="","",IF(E19="X",1))</f>
        <v/>
      </c>
      <c r="AQ19" s="137"/>
      <c r="AR19" s="165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43" t="str">
        <f t="shared" ref="AS19:AS53" si="30">IF($D$2&lt;6,"",IF(N19&lt;3,"",IF(P19=1,"&lt;1F",IF(P19&gt;3,"2F",IF(P19&gt;1,"1F")))))</f>
        <v/>
      </c>
      <c r="AT19" s="243" t="str">
        <f t="shared" ref="AT19:AT53" si="31">IF($D$2&lt;6,"",IF($N19&lt;3,"",IF(Q19=1,"&lt;1F",IF(Q19&gt;3,"2F",IF(Q19&gt;1,"1F")))))</f>
        <v/>
      </c>
      <c r="AU19" s="243" t="str">
        <f t="shared" ref="AU19:AU53" si="32">IF($D$2&lt;6,"",IF($N19&lt;3,"",IF(O19&lt;=2,"&lt;1F",IF(O19&gt;3,"1S",IF(O19&gt;2,"1F")))))</f>
        <v/>
      </c>
      <c r="AV19" s="242"/>
      <c r="AW19" s="243"/>
      <c r="AX19" s="243"/>
      <c r="AY19" s="242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265" t="str">
        <f>'M4'!B20</f>
        <v>leerling 3</v>
      </c>
      <c r="C20" s="258">
        <f>'M4'!C20</f>
        <v>7</v>
      </c>
      <c r="D20" s="258" t="str">
        <f>IF('M4'!D20="","",IF('M4'!D20&gt;0,'M4'!D20))</f>
        <v>C</v>
      </c>
      <c r="E20" s="136"/>
      <c r="F20" s="137"/>
      <c r="G20" s="157"/>
      <c r="H20" s="202"/>
      <c r="I20" s="169"/>
      <c r="J20" s="201"/>
      <c r="K20" s="169"/>
      <c r="L20" s="201"/>
      <c r="M20" s="200"/>
      <c r="N20" s="160">
        <f t="shared" si="15"/>
        <v>0</v>
      </c>
      <c r="O20" s="161" t="str">
        <f t="shared" si="16"/>
        <v/>
      </c>
      <c r="P20" s="161" t="str">
        <f t="shared" si="0"/>
        <v/>
      </c>
      <c r="Q20" s="161" t="str">
        <f t="shared" si="0"/>
        <v/>
      </c>
      <c r="R20" s="161">
        <f t="shared" si="17"/>
        <v>0</v>
      </c>
      <c r="S20" s="102" t="str">
        <f t="shared" si="1"/>
        <v/>
      </c>
      <c r="T20" s="102" t="str">
        <f t="shared" si="2"/>
        <v/>
      </c>
      <c r="U20" s="102" t="str">
        <f t="shared" si="3"/>
        <v/>
      </c>
      <c r="V20" s="102" t="str">
        <f t="shared" si="18"/>
        <v/>
      </c>
      <c r="W20" s="102" t="str">
        <f t="shared" si="4"/>
        <v/>
      </c>
      <c r="X20" s="102" t="str">
        <f t="shared" si="5"/>
        <v/>
      </c>
      <c r="Y20" s="102">
        <f t="shared" si="6"/>
        <v>0</v>
      </c>
      <c r="Z20" s="162" t="b">
        <f t="shared" si="7"/>
        <v>0</v>
      </c>
      <c r="AA20" s="162" t="b">
        <f t="shared" si="8"/>
        <v>0</v>
      </c>
      <c r="AB20" s="162" t="str">
        <f t="shared" si="9"/>
        <v/>
      </c>
      <c r="AC20" s="162" t="b">
        <f t="shared" si="10"/>
        <v>0</v>
      </c>
      <c r="AD20" s="162" t="b">
        <f t="shared" si="11"/>
        <v>0</v>
      </c>
      <c r="AE20" s="162" t="b">
        <f t="shared" si="19"/>
        <v>0</v>
      </c>
      <c r="AF20" s="162" t="b">
        <f t="shared" si="20"/>
        <v>0</v>
      </c>
      <c r="AG20" s="162" t="b">
        <f t="shared" si="21"/>
        <v>0</v>
      </c>
      <c r="AH20" s="162" t="b">
        <f t="shared" si="22"/>
        <v>0</v>
      </c>
      <c r="AI20" s="162" t="b">
        <f t="shared" si="23"/>
        <v>0</v>
      </c>
      <c r="AJ20" s="167">
        <f t="shared" si="12"/>
        <v>0</v>
      </c>
      <c r="AK20" s="263" t="str">
        <f t="shared" si="13"/>
        <v/>
      </c>
      <c r="AL20" s="240" t="str">
        <f t="shared" si="24"/>
        <v/>
      </c>
      <c r="AM20" s="165" t="str">
        <f t="shared" si="25"/>
        <v/>
      </c>
      <c r="AN20" s="166">
        <f t="shared" si="26"/>
        <v>0</v>
      </c>
      <c r="AO20" s="148" t="str">
        <f t="shared" si="27"/>
        <v/>
      </c>
      <c r="AP20" s="149" t="str">
        <f t="shared" si="28"/>
        <v/>
      </c>
      <c r="AQ20" s="137"/>
      <c r="AR20" s="165" t="str">
        <f t="shared" si="29"/>
        <v/>
      </c>
      <c r="AS20" s="243" t="str">
        <f t="shared" si="30"/>
        <v/>
      </c>
      <c r="AT20" s="243" t="str">
        <f t="shared" si="31"/>
        <v/>
      </c>
      <c r="AU20" s="243" t="str">
        <f t="shared" si="32"/>
        <v/>
      </c>
      <c r="AV20" s="242"/>
      <c r="AW20" s="243"/>
      <c r="AX20" s="243"/>
      <c r="AY20" s="242"/>
      <c r="AZ20" s="59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65" t="str">
        <f>'M4'!B21</f>
        <v>leerling 4</v>
      </c>
      <c r="C21" s="258">
        <f>'M4'!C21</f>
        <v>7</v>
      </c>
      <c r="D21" s="258" t="str">
        <f>IF('M4'!D21="","",IF('M4'!D21&gt;0,'M4'!D21))</f>
        <v>B</v>
      </c>
      <c r="E21" s="137"/>
      <c r="F21" s="137"/>
      <c r="G21" s="157"/>
      <c r="H21" s="202"/>
      <c r="I21" s="169"/>
      <c r="J21" s="201"/>
      <c r="K21" s="169"/>
      <c r="L21" s="201"/>
      <c r="M21" s="200"/>
      <c r="N21" s="160">
        <f t="shared" si="15"/>
        <v>0</v>
      </c>
      <c r="O21" s="161" t="str">
        <f t="shared" si="16"/>
        <v/>
      </c>
      <c r="P21" s="161" t="str">
        <f t="shared" si="0"/>
        <v/>
      </c>
      <c r="Q21" s="161" t="str">
        <f t="shared" si="0"/>
        <v/>
      </c>
      <c r="R21" s="161">
        <f t="shared" si="17"/>
        <v>0</v>
      </c>
      <c r="S21" s="102" t="str">
        <f t="shared" si="1"/>
        <v/>
      </c>
      <c r="T21" s="102" t="str">
        <f t="shared" si="2"/>
        <v/>
      </c>
      <c r="U21" s="102" t="str">
        <f t="shared" si="3"/>
        <v/>
      </c>
      <c r="V21" s="102" t="str">
        <f t="shared" si="18"/>
        <v/>
      </c>
      <c r="W21" s="102" t="str">
        <f t="shared" si="4"/>
        <v/>
      </c>
      <c r="X21" s="102" t="str">
        <f t="shared" si="5"/>
        <v/>
      </c>
      <c r="Y21" s="102">
        <f t="shared" si="6"/>
        <v>0</v>
      </c>
      <c r="Z21" s="162" t="b">
        <f t="shared" si="7"/>
        <v>0</v>
      </c>
      <c r="AA21" s="162" t="str">
        <f t="shared" si="8"/>
        <v/>
      </c>
      <c r="AB21" s="162" t="b">
        <f t="shared" si="9"/>
        <v>0</v>
      </c>
      <c r="AC21" s="162" t="b">
        <f t="shared" si="10"/>
        <v>0</v>
      </c>
      <c r="AD21" s="162" t="b">
        <f t="shared" si="11"/>
        <v>0</v>
      </c>
      <c r="AE21" s="162" t="b">
        <f t="shared" si="19"/>
        <v>0</v>
      </c>
      <c r="AF21" s="162" t="b">
        <f t="shared" si="20"/>
        <v>0</v>
      </c>
      <c r="AG21" s="162" t="b">
        <f t="shared" si="21"/>
        <v>0</v>
      </c>
      <c r="AH21" s="162" t="b">
        <f t="shared" si="22"/>
        <v>0</v>
      </c>
      <c r="AI21" s="162" t="b">
        <f t="shared" si="23"/>
        <v>0</v>
      </c>
      <c r="AJ21" s="167">
        <f t="shared" si="12"/>
        <v>0</v>
      </c>
      <c r="AK21" s="263" t="str">
        <f t="shared" si="13"/>
        <v/>
      </c>
      <c r="AL21" s="240" t="str">
        <f t="shared" si="24"/>
        <v/>
      </c>
      <c r="AM21" s="165" t="str">
        <f t="shared" si="25"/>
        <v/>
      </c>
      <c r="AN21" s="166">
        <f t="shared" si="26"/>
        <v>0</v>
      </c>
      <c r="AO21" s="148" t="str">
        <f t="shared" si="27"/>
        <v/>
      </c>
      <c r="AP21" s="149" t="str">
        <f t="shared" si="28"/>
        <v/>
      </c>
      <c r="AQ21" s="137"/>
      <c r="AR21" s="165" t="str">
        <f t="shared" si="29"/>
        <v/>
      </c>
      <c r="AS21" s="243" t="str">
        <f t="shared" si="30"/>
        <v/>
      </c>
      <c r="AT21" s="243" t="str">
        <f t="shared" si="31"/>
        <v/>
      </c>
      <c r="AU21" s="243" t="str">
        <f t="shared" si="32"/>
        <v/>
      </c>
      <c r="AV21" s="242"/>
      <c r="AW21" s="243"/>
      <c r="AX21" s="243"/>
      <c r="AY21" s="242"/>
      <c r="AZ21" s="59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265" t="str">
        <f>'M4'!B22</f>
        <v>leerling 5</v>
      </c>
      <c r="C22" s="258">
        <f>'M4'!C22</f>
        <v>7</v>
      </c>
      <c r="D22" s="258" t="str">
        <f>IF('M4'!D22="","",IF('M4'!D22&gt;0,'M4'!D22))</f>
        <v>C</v>
      </c>
      <c r="E22" s="137"/>
      <c r="F22" s="137"/>
      <c r="G22" s="157"/>
      <c r="H22" s="202"/>
      <c r="I22" s="169"/>
      <c r="J22" s="201"/>
      <c r="K22" s="169"/>
      <c r="L22" s="201"/>
      <c r="M22" s="200"/>
      <c r="N22" s="160">
        <f t="shared" si="15"/>
        <v>0</v>
      </c>
      <c r="O22" s="161" t="str">
        <f t="shared" si="16"/>
        <v/>
      </c>
      <c r="P22" s="161" t="str">
        <f t="shared" si="0"/>
        <v/>
      </c>
      <c r="Q22" s="161" t="str">
        <f t="shared" si="0"/>
        <v/>
      </c>
      <c r="R22" s="161">
        <f t="shared" si="17"/>
        <v>0</v>
      </c>
      <c r="S22" s="102" t="str">
        <f t="shared" si="1"/>
        <v/>
      </c>
      <c r="T22" s="102" t="str">
        <f t="shared" si="2"/>
        <v/>
      </c>
      <c r="U22" s="102" t="str">
        <f t="shared" si="3"/>
        <v/>
      </c>
      <c r="V22" s="102" t="str">
        <f t="shared" si="18"/>
        <v/>
      </c>
      <c r="W22" s="102" t="str">
        <f t="shared" si="4"/>
        <v/>
      </c>
      <c r="X22" s="102" t="str">
        <f t="shared" si="5"/>
        <v/>
      </c>
      <c r="Y22" s="102">
        <f t="shared" si="6"/>
        <v>0</v>
      </c>
      <c r="Z22" s="162" t="b">
        <f t="shared" si="7"/>
        <v>0</v>
      </c>
      <c r="AA22" s="162" t="b">
        <f t="shared" si="8"/>
        <v>0</v>
      </c>
      <c r="AB22" s="162" t="str">
        <f t="shared" si="9"/>
        <v/>
      </c>
      <c r="AC22" s="162" t="b">
        <f t="shared" si="10"/>
        <v>0</v>
      </c>
      <c r="AD22" s="162" t="b">
        <f t="shared" si="11"/>
        <v>0</v>
      </c>
      <c r="AE22" s="162" t="b">
        <f t="shared" si="19"/>
        <v>0</v>
      </c>
      <c r="AF22" s="162" t="b">
        <f t="shared" si="20"/>
        <v>0</v>
      </c>
      <c r="AG22" s="162" t="b">
        <f t="shared" si="21"/>
        <v>0</v>
      </c>
      <c r="AH22" s="162" t="b">
        <f t="shared" si="22"/>
        <v>0</v>
      </c>
      <c r="AI22" s="162" t="b">
        <f t="shared" si="23"/>
        <v>0</v>
      </c>
      <c r="AJ22" s="167">
        <f t="shared" si="12"/>
        <v>0</v>
      </c>
      <c r="AK22" s="263" t="str">
        <f t="shared" si="13"/>
        <v/>
      </c>
      <c r="AL22" s="240" t="str">
        <f t="shared" si="24"/>
        <v/>
      </c>
      <c r="AM22" s="165" t="str">
        <f t="shared" si="25"/>
        <v/>
      </c>
      <c r="AN22" s="166">
        <f t="shared" si="26"/>
        <v>0</v>
      </c>
      <c r="AO22" s="148" t="str">
        <f t="shared" si="27"/>
        <v/>
      </c>
      <c r="AP22" s="149" t="str">
        <f t="shared" si="28"/>
        <v/>
      </c>
      <c r="AQ22" s="137"/>
      <c r="AR22" s="165" t="str">
        <f t="shared" si="29"/>
        <v/>
      </c>
      <c r="AS22" s="243" t="str">
        <f t="shared" si="30"/>
        <v/>
      </c>
      <c r="AT22" s="243" t="str">
        <f t="shared" si="31"/>
        <v/>
      </c>
      <c r="AU22" s="243" t="str">
        <f t="shared" si="32"/>
        <v/>
      </c>
      <c r="AV22" s="242"/>
      <c r="AW22" s="243"/>
      <c r="AX22" s="243"/>
      <c r="AY22" s="242"/>
      <c r="AZ22" s="59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265" t="str">
        <f>'M4'!B23</f>
        <v>leerling 6</v>
      </c>
      <c r="C23" s="258">
        <f>'M4'!C23</f>
        <v>7</v>
      </c>
      <c r="D23" s="258" t="str">
        <f>IF('M4'!D23="","",IF('M4'!D23&gt;0,'M4'!D23))</f>
        <v>B</v>
      </c>
      <c r="E23" s="137"/>
      <c r="F23" s="137"/>
      <c r="G23" s="157"/>
      <c r="H23" s="202"/>
      <c r="I23" s="169"/>
      <c r="J23" s="201"/>
      <c r="K23" s="169"/>
      <c r="L23" s="201"/>
      <c r="M23" s="200"/>
      <c r="N23" s="160">
        <f t="shared" si="15"/>
        <v>0</v>
      </c>
      <c r="O23" s="161" t="str">
        <f t="shared" si="16"/>
        <v/>
      </c>
      <c r="P23" s="161" t="str">
        <f t="shared" si="0"/>
        <v/>
      </c>
      <c r="Q23" s="161" t="str">
        <f t="shared" si="0"/>
        <v/>
      </c>
      <c r="R23" s="161">
        <f t="shared" si="17"/>
        <v>0</v>
      </c>
      <c r="S23" s="102" t="str">
        <f t="shared" si="1"/>
        <v/>
      </c>
      <c r="T23" s="102" t="str">
        <f t="shared" si="2"/>
        <v/>
      </c>
      <c r="U23" s="102" t="str">
        <f t="shared" si="3"/>
        <v/>
      </c>
      <c r="V23" s="102" t="str">
        <f t="shared" si="18"/>
        <v/>
      </c>
      <c r="W23" s="102" t="str">
        <f t="shared" si="4"/>
        <v/>
      </c>
      <c r="X23" s="102" t="str">
        <f t="shared" si="5"/>
        <v/>
      </c>
      <c r="Y23" s="102">
        <f t="shared" si="6"/>
        <v>0</v>
      </c>
      <c r="Z23" s="162" t="b">
        <f t="shared" si="7"/>
        <v>0</v>
      </c>
      <c r="AA23" s="162" t="str">
        <f t="shared" si="8"/>
        <v/>
      </c>
      <c r="AB23" s="162" t="b">
        <f t="shared" si="9"/>
        <v>0</v>
      </c>
      <c r="AC23" s="162" t="b">
        <f t="shared" si="10"/>
        <v>0</v>
      </c>
      <c r="AD23" s="162" t="b">
        <f t="shared" si="11"/>
        <v>0</v>
      </c>
      <c r="AE23" s="162" t="b">
        <f t="shared" si="19"/>
        <v>0</v>
      </c>
      <c r="AF23" s="162" t="b">
        <f t="shared" si="20"/>
        <v>0</v>
      </c>
      <c r="AG23" s="162" t="b">
        <f t="shared" si="21"/>
        <v>0</v>
      </c>
      <c r="AH23" s="162" t="b">
        <f t="shared" si="22"/>
        <v>0</v>
      </c>
      <c r="AI23" s="162" t="b">
        <f t="shared" si="23"/>
        <v>0</v>
      </c>
      <c r="AJ23" s="167">
        <f t="shared" si="12"/>
        <v>0</v>
      </c>
      <c r="AK23" s="263" t="str">
        <f t="shared" si="13"/>
        <v/>
      </c>
      <c r="AL23" s="240" t="str">
        <f t="shared" si="24"/>
        <v/>
      </c>
      <c r="AM23" s="165" t="str">
        <f t="shared" si="25"/>
        <v/>
      </c>
      <c r="AN23" s="166">
        <f t="shared" si="26"/>
        <v>0</v>
      </c>
      <c r="AO23" s="148" t="str">
        <f t="shared" si="27"/>
        <v/>
      </c>
      <c r="AP23" s="149" t="str">
        <f t="shared" si="28"/>
        <v/>
      </c>
      <c r="AQ23" s="137"/>
      <c r="AR23" s="165" t="str">
        <f t="shared" si="29"/>
        <v/>
      </c>
      <c r="AS23" s="243" t="str">
        <f t="shared" si="30"/>
        <v/>
      </c>
      <c r="AT23" s="243" t="str">
        <f t="shared" si="31"/>
        <v/>
      </c>
      <c r="AU23" s="243" t="str">
        <f t="shared" si="32"/>
        <v/>
      </c>
      <c r="AV23" s="242"/>
      <c r="AW23" s="243"/>
      <c r="AX23" s="243"/>
      <c r="AY23" s="242"/>
      <c r="AZ23" s="59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265">
        <f>'M4'!B24</f>
        <v>0</v>
      </c>
      <c r="C24" s="258">
        <f>'M4'!C24</f>
        <v>0</v>
      </c>
      <c r="D24" s="258" t="str">
        <f>IF('M4'!D24="","",IF('M4'!D24&gt;0,'M4'!D24))</f>
        <v/>
      </c>
      <c r="E24" s="136"/>
      <c r="F24" s="136"/>
      <c r="G24" s="157"/>
      <c r="H24" s="202"/>
      <c r="I24" s="169"/>
      <c r="J24" s="201"/>
      <c r="K24" s="169"/>
      <c r="L24" s="201"/>
      <c r="M24" s="200"/>
      <c r="N24" s="160">
        <f t="shared" si="15"/>
        <v>0</v>
      </c>
      <c r="O24" s="161" t="str">
        <f t="shared" si="16"/>
        <v/>
      </c>
      <c r="P24" s="161" t="str">
        <f t="shared" si="0"/>
        <v/>
      </c>
      <c r="Q24" s="161" t="str">
        <f t="shared" si="0"/>
        <v/>
      </c>
      <c r="R24" s="161">
        <f t="shared" si="17"/>
        <v>0</v>
      </c>
      <c r="S24" s="102" t="str">
        <f t="shared" si="1"/>
        <v/>
      </c>
      <c r="T24" s="102" t="str">
        <f t="shared" si="2"/>
        <v/>
      </c>
      <c r="U24" s="102" t="str">
        <f t="shared" si="3"/>
        <v/>
      </c>
      <c r="V24" s="102" t="str">
        <f t="shared" si="18"/>
        <v/>
      </c>
      <c r="W24" s="102" t="str">
        <f t="shared" si="4"/>
        <v/>
      </c>
      <c r="X24" s="102" t="str">
        <f t="shared" si="5"/>
        <v/>
      </c>
      <c r="Y24" s="102">
        <f t="shared" si="6"/>
        <v>0</v>
      </c>
      <c r="Z24" s="162" t="b">
        <f t="shared" si="7"/>
        <v>0</v>
      </c>
      <c r="AA24" s="162" t="b">
        <f t="shared" si="8"/>
        <v>0</v>
      </c>
      <c r="AB24" s="162" t="b">
        <f t="shared" si="9"/>
        <v>0</v>
      </c>
      <c r="AC24" s="162" t="b">
        <f t="shared" si="10"/>
        <v>0</v>
      </c>
      <c r="AD24" s="162" t="b">
        <f t="shared" si="11"/>
        <v>0</v>
      </c>
      <c r="AE24" s="162" t="b">
        <f t="shared" si="19"/>
        <v>0</v>
      </c>
      <c r="AF24" s="162" t="b">
        <f t="shared" si="20"/>
        <v>0</v>
      </c>
      <c r="AG24" s="162" t="b">
        <f t="shared" si="21"/>
        <v>0</v>
      </c>
      <c r="AH24" s="162" t="b">
        <f t="shared" si="22"/>
        <v>0</v>
      </c>
      <c r="AI24" s="162" t="b">
        <f t="shared" si="23"/>
        <v>0</v>
      </c>
      <c r="AJ24" s="167" t="str">
        <f t="shared" si="12"/>
        <v/>
      </c>
      <c r="AK24" s="263" t="str">
        <f t="shared" si="13"/>
        <v/>
      </c>
      <c r="AL24" s="240" t="str">
        <f t="shared" si="24"/>
        <v/>
      </c>
      <c r="AM24" s="165" t="str">
        <f t="shared" si="25"/>
        <v/>
      </c>
      <c r="AN24" s="166">
        <f t="shared" si="26"/>
        <v>0</v>
      </c>
      <c r="AO24" s="148" t="str">
        <f t="shared" si="27"/>
        <v/>
      </c>
      <c r="AP24" s="149" t="str">
        <f t="shared" si="28"/>
        <v/>
      </c>
      <c r="AQ24" s="137"/>
      <c r="AR24" s="165" t="str">
        <f t="shared" si="29"/>
        <v/>
      </c>
      <c r="AS24" s="243" t="str">
        <f t="shared" si="30"/>
        <v/>
      </c>
      <c r="AT24" s="243" t="str">
        <f t="shared" si="31"/>
        <v/>
      </c>
      <c r="AU24" s="243" t="str">
        <f t="shared" si="32"/>
        <v/>
      </c>
      <c r="AV24" s="242"/>
      <c r="AW24" s="243"/>
      <c r="AX24" s="243"/>
      <c r="AY24" s="242"/>
      <c r="AZ24" s="59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265">
        <f>'M4'!B25</f>
        <v>0</v>
      </c>
      <c r="C25" s="258">
        <f>'M4'!C25</f>
        <v>0</v>
      </c>
      <c r="D25" s="258" t="str">
        <f>IF('M4'!D25="","",IF('M4'!D25&gt;0,'M4'!D25))</f>
        <v/>
      </c>
      <c r="E25" s="137"/>
      <c r="F25" s="137"/>
      <c r="G25" s="157"/>
      <c r="H25" s="202"/>
      <c r="I25" s="169"/>
      <c r="J25" s="201"/>
      <c r="K25" s="169"/>
      <c r="L25" s="169"/>
      <c r="M25" s="200"/>
      <c r="N25" s="160">
        <f t="shared" si="15"/>
        <v>0</v>
      </c>
      <c r="O25" s="161" t="str">
        <f t="shared" si="16"/>
        <v/>
      </c>
      <c r="P25" s="161" t="str">
        <f t="shared" si="0"/>
        <v/>
      </c>
      <c r="Q25" s="161" t="str">
        <f t="shared" si="0"/>
        <v/>
      </c>
      <c r="R25" s="161">
        <f t="shared" si="17"/>
        <v>0</v>
      </c>
      <c r="S25" s="102" t="str">
        <f t="shared" si="1"/>
        <v/>
      </c>
      <c r="T25" s="102" t="str">
        <f t="shared" si="2"/>
        <v/>
      </c>
      <c r="U25" s="102" t="str">
        <f t="shared" si="3"/>
        <v/>
      </c>
      <c r="V25" s="102" t="str">
        <f t="shared" si="18"/>
        <v/>
      </c>
      <c r="W25" s="102" t="str">
        <f t="shared" si="4"/>
        <v/>
      </c>
      <c r="X25" s="102" t="str">
        <f t="shared" si="5"/>
        <v/>
      </c>
      <c r="Y25" s="102">
        <f t="shared" si="6"/>
        <v>0</v>
      </c>
      <c r="Z25" s="162" t="b">
        <f t="shared" si="7"/>
        <v>0</v>
      </c>
      <c r="AA25" s="162" t="b">
        <f t="shared" si="8"/>
        <v>0</v>
      </c>
      <c r="AB25" s="162" t="b">
        <f t="shared" si="9"/>
        <v>0</v>
      </c>
      <c r="AC25" s="162" t="b">
        <f t="shared" si="10"/>
        <v>0</v>
      </c>
      <c r="AD25" s="162" t="b">
        <f t="shared" si="11"/>
        <v>0</v>
      </c>
      <c r="AE25" s="162" t="b">
        <f t="shared" si="19"/>
        <v>0</v>
      </c>
      <c r="AF25" s="162" t="b">
        <f t="shared" si="20"/>
        <v>0</v>
      </c>
      <c r="AG25" s="162" t="b">
        <f t="shared" si="21"/>
        <v>0</v>
      </c>
      <c r="AH25" s="162" t="b">
        <f t="shared" si="22"/>
        <v>0</v>
      </c>
      <c r="AI25" s="162" t="b">
        <f t="shared" si="23"/>
        <v>0</v>
      </c>
      <c r="AJ25" s="167" t="str">
        <f t="shared" si="12"/>
        <v/>
      </c>
      <c r="AK25" s="263" t="str">
        <f t="shared" si="13"/>
        <v/>
      </c>
      <c r="AL25" s="240" t="str">
        <f t="shared" si="24"/>
        <v/>
      </c>
      <c r="AM25" s="165" t="str">
        <f t="shared" si="25"/>
        <v/>
      </c>
      <c r="AN25" s="166">
        <f t="shared" si="26"/>
        <v>0</v>
      </c>
      <c r="AO25" s="148" t="str">
        <f t="shared" si="27"/>
        <v/>
      </c>
      <c r="AP25" s="149" t="str">
        <f t="shared" si="28"/>
        <v/>
      </c>
      <c r="AQ25" s="137"/>
      <c r="AR25" s="165" t="str">
        <f t="shared" si="29"/>
        <v/>
      </c>
      <c r="AS25" s="243" t="str">
        <f t="shared" si="30"/>
        <v/>
      </c>
      <c r="AT25" s="243" t="str">
        <f t="shared" si="31"/>
        <v/>
      </c>
      <c r="AU25" s="243" t="str">
        <f t="shared" si="32"/>
        <v/>
      </c>
      <c r="AV25" s="242"/>
      <c r="AW25" s="243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43">
        <f t="shared" ref="AX25:AX53" si="35">IF(AW25="",0,IF(AW25&lt;AR25,0,IF(AW25&gt;=AR25,1)))</f>
        <v>0</v>
      </c>
      <c r="AY25" s="242"/>
      <c r="AZ25" s="59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265">
        <f>'M4'!B26</f>
        <v>0</v>
      </c>
      <c r="C26" s="258">
        <f>'M4'!C26</f>
        <v>0</v>
      </c>
      <c r="D26" s="258" t="str">
        <f>IF('M4'!D26="","",IF('M4'!D26&gt;0,'M4'!D26))</f>
        <v/>
      </c>
      <c r="E26" s="137"/>
      <c r="F26" s="137"/>
      <c r="G26" s="157"/>
      <c r="H26" s="202"/>
      <c r="I26" s="169"/>
      <c r="J26" s="201"/>
      <c r="K26" s="169"/>
      <c r="L26" s="169"/>
      <c r="M26" s="200"/>
      <c r="N26" s="160">
        <f t="shared" si="15"/>
        <v>0</v>
      </c>
      <c r="O26" s="161" t="str">
        <f t="shared" si="16"/>
        <v/>
      </c>
      <c r="P26" s="161" t="str">
        <f t="shared" si="0"/>
        <v/>
      </c>
      <c r="Q26" s="161" t="str">
        <f t="shared" si="0"/>
        <v/>
      </c>
      <c r="R26" s="161">
        <f t="shared" si="17"/>
        <v>0</v>
      </c>
      <c r="S26" s="102" t="str">
        <f t="shared" si="1"/>
        <v/>
      </c>
      <c r="T26" s="102" t="str">
        <f t="shared" si="2"/>
        <v/>
      </c>
      <c r="U26" s="102" t="str">
        <f t="shared" si="3"/>
        <v/>
      </c>
      <c r="V26" s="102" t="str">
        <f t="shared" si="18"/>
        <v/>
      </c>
      <c r="W26" s="102" t="str">
        <f t="shared" si="4"/>
        <v/>
      </c>
      <c r="X26" s="102" t="str">
        <f t="shared" si="5"/>
        <v/>
      </c>
      <c r="Y26" s="102">
        <f t="shared" si="6"/>
        <v>0</v>
      </c>
      <c r="Z26" s="162" t="b">
        <f t="shared" si="7"/>
        <v>0</v>
      </c>
      <c r="AA26" s="162" t="b">
        <f t="shared" si="8"/>
        <v>0</v>
      </c>
      <c r="AB26" s="162" t="b">
        <f t="shared" si="9"/>
        <v>0</v>
      </c>
      <c r="AC26" s="162" t="b">
        <f t="shared" si="10"/>
        <v>0</v>
      </c>
      <c r="AD26" s="162" t="b">
        <f t="shared" si="11"/>
        <v>0</v>
      </c>
      <c r="AE26" s="162" t="b">
        <f t="shared" si="19"/>
        <v>0</v>
      </c>
      <c r="AF26" s="162" t="b">
        <f t="shared" si="20"/>
        <v>0</v>
      </c>
      <c r="AG26" s="162" t="b">
        <f t="shared" si="21"/>
        <v>0</v>
      </c>
      <c r="AH26" s="162" t="b">
        <f t="shared" si="22"/>
        <v>0</v>
      </c>
      <c r="AI26" s="162" t="b">
        <f t="shared" si="23"/>
        <v>0</v>
      </c>
      <c r="AJ26" s="167" t="str">
        <f t="shared" si="12"/>
        <v/>
      </c>
      <c r="AK26" s="263" t="str">
        <f t="shared" si="13"/>
        <v/>
      </c>
      <c r="AL26" s="240" t="str">
        <f t="shared" si="24"/>
        <v/>
      </c>
      <c r="AM26" s="165" t="str">
        <f t="shared" si="25"/>
        <v/>
      </c>
      <c r="AN26" s="166">
        <f t="shared" si="26"/>
        <v>0</v>
      </c>
      <c r="AO26" s="148" t="str">
        <f t="shared" si="27"/>
        <v/>
      </c>
      <c r="AP26" s="149" t="str">
        <f t="shared" si="28"/>
        <v/>
      </c>
      <c r="AQ26" s="137"/>
      <c r="AR26" s="165" t="str">
        <f t="shared" si="29"/>
        <v/>
      </c>
      <c r="AS26" s="243" t="str">
        <f t="shared" si="30"/>
        <v/>
      </c>
      <c r="AT26" s="243" t="str">
        <f t="shared" si="31"/>
        <v/>
      </c>
      <c r="AU26" s="243" t="str">
        <f t="shared" si="32"/>
        <v/>
      </c>
      <c r="AV26" s="242"/>
      <c r="AW26" s="243" t="str">
        <f t="shared" si="34"/>
        <v/>
      </c>
      <c r="AX26" s="243">
        <f t="shared" si="35"/>
        <v>0</v>
      </c>
      <c r="AY26" s="242"/>
      <c r="AZ26" s="59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265">
        <f>'M4'!B27</f>
        <v>0</v>
      </c>
      <c r="C27" s="258">
        <f>'M4'!C27</f>
        <v>0</v>
      </c>
      <c r="D27" s="258" t="str">
        <f>IF('M4'!D27="","",IF('M4'!D27&gt;0,'M4'!D27))</f>
        <v/>
      </c>
      <c r="E27" s="137"/>
      <c r="F27" s="137"/>
      <c r="G27" s="157"/>
      <c r="H27" s="170"/>
      <c r="I27" s="169"/>
      <c r="J27" s="169"/>
      <c r="K27" s="169"/>
      <c r="L27" s="169"/>
      <c r="M27" s="171"/>
      <c r="N27" s="160">
        <f t="shared" si="15"/>
        <v>0</v>
      </c>
      <c r="O27" s="161" t="str">
        <f t="shared" si="16"/>
        <v/>
      </c>
      <c r="P27" s="161" t="str">
        <f t="shared" si="0"/>
        <v/>
      </c>
      <c r="Q27" s="161" t="str">
        <f t="shared" si="0"/>
        <v/>
      </c>
      <c r="R27" s="161">
        <f t="shared" si="17"/>
        <v>0</v>
      </c>
      <c r="S27" s="102" t="str">
        <f t="shared" si="1"/>
        <v/>
      </c>
      <c r="T27" s="102" t="str">
        <f t="shared" si="2"/>
        <v/>
      </c>
      <c r="U27" s="102" t="str">
        <f t="shared" si="3"/>
        <v/>
      </c>
      <c r="V27" s="102" t="str">
        <f t="shared" si="18"/>
        <v/>
      </c>
      <c r="W27" s="102" t="str">
        <f t="shared" si="4"/>
        <v/>
      </c>
      <c r="X27" s="102" t="str">
        <f t="shared" si="5"/>
        <v/>
      </c>
      <c r="Y27" s="102">
        <f t="shared" si="6"/>
        <v>0</v>
      </c>
      <c r="Z27" s="162" t="b">
        <f t="shared" si="7"/>
        <v>0</v>
      </c>
      <c r="AA27" s="162" t="b">
        <f t="shared" si="8"/>
        <v>0</v>
      </c>
      <c r="AB27" s="162" t="b">
        <f t="shared" si="9"/>
        <v>0</v>
      </c>
      <c r="AC27" s="162" t="b">
        <f t="shared" si="10"/>
        <v>0</v>
      </c>
      <c r="AD27" s="162" t="b">
        <f t="shared" si="11"/>
        <v>0</v>
      </c>
      <c r="AE27" s="162" t="b">
        <f t="shared" si="19"/>
        <v>0</v>
      </c>
      <c r="AF27" s="162" t="b">
        <f t="shared" si="20"/>
        <v>0</v>
      </c>
      <c r="AG27" s="162" t="b">
        <f t="shared" si="21"/>
        <v>0</v>
      </c>
      <c r="AH27" s="162" t="b">
        <f t="shared" si="22"/>
        <v>0</v>
      </c>
      <c r="AI27" s="162" t="b">
        <f t="shared" si="23"/>
        <v>0</v>
      </c>
      <c r="AJ27" s="167" t="str">
        <f t="shared" si="12"/>
        <v/>
      </c>
      <c r="AK27" s="263" t="str">
        <f t="shared" si="13"/>
        <v/>
      </c>
      <c r="AL27" s="240" t="str">
        <f t="shared" si="24"/>
        <v/>
      </c>
      <c r="AM27" s="165" t="str">
        <f t="shared" si="25"/>
        <v/>
      </c>
      <c r="AN27" s="166">
        <f t="shared" si="26"/>
        <v>0</v>
      </c>
      <c r="AO27" s="148" t="str">
        <f t="shared" si="27"/>
        <v/>
      </c>
      <c r="AP27" s="149" t="str">
        <f t="shared" si="28"/>
        <v/>
      </c>
      <c r="AQ27" s="137"/>
      <c r="AR27" s="165" t="str">
        <f t="shared" si="29"/>
        <v/>
      </c>
      <c r="AS27" s="243" t="str">
        <f t="shared" si="30"/>
        <v/>
      </c>
      <c r="AT27" s="243" t="str">
        <f t="shared" si="31"/>
        <v/>
      </c>
      <c r="AU27" s="243" t="str">
        <f t="shared" si="32"/>
        <v/>
      </c>
      <c r="AV27" s="242"/>
      <c r="AW27" s="243" t="str">
        <f t="shared" si="34"/>
        <v/>
      </c>
      <c r="AX27" s="243">
        <f t="shared" si="35"/>
        <v>0</v>
      </c>
      <c r="AY27" s="242"/>
      <c r="AZ27" s="59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265">
        <f>'M4'!B28</f>
        <v>0</v>
      </c>
      <c r="C28" s="258">
        <f>'M4'!C28</f>
        <v>0</v>
      </c>
      <c r="D28" s="258" t="str">
        <f>IF('M4'!D28="","",IF('M4'!D28&gt;0,'M4'!D28))</f>
        <v/>
      </c>
      <c r="E28" s="137"/>
      <c r="F28" s="137"/>
      <c r="G28" s="157"/>
      <c r="H28" s="170"/>
      <c r="I28" s="169"/>
      <c r="J28" s="169"/>
      <c r="K28" s="169"/>
      <c r="L28" s="169"/>
      <c r="M28" s="171"/>
      <c r="N28" s="160">
        <f t="shared" si="15"/>
        <v>0</v>
      </c>
      <c r="O28" s="161" t="str">
        <f t="shared" si="16"/>
        <v/>
      </c>
      <c r="P28" s="161" t="str">
        <f t="shared" si="0"/>
        <v/>
      </c>
      <c r="Q28" s="161" t="str">
        <f t="shared" si="0"/>
        <v/>
      </c>
      <c r="R28" s="161">
        <f t="shared" si="17"/>
        <v>0</v>
      </c>
      <c r="S28" s="102" t="str">
        <f t="shared" si="1"/>
        <v/>
      </c>
      <c r="T28" s="102" t="str">
        <f t="shared" si="2"/>
        <v/>
      </c>
      <c r="U28" s="102" t="str">
        <f t="shared" si="3"/>
        <v/>
      </c>
      <c r="V28" s="102" t="str">
        <f t="shared" si="18"/>
        <v/>
      </c>
      <c r="W28" s="102" t="str">
        <f t="shared" si="4"/>
        <v/>
      </c>
      <c r="X28" s="102" t="str">
        <f t="shared" si="5"/>
        <v/>
      </c>
      <c r="Y28" s="102">
        <f t="shared" si="6"/>
        <v>0</v>
      </c>
      <c r="Z28" s="162" t="b">
        <f t="shared" si="7"/>
        <v>0</v>
      </c>
      <c r="AA28" s="162" t="b">
        <f t="shared" si="8"/>
        <v>0</v>
      </c>
      <c r="AB28" s="162" t="b">
        <f t="shared" si="9"/>
        <v>0</v>
      </c>
      <c r="AC28" s="162" t="b">
        <f t="shared" si="10"/>
        <v>0</v>
      </c>
      <c r="AD28" s="162" t="b">
        <f t="shared" si="11"/>
        <v>0</v>
      </c>
      <c r="AE28" s="162" t="b">
        <f t="shared" si="19"/>
        <v>0</v>
      </c>
      <c r="AF28" s="162" t="b">
        <f t="shared" si="20"/>
        <v>0</v>
      </c>
      <c r="AG28" s="162" t="b">
        <f t="shared" si="21"/>
        <v>0</v>
      </c>
      <c r="AH28" s="162" t="b">
        <f t="shared" si="22"/>
        <v>0</v>
      </c>
      <c r="AI28" s="162" t="b">
        <f t="shared" si="23"/>
        <v>0</v>
      </c>
      <c r="AJ28" s="167" t="str">
        <f t="shared" si="12"/>
        <v/>
      </c>
      <c r="AK28" s="263" t="str">
        <f t="shared" si="13"/>
        <v/>
      </c>
      <c r="AL28" s="240" t="str">
        <f t="shared" si="24"/>
        <v/>
      </c>
      <c r="AM28" s="165" t="str">
        <f t="shared" si="25"/>
        <v/>
      </c>
      <c r="AN28" s="166">
        <f t="shared" si="26"/>
        <v>0</v>
      </c>
      <c r="AO28" s="148" t="str">
        <f t="shared" si="27"/>
        <v/>
      </c>
      <c r="AP28" s="149" t="str">
        <f t="shared" si="28"/>
        <v/>
      </c>
      <c r="AQ28" s="137"/>
      <c r="AR28" s="165" t="str">
        <f t="shared" si="29"/>
        <v/>
      </c>
      <c r="AS28" s="243" t="str">
        <f t="shared" si="30"/>
        <v/>
      </c>
      <c r="AT28" s="243" t="str">
        <f t="shared" si="31"/>
        <v/>
      </c>
      <c r="AU28" s="243" t="str">
        <f t="shared" si="32"/>
        <v/>
      </c>
      <c r="AV28" s="242"/>
      <c r="AW28" s="243" t="str">
        <f t="shared" si="34"/>
        <v/>
      </c>
      <c r="AX28" s="243">
        <f t="shared" si="35"/>
        <v>0</v>
      </c>
      <c r="AY28" s="242"/>
      <c r="AZ28" s="59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265">
        <f>'M4'!B29</f>
        <v>0</v>
      </c>
      <c r="C29" s="258">
        <f>'M4'!C29</f>
        <v>0</v>
      </c>
      <c r="D29" s="258" t="str">
        <f>IF('M4'!D29="","",IF('M4'!D29&gt;0,'M4'!D29))</f>
        <v/>
      </c>
      <c r="E29" s="137"/>
      <c r="F29" s="137"/>
      <c r="G29" s="157"/>
      <c r="H29" s="170"/>
      <c r="I29" s="169"/>
      <c r="J29" s="169"/>
      <c r="K29" s="169"/>
      <c r="L29" s="169"/>
      <c r="M29" s="171"/>
      <c r="N29" s="160">
        <f t="shared" si="15"/>
        <v>0</v>
      </c>
      <c r="O29" s="161" t="str">
        <f t="shared" si="16"/>
        <v/>
      </c>
      <c r="P29" s="161" t="str">
        <f t="shared" si="0"/>
        <v/>
      </c>
      <c r="Q29" s="161" t="str">
        <f t="shared" si="0"/>
        <v/>
      </c>
      <c r="R29" s="161">
        <f t="shared" si="17"/>
        <v>0</v>
      </c>
      <c r="S29" s="102" t="str">
        <f t="shared" si="1"/>
        <v/>
      </c>
      <c r="T29" s="102" t="str">
        <f t="shared" si="2"/>
        <v/>
      </c>
      <c r="U29" s="102" t="str">
        <f t="shared" si="3"/>
        <v/>
      </c>
      <c r="V29" s="102" t="str">
        <f t="shared" si="18"/>
        <v/>
      </c>
      <c r="W29" s="102" t="str">
        <f t="shared" si="4"/>
        <v/>
      </c>
      <c r="X29" s="102" t="str">
        <f t="shared" si="5"/>
        <v/>
      </c>
      <c r="Y29" s="102">
        <f t="shared" si="6"/>
        <v>0</v>
      </c>
      <c r="Z29" s="162" t="b">
        <f t="shared" si="7"/>
        <v>0</v>
      </c>
      <c r="AA29" s="162" t="b">
        <f t="shared" si="8"/>
        <v>0</v>
      </c>
      <c r="AB29" s="162" t="b">
        <f t="shared" si="9"/>
        <v>0</v>
      </c>
      <c r="AC29" s="162" t="b">
        <f t="shared" si="10"/>
        <v>0</v>
      </c>
      <c r="AD29" s="162" t="b">
        <f t="shared" si="11"/>
        <v>0</v>
      </c>
      <c r="AE29" s="162" t="b">
        <f t="shared" si="19"/>
        <v>0</v>
      </c>
      <c r="AF29" s="162" t="b">
        <f t="shared" si="20"/>
        <v>0</v>
      </c>
      <c r="AG29" s="162" t="b">
        <f t="shared" si="21"/>
        <v>0</v>
      </c>
      <c r="AH29" s="162" t="b">
        <f t="shared" si="22"/>
        <v>0</v>
      </c>
      <c r="AI29" s="162" t="b">
        <f t="shared" si="23"/>
        <v>0</v>
      </c>
      <c r="AJ29" s="167" t="str">
        <f t="shared" si="12"/>
        <v/>
      </c>
      <c r="AK29" s="263" t="str">
        <f t="shared" si="13"/>
        <v/>
      </c>
      <c r="AL29" s="240" t="str">
        <f t="shared" si="24"/>
        <v/>
      </c>
      <c r="AM29" s="165" t="str">
        <f t="shared" si="25"/>
        <v/>
      </c>
      <c r="AN29" s="166">
        <f t="shared" si="26"/>
        <v>0</v>
      </c>
      <c r="AO29" s="148" t="str">
        <f t="shared" si="27"/>
        <v/>
      </c>
      <c r="AP29" s="149" t="str">
        <f t="shared" si="28"/>
        <v/>
      </c>
      <c r="AQ29" s="137"/>
      <c r="AR29" s="165" t="str">
        <f t="shared" si="29"/>
        <v/>
      </c>
      <c r="AS29" s="243" t="str">
        <f t="shared" si="30"/>
        <v/>
      </c>
      <c r="AT29" s="243" t="str">
        <f t="shared" si="31"/>
        <v/>
      </c>
      <c r="AU29" s="243" t="str">
        <f t="shared" si="32"/>
        <v/>
      </c>
      <c r="AV29" s="242"/>
      <c r="AW29" s="243" t="str">
        <f t="shared" si="34"/>
        <v/>
      </c>
      <c r="AX29" s="243">
        <f t="shared" si="35"/>
        <v>0</v>
      </c>
      <c r="AY29" s="242"/>
      <c r="AZ29" s="59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265">
        <f>'M4'!B30</f>
        <v>0</v>
      </c>
      <c r="C30" s="258">
        <f>'M4'!C30</f>
        <v>0</v>
      </c>
      <c r="D30" s="258" t="str">
        <f>IF('M4'!D30="","",IF('M4'!D30&gt;0,'M4'!D30))</f>
        <v/>
      </c>
      <c r="E30" s="137"/>
      <c r="F30" s="137"/>
      <c r="G30" s="157"/>
      <c r="H30" s="158"/>
      <c r="I30" s="169"/>
      <c r="J30" s="154"/>
      <c r="K30" s="169"/>
      <c r="L30" s="154"/>
      <c r="M30" s="159"/>
      <c r="N30" s="160">
        <f t="shared" si="15"/>
        <v>0</v>
      </c>
      <c r="O30" s="161" t="str">
        <f t="shared" si="16"/>
        <v/>
      </c>
      <c r="P30" s="161" t="str">
        <f t="shared" si="0"/>
        <v/>
      </c>
      <c r="Q30" s="161" t="str">
        <f t="shared" si="0"/>
        <v/>
      </c>
      <c r="R30" s="161">
        <f t="shared" si="17"/>
        <v>0</v>
      </c>
      <c r="S30" s="102" t="str">
        <f t="shared" si="1"/>
        <v/>
      </c>
      <c r="T30" s="102" t="str">
        <f t="shared" si="2"/>
        <v/>
      </c>
      <c r="U30" s="102" t="str">
        <f t="shared" si="3"/>
        <v/>
      </c>
      <c r="V30" s="102" t="str">
        <f t="shared" si="18"/>
        <v/>
      </c>
      <c r="W30" s="102" t="str">
        <f t="shared" si="4"/>
        <v/>
      </c>
      <c r="X30" s="102" t="str">
        <f t="shared" si="5"/>
        <v/>
      </c>
      <c r="Y30" s="102">
        <f t="shared" si="6"/>
        <v>0</v>
      </c>
      <c r="Z30" s="162" t="b">
        <f t="shared" si="7"/>
        <v>0</v>
      </c>
      <c r="AA30" s="162" t="b">
        <f t="shared" si="8"/>
        <v>0</v>
      </c>
      <c r="AB30" s="162" t="b">
        <f t="shared" si="9"/>
        <v>0</v>
      </c>
      <c r="AC30" s="162" t="b">
        <f t="shared" si="10"/>
        <v>0</v>
      </c>
      <c r="AD30" s="162" t="b">
        <f t="shared" si="11"/>
        <v>0</v>
      </c>
      <c r="AE30" s="162" t="b">
        <f t="shared" si="19"/>
        <v>0</v>
      </c>
      <c r="AF30" s="162" t="b">
        <f t="shared" si="20"/>
        <v>0</v>
      </c>
      <c r="AG30" s="162" t="b">
        <f t="shared" si="21"/>
        <v>0</v>
      </c>
      <c r="AH30" s="162" t="b">
        <f t="shared" si="22"/>
        <v>0</v>
      </c>
      <c r="AI30" s="162" t="b">
        <f t="shared" si="23"/>
        <v>0</v>
      </c>
      <c r="AJ30" s="167" t="str">
        <f t="shared" si="12"/>
        <v/>
      </c>
      <c r="AK30" s="263" t="str">
        <f t="shared" si="13"/>
        <v/>
      </c>
      <c r="AL30" s="240" t="str">
        <f t="shared" si="24"/>
        <v/>
      </c>
      <c r="AM30" s="165" t="str">
        <f t="shared" si="25"/>
        <v/>
      </c>
      <c r="AN30" s="166">
        <f t="shared" si="26"/>
        <v>0</v>
      </c>
      <c r="AO30" s="148" t="str">
        <f t="shared" si="27"/>
        <v/>
      </c>
      <c r="AP30" s="149" t="str">
        <f t="shared" si="28"/>
        <v/>
      </c>
      <c r="AQ30" s="137"/>
      <c r="AR30" s="165" t="str">
        <f t="shared" si="29"/>
        <v/>
      </c>
      <c r="AS30" s="243" t="str">
        <f t="shared" si="30"/>
        <v/>
      </c>
      <c r="AT30" s="243" t="str">
        <f t="shared" si="31"/>
        <v/>
      </c>
      <c r="AU30" s="243" t="str">
        <f t="shared" si="32"/>
        <v/>
      </c>
      <c r="AV30" s="242"/>
      <c r="AW30" s="243" t="str">
        <f t="shared" si="34"/>
        <v/>
      </c>
      <c r="AX30" s="243">
        <f t="shared" si="35"/>
        <v>0</v>
      </c>
      <c r="AY30" s="242"/>
      <c r="AZ30" s="59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265">
        <f>'M4'!B31</f>
        <v>0</v>
      </c>
      <c r="C31" s="258">
        <f>'M4'!C31</f>
        <v>0</v>
      </c>
      <c r="D31" s="258" t="str">
        <f>IF('M4'!D31="","",IF('M4'!D31&gt;0,'M4'!D31))</f>
        <v/>
      </c>
      <c r="E31" s="137"/>
      <c r="F31" s="137"/>
      <c r="G31" s="157"/>
      <c r="H31" s="170"/>
      <c r="I31" s="169"/>
      <c r="J31" s="169"/>
      <c r="K31" s="169"/>
      <c r="L31" s="169"/>
      <c r="M31" s="171"/>
      <c r="N31" s="160">
        <f t="shared" si="15"/>
        <v>0</v>
      </c>
      <c r="O31" s="161" t="str">
        <f t="shared" si="16"/>
        <v/>
      </c>
      <c r="P31" s="161" t="str">
        <f t="shared" si="0"/>
        <v/>
      </c>
      <c r="Q31" s="161" t="str">
        <f t="shared" si="0"/>
        <v/>
      </c>
      <c r="R31" s="161">
        <f t="shared" si="17"/>
        <v>0</v>
      </c>
      <c r="S31" s="102" t="str">
        <f t="shared" si="1"/>
        <v/>
      </c>
      <c r="T31" s="102" t="str">
        <f t="shared" si="2"/>
        <v/>
      </c>
      <c r="U31" s="102" t="str">
        <f t="shared" si="3"/>
        <v/>
      </c>
      <c r="V31" s="102" t="str">
        <f t="shared" si="18"/>
        <v/>
      </c>
      <c r="W31" s="102" t="str">
        <f t="shared" si="4"/>
        <v/>
      </c>
      <c r="X31" s="102" t="str">
        <f t="shared" si="5"/>
        <v/>
      </c>
      <c r="Y31" s="102">
        <f t="shared" si="6"/>
        <v>0</v>
      </c>
      <c r="Z31" s="162" t="b">
        <f t="shared" si="7"/>
        <v>0</v>
      </c>
      <c r="AA31" s="162" t="b">
        <f t="shared" si="8"/>
        <v>0</v>
      </c>
      <c r="AB31" s="162" t="b">
        <f t="shared" si="9"/>
        <v>0</v>
      </c>
      <c r="AC31" s="162" t="b">
        <f t="shared" si="10"/>
        <v>0</v>
      </c>
      <c r="AD31" s="162" t="b">
        <f t="shared" si="11"/>
        <v>0</v>
      </c>
      <c r="AE31" s="162" t="b">
        <f t="shared" si="19"/>
        <v>0</v>
      </c>
      <c r="AF31" s="162" t="b">
        <f t="shared" si="20"/>
        <v>0</v>
      </c>
      <c r="AG31" s="162" t="b">
        <f t="shared" si="21"/>
        <v>0</v>
      </c>
      <c r="AH31" s="162" t="b">
        <f t="shared" si="22"/>
        <v>0</v>
      </c>
      <c r="AI31" s="162" t="b">
        <f t="shared" si="23"/>
        <v>0</v>
      </c>
      <c r="AJ31" s="167" t="str">
        <f t="shared" si="12"/>
        <v/>
      </c>
      <c r="AK31" s="263" t="str">
        <f t="shared" si="13"/>
        <v/>
      </c>
      <c r="AL31" s="240" t="str">
        <f t="shared" si="24"/>
        <v/>
      </c>
      <c r="AM31" s="165" t="str">
        <f t="shared" si="25"/>
        <v/>
      </c>
      <c r="AN31" s="166">
        <f t="shared" si="26"/>
        <v>0</v>
      </c>
      <c r="AO31" s="148" t="str">
        <f t="shared" si="27"/>
        <v/>
      </c>
      <c r="AP31" s="149" t="str">
        <f t="shared" si="28"/>
        <v/>
      </c>
      <c r="AQ31" s="137"/>
      <c r="AR31" s="165" t="str">
        <f t="shared" si="29"/>
        <v/>
      </c>
      <c r="AS31" s="243" t="str">
        <f t="shared" si="30"/>
        <v/>
      </c>
      <c r="AT31" s="243" t="str">
        <f t="shared" si="31"/>
        <v/>
      </c>
      <c r="AU31" s="243" t="str">
        <f t="shared" si="32"/>
        <v/>
      </c>
      <c r="AV31" s="242"/>
      <c r="AW31" s="243" t="str">
        <f t="shared" si="34"/>
        <v/>
      </c>
      <c r="AX31" s="243">
        <f t="shared" si="35"/>
        <v>0</v>
      </c>
      <c r="AY31" s="242"/>
      <c r="AZ31" s="59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265">
        <f>'M4'!B32</f>
        <v>0</v>
      </c>
      <c r="C32" s="258">
        <f>'M4'!C32</f>
        <v>0</v>
      </c>
      <c r="D32" s="258" t="str">
        <f>IF('M4'!D32="","",IF('M4'!D32&gt;0,'M4'!D32))</f>
        <v/>
      </c>
      <c r="E32" s="137"/>
      <c r="F32" s="137"/>
      <c r="G32" s="157"/>
      <c r="H32" s="170"/>
      <c r="I32" s="169"/>
      <c r="J32" s="169"/>
      <c r="K32" s="169"/>
      <c r="L32" s="169"/>
      <c r="M32" s="171"/>
      <c r="N32" s="160">
        <f t="shared" si="15"/>
        <v>0</v>
      </c>
      <c r="O32" s="161" t="str">
        <f t="shared" si="16"/>
        <v/>
      </c>
      <c r="P32" s="161" t="str">
        <f t="shared" si="0"/>
        <v/>
      </c>
      <c r="Q32" s="161" t="str">
        <f t="shared" si="0"/>
        <v/>
      </c>
      <c r="R32" s="161">
        <f t="shared" si="17"/>
        <v>0</v>
      </c>
      <c r="S32" s="102" t="str">
        <f t="shared" si="1"/>
        <v/>
      </c>
      <c r="T32" s="102" t="str">
        <f t="shared" si="2"/>
        <v/>
      </c>
      <c r="U32" s="102" t="str">
        <f t="shared" si="3"/>
        <v/>
      </c>
      <c r="V32" s="102" t="str">
        <f t="shared" si="18"/>
        <v/>
      </c>
      <c r="W32" s="102" t="str">
        <f t="shared" si="4"/>
        <v/>
      </c>
      <c r="X32" s="102" t="str">
        <f t="shared" si="5"/>
        <v/>
      </c>
      <c r="Y32" s="102">
        <f t="shared" si="6"/>
        <v>0</v>
      </c>
      <c r="Z32" s="162" t="b">
        <f t="shared" si="7"/>
        <v>0</v>
      </c>
      <c r="AA32" s="162" t="b">
        <f t="shared" si="8"/>
        <v>0</v>
      </c>
      <c r="AB32" s="162" t="b">
        <f t="shared" si="9"/>
        <v>0</v>
      </c>
      <c r="AC32" s="162" t="b">
        <f t="shared" si="10"/>
        <v>0</v>
      </c>
      <c r="AD32" s="162" t="b">
        <f t="shared" si="11"/>
        <v>0</v>
      </c>
      <c r="AE32" s="162" t="b">
        <f t="shared" si="19"/>
        <v>0</v>
      </c>
      <c r="AF32" s="162" t="b">
        <f t="shared" si="20"/>
        <v>0</v>
      </c>
      <c r="AG32" s="162" t="b">
        <f t="shared" si="21"/>
        <v>0</v>
      </c>
      <c r="AH32" s="162" t="b">
        <f t="shared" si="22"/>
        <v>0</v>
      </c>
      <c r="AI32" s="162" t="b">
        <f t="shared" si="23"/>
        <v>0</v>
      </c>
      <c r="AJ32" s="167" t="str">
        <f t="shared" si="12"/>
        <v/>
      </c>
      <c r="AK32" s="263" t="str">
        <f t="shared" si="13"/>
        <v/>
      </c>
      <c r="AL32" s="240" t="str">
        <f t="shared" si="24"/>
        <v/>
      </c>
      <c r="AM32" s="165" t="str">
        <f t="shared" si="25"/>
        <v/>
      </c>
      <c r="AN32" s="166">
        <f t="shared" si="26"/>
        <v>0</v>
      </c>
      <c r="AO32" s="148" t="str">
        <f t="shared" si="27"/>
        <v/>
      </c>
      <c r="AP32" s="149" t="str">
        <f t="shared" si="28"/>
        <v/>
      </c>
      <c r="AQ32" s="137"/>
      <c r="AR32" s="165" t="str">
        <f t="shared" si="29"/>
        <v/>
      </c>
      <c r="AS32" s="243" t="str">
        <f t="shared" si="30"/>
        <v/>
      </c>
      <c r="AT32" s="243" t="str">
        <f t="shared" si="31"/>
        <v/>
      </c>
      <c r="AU32" s="243" t="str">
        <f t="shared" si="32"/>
        <v/>
      </c>
      <c r="AV32" s="242"/>
      <c r="AW32" s="243" t="str">
        <f t="shared" si="34"/>
        <v/>
      </c>
      <c r="AX32" s="243">
        <f t="shared" si="35"/>
        <v>0</v>
      </c>
      <c r="AY32" s="242"/>
      <c r="AZ32" s="59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265">
        <f>'M4'!B33</f>
        <v>0</v>
      </c>
      <c r="C33" s="258">
        <f>'M4'!C33</f>
        <v>0</v>
      </c>
      <c r="D33" s="258" t="str">
        <f>IF('M4'!D33="","",IF('M4'!D33&gt;0,'M4'!D33))</f>
        <v/>
      </c>
      <c r="E33" s="137"/>
      <c r="F33" s="137"/>
      <c r="G33" s="157"/>
      <c r="H33" s="170"/>
      <c r="I33" s="169"/>
      <c r="J33" s="169"/>
      <c r="K33" s="169"/>
      <c r="L33" s="169"/>
      <c r="M33" s="171"/>
      <c r="N33" s="160">
        <f t="shared" si="15"/>
        <v>0</v>
      </c>
      <c r="O33" s="161" t="str">
        <f t="shared" si="16"/>
        <v/>
      </c>
      <c r="P33" s="161" t="str">
        <f t="shared" si="0"/>
        <v/>
      </c>
      <c r="Q33" s="161" t="str">
        <f t="shared" si="0"/>
        <v/>
      </c>
      <c r="R33" s="161">
        <f t="shared" si="17"/>
        <v>0</v>
      </c>
      <c r="S33" s="102" t="str">
        <f t="shared" si="1"/>
        <v/>
      </c>
      <c r="T33" s="102" t="str">
        <f t="shared" si="2"/>
        <v/>
      </c>
      <c r="U33" s="102" t="str">
        <f t="shared" si="3"/>
        <v/>
      </c>
      <c r="V33" s="102" t="str">
        <f t="shared" si="18"/>
        <v/>
      </c>
      <c r="W33" s="102" t="str">
        <f t="shared" si="4"/>
        <v/>
      </c>
      <c r="X33" s="102" t="str">
        <f t="shared" si="5"/>
        <v/>
      </c>
      <c r="Y33" s="102">
        <f t="shared" si="6"/>
        <v>0</v>
      </c>
      <c r="Z33" s="162" t="b">
        <f t="shared" si="7"/>
        <v>0</v>
      </c>
      <c r="AA33" s="162" t="b">
        <f t="shared" si="8"/>
        <v>0</v>
      </c>
      <c r="AB33" s="162" t="b">
        <f t="shared" si="9"/>
        <v>0</v>
      </c>
      <c r="AC33" s="162" t="b">
        <f t="shared" si="10"/>
        <v>0</v>
      </c>
      <c r="AD33" s="162" t="b">
        <f t="shared" si="11"/>
        <v>0</v>
      </c>
      <c r="AE33" s="162" t="b">
        <f t="shared" si="19"/>
        <v>0</v>
      </c>
      <c r="AF33" s="162" t="b">
        <f t="shared" si="20"/>
        <v>0</v>
      </c>
      <c r="AG33" s="162" t="b">
        <f t="shared" si="21"/>
        <v>0</v>
      </c>
      <c r="AH33" s="162" t="b">
        <f t="shared" si="22"/>
        <v>0</v>
      </c>
      <c r="AI33" s="162" t="b">
        <f t="shared" si="23"/>
        <v>0</v>
      </c>
      <c r="AJ33" s="167" t="str">
        <f t="shared" si="12"/>
        <v/>
      </c>
      <c r="AK33" s="263" t="str">
        <f t="shared" si="13"/>
        <v/>
      </c>
      <c r="AL33" s="240" t="str">
        <f t="shared" si="24"/>
        <v/>
      </c>
      <c r="AM33" s="165" t="str">
        <f t="shared" si="25"/>
        <v/>
      </c>
      <c r="AN33" s="166">
        <f t="shared" si="26"/>
        <v>0</v>
      </c>
      <c r="AO33" s="148" t="str">
        <f t="shared" si="27"/>
        <v/>
      </c>
      <c r="AP33" s="149" t="str">
        <f t="shared" si="28"/>
        <v/>
      </c>
      <c r="AQ33" s="137"/>
      <c r="AR33" s="165" t="str">
        <f t="shared" si="29"/>
        <v/>
      </c>
      <c r="AS33" s="243" t="str">
        <f t="shared" si="30"/>
        <v/>
      </c>
      <c r="AT33" s="243" t="str">
        <f t="shared" si="31"/>
        <v/>
      </c>
      <c r="AU33" s="243" t="str">
        <f t="shared" si="32"/>
        <v/>
      </c>
      <c r="AV33" s="242"/>
      <c r="AW33" s="243" t="str">
        <f t="shared" si="34"/>
        <v/>
      </c>
      <c r="AX33" s="243">
        <f t="shared" si="35"/>
        <v>0</v>
      </c>
      <c r="AY33" s="242"/>
      <c r="AZ33" s="59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265">
        <f>'M4'!B34</f>
        <v>0</v>
      </c>
      <c r="C34" s="258">
        <f>'M4'!C34</f>
        <v>0</v>
      </c>
      <c r="D34" s="258" t="str">
        <f>IF('M4'!D34="","",IF('M4'!D34&gt;0,'M4'!D34))</f>
        <v/>
      </c>
      <c r="E34" s="137"/>
      <c r="F34" s="137"/>
      <c r="G34" s="157"/>
      <c r="H34" s="170"/>
      <c r="I34" s="169"/>
      <c r="J34" s="169"/>
      <c r="K34" s="169"/>
      <c r="L34" s="169"/>
      <c r="M34" s="171"/>
      <c r="N34" s="160">
        <f t="shared" si="15"/>
        <v>0</v>
      </c>
      <c r="O34" s="161" t="str">
        <f t="shared" si="16"/>
        <v/>
      </c>
      <c r="P34" s="161" t="str">
        <f t="shared" si="0"/>
        <v/>
      </c>
      <c r="Q34" s="161" t="str">
        <f t="shared" si="0"/>
        <v/>
      </c>
      <c r="R34" s="161">
        <f t="shared" si="17"/>
        <v>0</v>
      </c>
      <c r="S34" s="102" t="str">
        <f t="shared" si="1"/>
        <v/>
      </c>
      <c r="T34" s="102" t="str">
        <f t="shared" si="2"/>
        <v/>
      </c>
      <c r="U34" s="102" t="str">
        <f t="shared" si="3"/>
        <v/>
      </c>
      <c r="V34" s="102" t="str">
        <f t="shared" si="18"/>
        <v/>
      </c>
      <c r="W34" s="102" t="str">
        <f t="shared" si="4"/>
        <v/>
      </c>
      <c r="X34" s="102" t="str">
        <f t="shared" si="5"/>
        <v/>
      </c>
      <c r="Y34" s="102">
        <f t="shared" si="6"/>
        <v>0</v>
      </c>
      <c r="Z34" s="162" t="b">
        <f t="shared" si="7"/>
        <v>0</v>
      </c>
      <c r="AA34" s="162" t="b">
        <f t="shared" si="8"/>
        <v>0</v>
      </c>
      <c r="AB34" s="162" t="b">
        <f t="shared" si="9"/>
        <v>0</v>
      </c>
      <c r="AC34" s="162" t="b">
        <f t="shared" si="10"/>
        <v>0</v>
      </c>
      <c r="AD34" s="162" t="b">
        <f t="shared" si="11"/>
        <v>0</v>
      </c>
      <c r="AE34" s="162" t="b">
        <f t="shared" si="19"/>
        <v>0</v>
      </c>
      <c r="AF34" s="162" t="b">
        <f t="shared" si="20"/>
        <v>0</v>
      </c>
      <c r="AG34" s="162" t="b">
        <f t="shared" si="21"/>
        <v>0</v>
      </c>
      <c r="AH34" s="162" t="b">
        <f t="shared" si="22"/>
        <v>0</v>
      </c>
      <c r="AI34" s="162" t="b">
        <f t="shared" si="23"/>
        <v>0</v>
      </c>
      <c r="AJ34" s="167" t="str">
        <f t="shared" si="12"/>
        <v/>
      </c>
      <c r="AK34" s="263" t="str">
        <f t="shared" si="13"/>
        <v/>
      </c>
      <c r="AL34" s="240" t="str">
        <f t="shared" si="24"/>
        <v/>
      </c>
      <c r="AM34" s="165" t="str">
        <f t="shared" si="25"/>
        <v/>
      </c>
      <c r="AN34" s="166">
        <f t="shared" si="26"/>
        <v>0</v>
      </c>
      <c r="AO34" s="148" t="str">
        <f t="shared" si="27"/>
        <v/>
      </c>
      <c r="AP34" s="149" t="str">
        <f t="shared" si="28"/>
        <v/>
      </c>
      <c r="AQ34" s="137"/>
      <c r="AR34" s="165" t="str">
        <f t="shared" si="29"/>
        <v/>
      </c>
      <c r="AS34" s="243" t="str">
        <f t="shared" si="30"/>
        <v/>
      </c>
      <c r="AT34" s="243" t="str">
        <f t="shared" si="31"/>
        <v/>
      </c>
      <c r="AU34" s="243" t="str">
        <f t="shared" si="32"/>
        <v/>
      </c>
      <c r="AV34" s="242"/>
      <c r="AW34" s="243" t="str">
        <f t="shared" si="34"/>
        <v/>
      </c>
      <c r="AX34" s="243">
        <f t="shared" si="35"/>
        <v>0</v>
      </c>
      <c r="AY34" s="242"/>
      <c r="AZ34" s="59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265">
        <f>'M4'!B35</f>
        <v>0</v>
      </c>
      <c r="C35" s="258">
        <f>'M4'!C35</f>
        <v>0</v>
      </c>
      <c r="D35" s="258" t="str">
        <f>IF('M4'!D35="","",IF('M4'!D35&gt;0,'M4'!D35))</f>
        <v/>
      </c>
      <c r="E35" s="137"/>
      <c r="F35" s="137"/>
      <c r="G35" s="157"/>
      <c r="H35" s="170"/>
      <c r="I35" s="169"/>
      <c r="J35" s="169"/>
      <c r="K35" s="169"/>
      <c r="L35" s="169"/>
      <c r="M35" s="171"/>
      <c r="N35" s="160">
        <f t="shared" si="15"/>
        <v>0</v>
      </c>
      <c r="O35" s="161" t="str">
        <f t="shared" si="16"/>
        <v/>
      </c>
      <c r="P35" s="161" t="str">
        <f t="shared" si="0"/>
        <v/>
      </c>
      <c r="Q35" s="161" t="str">
        <f t="shared" si="0"/>
        <v/>
      </c>
      <c r="R35" s="161">
        <f t="shared" si="17"/>
        <v>0</v>
      </c>
      <c r="S35" s="102" t="str">
        <f t="shared" si="1"/>
        <v/>
      </c>
      <c r="T35" s="102" t="str">
        <f t="shared" si="2"/>
        <v/>
      </c>
      <c r="U35" s="102" t="str">
        <f t="shared" si="3"/>
        <v/>
      </c>
      <c r="V35" s="102" t="str">
        <f t="shared" si="18"/>
        <v/>
      </c>
      <c r="W35" s="102" t="str">
        <f t="shared" si="4"/>
        <v/>
      </c>
      <c r="X35" s="102" t="str">
        <f t="shared" si="5"/>
        <v/>
      </c>
      <c r="Y35" s="102">
        <f t="shared" si="6"/>
        <v>0</v>
      </c>
      <c r="Z35" s="162" t="b">
        <f t="shared" si="7"/>
        <v>0</v>
      </c>
      <c r="AA35" s="162" t="b">
        <f t="shared" si="8"/>
        <v>0</v>
      </c>
      <c r="AB35" s="162" t="b">
        <f t="shared" si="9"/>
        <v>0</v>
      </c>
      <c r="AC35" s="162" t="b">
        <f t="shared" si="10"/>
        <v>0</v>
      </c>
      <c r="AD35" s="162" t="b">
        <f t="shared" si="11"/>
        <v>0</v>
      </c>
      <c r="AE35" s="162" t="b">
        <f t="shared" si="19"/>
        <v>0</v>
      </c>
      <c r="AF35" s="162" t="b">
        <f t="shared" si="20"/>
        <v>0</v>
      </c>
      <c r="AG35" s="162" t="b">
        <f t="shared" si="21"/>
        <v>0</v>
      </c>
      <c r="AH35" s="162" t="b">
        <f t="shared" si="22"/>
        <v>0</v>
      </c>
      <c r="AI35" s="162" t="b">
        <f t="shared" si="23"/>
        <v>0</v>
      </c>
      <c r="AJ35" s="167" t="str">
        <f t="shared" si="12"/>
        <v/>
      </c>
      <c r="AK35" s="263" t="str">
        <f t="shared" si="13"/>
        <v/>
      </c>
      <c r="AL35" s="240" t="str">
        <f t="shared" si="24"/>
        <v/>
      </c>
      <c r="AM35" s="165" t="str">
        <f t="shared" si="25"/>
        <v/>
      </c>
      <c r="AN35" s="166">
        <f t="shared" si="26"/>
        <v>0</v>
      </c>
      <c r="AO35" s="148" t="str">
        <f t="shared" si="27"/>
        <v/>
      </c>
      <c r="AP35" s="149" t="str">
        <f t="shared" si="28"/>
        <v/>
      </c>
      <c r="AQ35" s="137"/>
      <c r="AR35" s="165" t="str">
        <f t="shared" si="29"/>
        <v/>
      </c>
      <c r="AS35" s="243" t="str">
        <f t="shared" si="30"/>
        <v/>
      </c>
      <c r="AT35" s="243" t="str">
        <f t="shared" si="31"/>
        <v/>
      </c>
      <c r="AU35" s="243" t="str">
        <f t="shared" si="32"/>
        <v/>
      </c>
      <c r="AV35" s="242"/>
      <c r="AW35" s="243" t="str">
        <f t="shared" si="34"/>
        <v/>
      </c>
      <c r="AX35" s="243">
        <f t="shared" si="35"/>
        <v>0</v>
      </c>
      <c r="AY35" s="242"/>
      <c r="AZ35" s="59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265">
        <f>'M4'!B36</f>
        <v>0</v>
      </c>
      <c r="C36" s="258">
        <f>'M4'!C36</f>
        <v>0</v>
      </c>
      <c r="D36" s="258" t="str">
        <f>IF('M4'!D36="","",IF('M4'!D36&gt;0,'M4'!D36))</f>
        <v/>
      </c>
      <c r="E36" s="137"/>
      <c r="F36" s="137"/>
      <c r="G36" s="157"/>
      <c r="H36" s="170"/>
      <c r="I36" s="169"/>
      <c r="J36" s="169"/>
      <c r="K36" s="169"/>
      <c r="L36" s="169"/>
      <c r="M36" s="171"/>
      <c r="N36" s="160">
        <f t="shared" si="15"/>
        <v>0</v>
      </c>
      <c r="O36" s="161" t="str">
        <f t="shared" si="16"/>
        <v/>
      </c>
      <c r="P36" s="161" t="str">
        <f t="shared" si="0"/>
        <v/>
      </c>
      <c r="Q36" s="161" t="str">
        <f t="shared" si="0"/>
        <v/>
      </c>
      <c r="R36" s="161">
        <f t="shared" si="17"/>
        <v>0</v>
      </c>
      <c r="S36" s="102" t="str">
        <f t="shared" si="1"/>
        <v/>
      </c>
      <c r="T36" s="102" t="str">
        <f t="shared" si="2"/>
        <v/>
      </c>
      <c r="U36" s="102" t="str">
        <f t="shared" si="3"/>
        <v/>
      </c>
      <c r="V36" s="102" t="str">
        <f t="shared" si="18"/>
        <v/>
      </c>
      <c r="W36" s="102" t="str">
        <f t="shared" si="4"/>
        <v/>
      </c>
      <c r="X36" s="102" t="str">
        <f t="shared" si="5"/>
        <v/>
      </c>
      <c r="Y36" s="102">
        <f t="shared" si="6"/>
        <v>0</v>
      </c>
      <c r="Z36" s="162" t="b">
        <f t="shared" si="7"/>
        <v>0</v>
      </c>
      <c r="AA36" s="162" t="b">
        <f t="shared" si="8"/>
        <v>0</v>
      </c>
      <c r="AB36" s="162" t="b">
        <f t="shared" si="9"/>
        <v>0</v>
      </c>
      <c r="AC36" s="162" t="b">
        <f t="shared" si="10"/>
        <v>0</v>
      </c>
      <c r="AD36" s="162" t="b">
        <f t="shared" si="11"/>
        <v>0</v>
      </c>
      <c r="AE36" s="162" t="b">
        <f t="shared" si="19"/>
        <v>0</v>
      </c>
      <c r="AF36" s="162" t="b">
        <f t="shared" si="20"/>
        <v>0</v>
      </c>
      <c r="AG36" s="162" t="b">
        <f t="shared" si="21"/>
        <v>0</v>
      </c>
      <c r="AH36" s="162" t="b">
        <f t="shared" si="22"/>
        <v>0</v>
      </c>
      <c r="AI36" s="162" t="b">
        <f t="shared" si="23"/>
        <v>0</v>
      </c>
      <c r="AJ36" s="167" t="str">
        <f t="shared" si="12"/>
        <v/>
      </c>
      <c r="AK36" s="263" t="str">
        <f t="shared" si="13"/>
        <v/>
      </c>
      <c r="AL36" s="240" t="str">
        <f t="shared" si="24"/>
        <v/>
      </c>
      <c r="AM36" s="165" t="str">
        <f t="shared" si="25"/>
        <v/>
      </c>
      <c r="AN36" s="166">
        <f t="shared" si="26"/>
        <v>0</v>
      </c>
      <c r="AO36" s="148" t="str">
        <f t="shared" si="27"/>
        <v/>
      </c>
      <c r="AP36" s="149" t="str">
        <f t="shared" si="28"/>
        <v/>
      </c>
      <c r="AQ36" s="137"/>
      <c r="AR36" s="165" t="str">
        <f t="shared" si="29"/>
        <v/>
      </c>
      <c r="AS36" s="243" t="str">
        <f t="shared" si="30"/>
        <v/>
      </c>
      <c r="AT36" s="243" t="str">
        <f t="shared" si="31"/>
        <v/>
      </c>
      <c r="AU36" s="243" t="str">
        <f t="shared" si="32"/>
        <v/>
      </c>
      <c r="AV36" s="242"/>
      <c r="AW36" s="243" t="str">
        <f t="shared" si="34"/>
        <v/>
      </c>
      <c r="AX36" s="243">
        <f t="shared" si="35"/>
        <v>0</v>
      </c>
      <c r="AY36" s="242"/>
      <c r="AZ36" s="59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265">
        <f>'M4'!B37</f>
        <v>0</v>
      </c>
      <c r="C37" s="258">
        <f>'M4'!C37</f>
        <v>0</v>
      </c>
      <c r="D37" s="258" t="str">
        <f>IF('M4'!D37="","",IF('M4'!D37&gt;0,'M4'!D37))</f>
        <v/>
      </c>
      <c r="E37" s="137"/>
      <c r="F37" s="137"/>
      <c r="G37" s="157"/>
      <c r="H37" s="170"/>
      <c r="I37" s="169"/>
      <c r="J37" s="169"/>
      <c r="K37" s="169"/>
      <c r="L37" s="169"/>
      <c r="M37" s="171"/>
      <c r="N37" s="160">
        <f t="shared" si="15"/>
        <v>0</v>
      </c>
      <c r="O37" s="161" t="str">
        <f t="shared" si="16"/>
        <v/>
      </c>
      <c r="P37" s="161" t="str">
        <f t="shared" si="0"/>
        <v/>
      </c>
      <c r="Q37" s="161" t="str">
        <f t="shared" si="0"/>
        <v/>
      </c>
      <c r="R37" s="161">
        <f t="shared" si="17"/>
        <v>0</v>
      </c>
      <c r="S37" s="102" t="str">
        <f t="shared" si="1"/>
        <v/>
      </c>
      <c r="T37" s="102" t="str">
        <f t="shared" si="2"/>
        <v/>
      </c>
      <c r="U37" s="102" t="str">
        <f t="shared" si="3"/>
        <v/>
      </c>
      <c r="V37" s="102" t="str">
        <f t="shared" si="18"/>
        <v/>
      </c>
      <c r="W37" s="102" t="str">
        <f t="shared" si="4"/>
        <v/>
      </c>
      <c r="X37" s="102" t="str">
        <f t="shared" si="5"/>
        <v/>
      </c>
      <c r="Y37" s="102">
        <f t="shared" si="6"/>
        <v>0</v>
      </c>
      <c r="Z37" s="162" t="b">
        <f t="shared" si="7"/>
        <v>0</v>
      </c>
      <c r="AA37" s="162" t="b">
        <f t="shared" si="8"/>
        <v>0</v>
      </c>
      <c r="AB37" s="162" t="b">
        <f t="shared" si="9"/>
        <v>0</v>
      </c>
      <c r="AC37" s="162" t="b">
        <f t="shared" si="10"/>
        <v>0</v>
      </c>
      <c r="AD37" s="162" t="b">
        <f t="shared" si="11"/>
        <v>0</v>
      </c>
      <c r="AE37" s="162" t="b">
        <f t="shared" si="19"/>
        <v>0</v>
      </c>
      <c r="AF37" s="162" t="b">
        <f t="shared" si="20"/>
        <v>0</v>
      </c>
      <c r="AG37" s="162" t="b">
        <f t="shared" si="21"/>
        <v>0</v>
      </c>
      <c r="AH37" s="162" t="b">
        <f t="shared" si="22"/>
        <v>0</v>
      </c>
      <c r="AI37" s="162" t="b">
        <f t="shared" si="23"/>
        <v>0</v>
      </c>
      <c r="AJ37" s="167" t="str">
        <f t="shared" si="12"/>
        <v/>
      </c>
      <c r="AK37" s="263" t="str">
        <f t="shared" si="13"/>
        <v/>
      </c>
      <c r="AL37" s="240" t="str">
        <f t="shared" si="24"/>
        <v/>
      </c>
      <c r="AM37" s="165" t="str">
        <f t="shared" si="25"/>
        <v/>
      </c>
      <c r="AN37" s="166">
        <f t="shared" si="26"/>
        <v>0</v>
      </c>
      <c r="AO37" s="148" t="str">
        <f t="shared" si="27"/>
        <v/>
      </c>
      <c r="AP37" s="149" t="str">
        <f t="shared" si="28"/>
        <v/>
      </c>
      <c r="AQ37" s="137"/>
      <c r="AR37" s="165" t="str">
        <f t="shared" si="29"/>
        <v/>
      </c>
      <c r="AS37" s="243" t="str">
        <f t="shared" si="30"/>
        <v/>
      </c>
      <c r="AT37" s="243" t="str">
        <f t="shared" si="31"/>
        <v/>
      </c>
      <c r="AU37" s="243" t="str">
        <f t="shared" si="32"/>
        <v/>
      </c>
      <c r="AV37" s="242"/>
      <c r="AW37" s="243" t="str">
        <f t="shared" si="34"/>
        <v/>
      </c>
      <c r="AX37" s="243">
        <f t="shared" si="35"/>
        <v>0</v>
      </c>
      <c r="AY37" s="242"/>
      <c r="AZ37" s="59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266">
        <f>'M4'!B38</f>
        <v>0</v>
      </c>
      <c r="C38" s="300">
        <f>'M4'!C38</f>
        <v>0</v>
      </c>
      <c r="D38" s="258" t="str">
        <f>IF('M4'!D38="","",IF('M4'!D38&gt;0,'M4'!D38))</f>
        <v/>
      </c>
      <c r="E38" s="137"/>
      <c r="F38" s="137"/>
      <c r="G38" s="157"/>
      <c r="H38" s="170"/>
      <c r="I38" s="169"/>
      <c r="J38" s="169"/>
      <c r="K38" s="169"/>
      <c r="L38" s="169"/>
      <c r="M38" s="171"/>
      <c r="N38" s="160">
        <f t="shared" si="15"/>
        <v>0</v>
      </c>
      <c r="O38" s="161" t="str">
        <f t="shared" si="16"/>
        <v/>
      </c>
      <c r="P38" s="161" t="str">
        <f t="shared" si="0"/>
        <v/>
      </c>
      <c r="Q38" s="161" t="str">
        <f t="shared" si="0"/>
        <v/>
      </c>
      <c r="R38" s="161">
        <f t="shared" si="17"/>
        <v>0</v>
      </c>
      <c r="S38" s="102" t="str">
        <f t="shared" si="1"/>
        <v/>
      </c>
      <c r="T38" s="102" t="str">
        <f t="shared" si="2"/>
        <v/>
      </c>
      <c r="U38" s="102" t="str">
        <f t="shared" si="3"/>
        <v/>
      </c>
      <c r="V38" s="102" t="str">
        <f t="shared" si="18"/>
        <v/>
      </c>
      <c r="W38" s="102" t="str">
        <f t="shared" si="4"/>
        <v/>
      </c>
      <c r="X38" s="102" t="str">
        <f t="shared" si="5"/>
        <v/>
      </c>
      <c r="Y38" s="102">
        <f t="shared" si="6"/>
        <v>0</v>
      </c>
      <c r="Z38" s="162" t="b">
        <f t="shared" si="7"/>
        <v>0</v>
      </c>
      <c r="AA38" s="162" t="b">
        <f t="shared" si="8"/>
        <v>0</v>
      </c>
      <c r="AB38" s="162" t="b">
        <f t="shared" si="9"/>
        <v>0</v>
      </c>
      <c r="AC38" s="162" t="b">
        <f t="shared" si="10"/>
        <v>0</v>
      </c>
      <c r="AD38" s="162" t="b">
        <f t="shared" si="11"/>
        <v>0</v>
      </c>
      <c r="AE38" s="162" t="b">
        <f t="shared" si="19"/>
        <v>0</v>
      </c>
      <c r="AF38" s="162" t="b">
        <f t="shared" si="20"/>
        <v>0</v>
      </c>
      <c r="AG38" s="162" t="b">
        <f t="shared" si="21"/>
        <v>0</v>
      </c>
      <c r="AH38" s="162" t="b">
        <f t="shared" si="22"/>
        <v>0</v>
      </c>
      <c r="AI38" s="162" t="b">
        <f t="shared" si="23"/>
        <v>0</v>
      </c>
      <c r="AJ38" s="167" t="str">
        <f t="shared" si="12"/>
        <v/>
      </c>
      <c r="AK38" s="263" t="str">
        <f t="shared" si="13"/>
        <v/>
      </c>
      <c r="AL38" s="240" t="str">
        <f t="shared" si="24"/>
        <v/>
      </c>
      <c r="AM38" s="165" t="str">
        <f t="shared" si="25"/>
        <v/>
      </c>
      <c r="AN38" s="166">
        <f t="shared" si="26"/>
        <v>0</v>
      </c>
      <c r="AO38" s="148" t="str">
        <f t="shared" si="27"/>
        <v/>
      </c>
      <c r="AP38" s="149" t="str">
        <f t="shared" si="28"/>
        <v/>
      </c>
      <c r="AQ38" s="137"/>
      <c r="AR38" s="165" t="str">
        <f t="shared" si="29"/>
        <v/>
      </c>
      <c r="AS38" s="243" t="str">
        <f t="shared" si="30"/>
        <v/>
      </c>
      <c r="AT38" s="243" t="str">
        <f t="shared" si="31"/>
        <v/>
      </c>
      <c r="AU38" s="243" t="str">
        <f t="shared" si="32"/>
        <v/>
      </c>
      <c r="AV38" s="242"/>
      <c r="AW38" s="243" t="str">
        <f t="shared" si="34"/>
        <v/>
      </c>
      <c r="AX38" s="243">
        <f t="shared" si="35"/>
        <v>0</v>
      </c>
      <c r="AY38" s="242"/>
      <c r="AZ38" s="59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266">
        <f>'M4'!B39</f>
        <v>0</v>
      </c>
      <c r="C39" s="300">
        <f>'M4'!C39</f>
        <v>0</v>
      </c>
      <c r="D39" s="258" t="str">
        <f>IF('M4'!D39="","",IF('M4'!D39&gt;0,'M4'!D39))</f>
        <v/>
      </c>
      <c r="E39" s="137"/>
      <c r="F39" s="137"/>
      <c r="G39" s="157"/>
      <c r="H39" s="170"/>
      <c r="I39" s="169"/>
      <c r="J39" s="169"/>
      <c r="K39" s="169"/>
      <c r="L39" s="169"/>
      <c r="M39" s="171"/>
      <c r="N39" s="160">
        <f t="shared" si="15"/>
        <v>0</v>
      </c>
      <c r="O39" s="161" t="str">
        <f t="shared" si="16"/>
        <v/>
      </c>
      <c r="P39" s="161" t="str">
        <f t="shared" si="0"/>
        <v/>
      </c>
      <c r="Q39" s="161" t="str">
        <f t="shared" si="0"/>
        <v/>
      </c>
      <c r="R39" s="161">
        <f t="shared" si="17"/>
        <v>0</v>
      </c>
      <c r="S39" s="102" t="str">
        <f t="shared" si="1"/>
        <v/>
      </c>
      <c r="T39" s="102" t="str">
        <f t="shared" si="2"/>
        <v/>
      </c>
      <c r="U39" s="102" t="str">
        <f t="shared" si="3"/>
        <v/>
      </c>
      <c r="V39" s="102" t="str">
        <f t="shared" si="18"/>
        <v/>
      </c>
      <c r="W39" s="102" t="str">
        <f t="shared" si="4"/>
        <v/>
      </c>
      <c r="X39" s="102" t="str">
        <f t="shared" si="5"/>
        <v/>
      </c>
      <c r="Y39" s="102">
        <f t="shared" si="6"/>
        <v>0</v>
      </c>
      <c r="Z39" s="162" t="b">
        <f t="shared" si="7"/>
        <v>0</v>
      </c>
      <c r="AA39" s="162" t="b">
        <f t="shared" si="8"/>
        <v>0</v>
      </c>
      <c r="AB39" s="162" t="b">
        <f t="shared" si="9"/>
        <v>0</v>
      </c>
      <c r="AC39" s="162" t="b">
        <f t="shared" si="10"/>
        <v>0</v>
      </c>
      <c r="AD39" s="162" t="b">
        <f t="shared" si="11"/>
        <v>0</v>
      </c>
      <c r="AE39" s="162" t="b">
        <f t="shared" si="19"/>
        <v>0</v>
      </c>
      <c r="AF39" s="162" t="b">
        <f t="shared" si="20"/>
        <v>0</v>
      </c>
      <c r="AG39" s="162" t="b">
        <f t="shared" si="21"/>
        <v>0</v>
      </c>
      <c r="AH39" s="162" t="b">
        <f t="shared" si="22"/>
        <v>0</v>
      </c>
      <c r="AI39" s="162" t="b">
        <f t="shared" si="23"/>
        <v>0</v>
      </c>
      <c r="AJ39" s="167" t="str">
        <f t="shared" si="12"/>
        <v/>
      </c>
      <c r="AK39" s="263" t="str">
        <f t="shared" si="13"/>
        <v/>
      </c>
      <c r="AL39" s="240" t="str">
        <f t="shared" si="24"/>
        <v/>
      </c>
      <c r="AM39" s="165" t="str">
        <f t="shared" si="25"/>
        <v/>
      </c>
      <c r="AN39" s="166">
        <f t="shared" si="26"/>
        <v>0</v>
      </c>
      <c r="AO39" s="148" t="str">
        <f t="shared" si="27"/>
        <v/>
      </c>
      <c r="AP39" s="149" t="str">
        <f t="shared" si="28"/>
        <v/>
      </c>
      <c r="AQ39" s="137"/>
      <c r="AR39" s="165" t="str">
        <f t="shared" si="29"/>
        <v/>
      </c>
      <c r="AS39" s="243" t="str">
        <f t="shared" si="30"/>
        <v/>
      </c>
      <c r="AT39" s="243" t="str">
        <f t="shared" si="31"/>
        <v/>
      </c>
      <c r="AU39" s="243" t="str">
        <f t="shared" si="32"/>
        <v/>
      </c>
      <c r="AV39" s="242"/>
      <c r="AW39" s="243" t="str">
        <f t="shared" si="34"/>
        <v/>
      </c>
      <c r="AX39" s="243">
        <f t="shared" si="35"/>
        <v>0</v>
      </c>
      <c r="AY39" s="242"/>
      <c r="AZ39" s="59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266">
        <f>'M4'!B40</f>
        <v>0</v>
      </c>
      <c r="C40" s="300">
        <f>'M4'!C40</f>
        <v>0</v>
      </c>
      <c r="D40" s="258" t="str">
        <f>IF('M4'!D40="","",IF('M4'!D40&gt;0,'M4'!D40))</f>
        <v/>
      </c>
      <c r="E40" s="137"/>
      <c r="F40" s="137"/>
      <c r="G40" s="157"/>
      <c r="H40" s="170"/>
      <c r="I40" s="169"/>
      <c r="J40" s="169"/>
      <c r="K40" s="169"/>
      <c r="L40" s="169"/>
      <c r="M40" s="171"/>
      <c r="N40" s="160">
        <f t="shared" si="15"/>
        <v>0</v>
      </c>
      <c r="O40" s="161" t="str">
        <f t="shared" si="16"/>
        <v/>
      </c>
      <c r="P40" s="161" t="str">
        <f t="shared" si="0"/>
        <v/>
      </c>
      <c r="Q40" s="161" t="str">
        <f t="shared" si="0"/>
        <v/>
      </c>
      <c r="R40" s="161">
        <f t="shared" si="17"/>
        <v>0</v>
      </c>
      <c r="S40" s="102" t="str">
        <f t="shared" si="1"/>
        <v/>
      </c>
      <c r="T40" s="102" t="str">
        <f t="shared" si="2"/>
        <v/>
      </c>
      <c r="U40" s="102" t="str">
        <f t="shared" si="3"/>
        <v/>
      </c>
      <c r="V40" s="102" t="str">
        <f t="shared" si="18"/>
        <v/>
      </c>
      <c r="W40" s="102" t="str">
        <f t="shared" si="4"/>
        <v/>
      </c>
      <c r="X40" s="102" t="str">
        <f t="shared" si="5"/>
        <v/>
      </c>
      <c r="Y40" s="102">
        <f t="shared" si="6"/>
        <v>0</v>
      </c>
      <c r="Z40" s="162" t="b">
        <f t="shared" si="7"/>
        <v>0</v>
      </c>
      <c r="AA40" s="162" t="b">
        <f t="shared" si="8"/>
        <v>0</v>
      </c>
      <c r="AB40" s="162" t="b">
        <f t="shared" si="9"/>
        <v>0</v>
      </c>
      <c r="AC40" s="162" t="b">
        <f t="shared" si="10"/>
        <v>0</v>
      </c>
      <c r="AD40" s="162" t="b">
        <f t="shared" si="11"/>
        <v>0</v>
      </c>
      <c r="AE40" s="162" t="b">
        <f t="shared" si="19"/>
        <v>0</v>
      </c>
      <c r="AF40" s="162" t="b">
        <f t="shared" si="20"/>
        <v>0</v>
      </c>
      <c r="AG40" s="162" t="b">
        <f t="shared" si="21"/>
        <v>0</v>
      </c>
      <c r="AH40" s="162" t="b">
        <f t="shared" si="22"/>
        <v>0</v>
      </c>
      <c r="AI40" s="162" t="b">
        <f t="shared" si="23"/>
        <v>0</v>
      </c>
      <c r="AJ40" s="167" t="str">
        <f t="shared" si="12"/>
        <v/>
      </c>
      <c r="AK40" s="263" t="str">
        <f t="shared" si="13"/>
        <v/>
      </c>
      <c r="AL40" s="240" t="str">
        <f t="shared" si="24"/>
        <v/>
      </c>
      <c r="AM40" s="165" t="str">
        <f t="shared" si="25"/>
        <v/>
      </c>
      <c r="AN40" s="166">
        <f t="shared" si="26"/>
        <v>0</v>
      </c>
      <c r="AO40" s="148" t="str">
        <f t="shared" si="27"/>
        <v/>
      </c>
      <c r="AP40" s="149" t="str">
        <f t="shared" si="28"/>
        <v/>
      </c>
      <c r="AQ40" s="137"/>
      <c r="AR40" s="165" t="str">
        <f t="shared" si="29"/>
        <v/>
      </c>
      <c r="AS40" s="243" t="str">
        <f t="shared" si="30"/>
        <v/>
      </c>
      <c r="AT40" s="243" t="str">
        <f t="shared" si="31"/>
        <v/>
      </c>
      <c r="AU40" s="243" t="str">
        <f t="shared" si="32"/>
        <v/>
      </c>
      <c r="AV40" s="242"/>
      <c r="AW40" s="243" t="str">
        <f t="shared" si="34"/>
        <v/>
      </c>
      <c r="AX40" s="243">
        <f t="shared" si="35"/>
        <v>0</v>
      </c>
      <c r="AY40" s="242"/>
      <c r="AZ40" s="59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266">
        <f>'M4'!B41</f>
        <v>0</v>
      </c>
      <c r="C41" s="300">
        <f>'M4'!C41</f>
        <v>0</v>
      </c>
      <c r="D41" s="258" t="str">
        <f>IF('M4'!D41="","",IF('M4'!D41&gt;0,'M4'!D41))</f>
        <v/>
      </c>
      <c r="E41" s="137"/>
      <c r="F41" s="137"/>
      <c r="G41" s="157"/>
      <c r="H41" s="170"/>
      <c r="I41" s="169"/>
      <c r="J41" s="169"/>
      <c r="K41" s="169"/>
      <c r="L41" s="169"/>
      <c r="M41" s="171"/>
      <c r="N41" s="160">
        <f t="shared" si="15"/>
        <v>0</v>
      </c>
      <c r="O41" s="161" t="str">
        <f t="shared" si="16"/>
        <v/>
      </c>
      <c r="P41" s="161" t="str">
        <f t="shared" si="0"/>
        <v/>
      </c>
      <c r="Q41" s="161" t="str">
        <f t="shared" si="0"/>
        <v/>
      </c>
      <c r="R41" s="161">
        <f t="shared" si="17"/>
        <v>0</v>
      </c>
      <c r="S41" s="102" t="str">
        <f t="shared" si="1"/>
        <v/>
      </c>
      <c r="T41" s="102" t="str">
        <f t="shared" si="2"/>
        <v/>
      </c>
      <c r="U41" s="102" t="str">
        <f t="shared" si="3"/>
        <v/>
      </c>
      <c r="V41" s="102" t="str">
        <f t="shared" si="18"/>
        <v/>
      </c>
      <c r="W41" s="102" t="str">
        <f t="shared" si="4"/>
        <v/>
      </c>
      <c r="X41" s="102" t="str">
        <f t="shared" si="5"/>
        <v/>
      </c>
      <c r="Y41" s="102">
        <f t="shared" si="6"/>
        <v>0</v>
      </c>
      <c r="Z41" s="162" t="b">
        <f t="shared" si="7"/>
        <v>0</v>
      </c>
      <c r="AA41" s="162" t="b">
        <f t="shared" si="8"/>
        <v>0</v>
      </c>
      <c r="AB41" s="162" t="b">
        <f t="shared" si="9"/>
        <v>0</v>
      </c>
      <c r="AC41" s="162" t="b">
        <f t="shared" si="10"/>
        <v>0</v>
      </c>
      <c r="AD41" s="162" t="b">
        <f t="shared" si="11"/>
        <v>0</v>
      </c>
      <c r="AE41" s="162" t="b">
        <f t="shared" si="19"/>
        <v>0</v>
      </c>
      <c r="AF41" s="162" t="b">
        <f t="shared" si="20"/>
        <v>0</v>
      </c>
      <c r="AG41" s="162" t="b">
        <f t="shared" si="21"/>
        <v>0</v>
      </c>
      <c r="AH41" s="162" t="b">
        <f t="shared" si="22"/>
        <v>0</v>
      </c>
      <c r="AI41" s="162" t="b">
        <f t="shared" si="23"/>
        <v>0</v>
      </c>
      <c r="AJ41" s="167" t="str">
        <f t="shared" si="12"/>
        <v/>
      </c>
      <c r="AK41" s="263" t="str">
        <f t="shared" si="13"/>
        <v/>
      </c>
      <c r="AL41" s="240" t="str">
        <f t="shared" si="24"/>
        <v/>
      </c>
      <c r="AM41" s="165" t="str">
        <f t="shared" si="25"/>
        <v/>
      </c>
      <c r="AN41" s="166">
        <f t="shared" si="26"/>
        <v>0</v>
      </c>
      <c r="AO41" s="148" t="str">
        <f t="shared" si="27"/>
        <v/>
      </c>
      <c r="AP41" s="149" t="str">
        <f t="shared" si="28"/>
        <v/>
      </c>
      <c r="AQ41" s="137"/>
      <c r="AR41" s="165" t="str">
        <f t="shared" si="29"/>
        <v/>
      </c>
      <c r="AS41" s="243" t="str">
        <f t="shared" si="30"/>
        <v/>
      </c>
      <c r="AT41" s="243" t="str">
        <f t="shared" si="31"/>
        <v/>
      </c>
      <c r="AU41" s="243" t="str">
        <f t="shared" si="32"/>
        <v/>
      </c>
      <c r="AV41" s="242"/>
      <c r="AW41" s="243" t="str">
        <f t="shared" si="34"/>
        <v/>
      </c>
      <c r="AX41" s="243">
        <f t="shared" si="35"/>
        <v>0</v>
      </c>
      <c r="AY41" s="242"/>
      <c r="AZ41" s="59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266">
        <f>'M4'!B42</f>
        <v>0</v>
      </c>
      <c r="C42" s="300">
        <f>'M4'!C42</f>
        <v>0</v>
      </c>
      <c r="D42" s="258" t="str">
        <f>IF('M4'!D42="","",IF('M4'!D42&gt;0,'M4'!D42))</f>
        <v/>
      </c>
      <c r="E42" s="137"/>
      <c r="F42" s="137"/>
      <c r="G42" s="157"/>
      <c r="H42" s="170"/>
      <c r="I42" s="169"/>
      <c r="J42" s="169"/>
      <c r="K42" s="169"/>
      <c r="L42" s="169"/>
      <c r="M42" s="171"/>
      <c r="N42" s="160">
        <f t="shared" si="15"/>
        <v>0</v>
      </c>
      <c r="O42" s="161" t="str">
        <f t="shared" si="16"/>
        <v/>
      </c>
      <c r="P42" s="161" t="str">
        <f t="shared" si="0"/>
        <v/>
      </c>
      <c r="Q42" s="161" t="str">
        <f t="shared" si="0"/>
        <v/>
      </c>
      <c r="R42" s="161">
        <f t="shared" si="17"/>
        <v>0</v>
      </c>
      <c r="S42" s="102" t="str">
        <f t="shared" si="1"/>
        <v/>
      </c>
      <c r="T42" s="102" t="str">
        <f t="shared" si="2"/>
        <v/>
      </c>
      <c r="U42" s="102" t="str">
        <f t="shared" si="3"/>
        <v/>
      </c>
      <c r="V42" s="102" t="str">
        <f t="shared" si="18"/>
        <v/>
      </c>
      <c r="W42" s="102" t="str">
        <f t="shared" si="4"/>
        <v/>
      </c>
      <c r="X42" s="102" t="str">
        <f t="shared" si="5"/>
        <v/>
      </c>
      <c r="Y42" s="102">
        <f t="shared" si="6"/>
        <v>0</v>
      </c>
      <c r="Z42" s="162" t="b">
        <f t="shared" si="7"/>
        <v>0</v>
      </c>
      <c r="AA42" s="162" t="b">
        <f t="shared" si="8"/>
        <v>0</v>
      </c>
      <c r="AB42" s="162" t="b">
        <f t="shared" si="9"/>
        <v>0</v>
      </c>
      <c r="AC42" s="162" t="b">
        <f t="shared" si="10"/>
        <v>0</v>
      </c>
      <c r="AD42" s="162" t="b">
        <f t="shared" si="11"/>
        <v>0</v>
      </c>
      <c r="AE42" s="162" t="b">
        <f t="shared" si="19"/>
        <v>0</v>
      </c>
      <c r="AF42" s="162" t="b">
        <f t="shared" si="20"/>
        <v>0</v>
      </c>
      <c r="AG42" s="162" t="b">
        <f t="shared" si="21"/>
        <v>0</v>
      </c>
      <c r="AH42" s="162" t="b">
        <f t="shared" si="22"/>
        <v>0</v>
      </c>
      <c r="AI42" s="162" t="b">
        <f t="shared" si="23"/>
        <v>0</v>
      </c>
      <c r="AJ42" s="167" t="str">
        <f t="shared" si="12"/>
        <v/>
      </c>
      <c r="AK42" s="263" t="str">
        <f t="shared" si="13"/>
        <v/>
      </c>
      <c r="AL42" s="240" t="str">
        <f t="shared" si="24"/>
        <v/>
      </c>
      <c r="AM42" s="165" t="str">
        <f t="shared" si="25"/>
        <v/>
      </c>
      <c r="AN42" s="166">
        <f t="shared" si="26"/>
        <v>0</v>
      </c>
      <c r="AO42" s="148" t="str">
        <f t="shared" si="27"/>
        <v/>
      </c>
      <c r="AP42" s="149" t="str">
        <f t="shared" si="28"/>
        <v/>
      </c>
      <c r="AQ42" s="137"/>
      <c r="AR42" s="165" t="str">
        <f t="shared" si="29"/>
        <v/>
      </c>
      <c r="AS42" s="243" t="str">
        <f t="shared" si="30"/>
        <v/>
      </c>
      <c r="AT42" s="243" t="str">
        <f t="shared" si="31"/>
        <v/>
      </c>
      <c r="AU42" s="243" t="str">
        <f t="shared" si="32"/>
        <v/>
      </c>
      <c r="AV42" s="242"/>
      <c r="AW42" s="243" t="str">
        <f t="shared" si="34"/>
        <v/>
      </c>
      <c r="AX42" s="243">
        <f t="shared" si="35"/>
        <v>0</v>
      </c>
      <c r="AY42" s="242"/>
      <c r="AZ42" s="59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266">
        <f>'M4'!B43</f>
        <v>0</v>
      </c>
      <c r="C43" s="300">
        <f>'M4'!C43</f>
        <v>0</v>
      </c>
      <c r="D43" s="258" t="str">
        <f>IF('M4'!D43="","",IF('M4'!D43&gt;0,'M4'!D43))</f>
        <v/>
      </c>
      <c r="E43" s="137"/>
      <c r="F43" s="137"/>
      <c r="G43" s="157"/>
      <c r="H43" s="170"/>
      <c r="I43" s="169"/>
      <c r="J43" s="169"/>
      <c r="K43" s="169"/>
      <c r="L43" s="169"/>
      <c r="M43" s="171"/>
      <c r="N43" s="160">
        <f t="shared" si="15"/>
        <v>0</v>
      </c>
      <c r="O43" s="161" t="str">
        <f t="shared" si="16"/>
        <v/>
      </c>
      <c r="P43" s="161" t="str">
        <f t="shared" si="0"/>
        <v/>
      </c>
      <c r="Q43" s="161" t="str">
        <f t="shared" si="0"/>
        <v/>
      </c>
      <c r="R43" s="161">
        <f t="shared" si="17"/>
        <v>0</v>
      </c>
      <c r="S43" s="102" t="str">
        <f t="shared" si="1"/>
        <v/>
      </c>
      <c r="T43" s="102" t="str">
        <f t="shared" si="2"/>
        <v/>
      </c>
      <c r="U43" s="102" t="str">
        <f t="shared" si="3"/>
        <v/>
      </c>
      <c r="V43" s="102" t="str">
        <f t="shared" si="18"/>
        <v/>
      </c>
      <c r="W43" s="102" t="str">
        <f t="shared" si="4"/>
        <v/>
      </c>
      <c r="X43" s="102" t="str">
        <f t="shared" si="5"/>
        <v/>
      </c>
      <c r="Y43" s="102">
        <f t="shared" si="6"/>
        <v>0</v>
      </c>
      <c r="Z43" s="162" t="b">
        <f t="shared" si="7"/>
        <v>0</v>
      </c>
      <c r="AA43" s="162" t="b">
        <f t="shared" si="8"/>
        <v>0</v>
      </c>
      <c r="AB43" s="162" t="b">
        <f t="shared" si="9"/>
        <v>0</v>
      </c>
      <c r="AC43" s="162" t="b">
        <f t="shared" si="10"/>
        <v>0</v>
      </c>
      <c r="AD43" s="162" t="b">
        <f t="shared" si="11"/>
        <v>0</v>
      </c>
      <c r="AE43" s="162" t="b">
        <f t="shared" si="19"/>
        <v>0</v>
      </c>
      <c r="AF43" s="162" t="b">
        <f t="shared" si="20"/>
        <v>0</v>
      </c>
      <c r="AG43" s="162" t="b">
        <f t="shared" si="21"/>
        <v>0</v>
      </c>
      <c r="AH43" s="162" t="b">
        <f t="shared" si="22"/>
        <v>0</v>
      </c>
      <c r="AI43" s="162" t="b">
        <f t="shared" si="23"/>
        <v>0</v>
      </c>
      <c r="AJ43" s="167" t="str">
        <f t="shared" si="12"/>
        <v/>
      </c>
      <c r="AK43" s="263" t="str">
        <f t="shared" si="13"/>
        <v/>
      </c>
      <c r="AL43" s="240" t="str">
        <f t="shared" si="24"/>
        <v/>
      </c>
      <c r="AM43" s="165" t="str">
        <f t="shared" si="25"/>
        <v/>
      </c>
      <c r="AN43" s="166">
        <f t="shared" si="26"/>
        <v>0</v>
      </c>
      <c r="AO43" s="148" t="str">
        <f t="shared" si="27"/>
        <v/>
      </c>
      <c r="AP43" s="149" t="str">
        <f t="shared" si="28"/>
        <v/>
      </c>
      <c r="AQ43" s="137"/>
      <c r="AR43" s="165" t="str">
        <f t="shared" si="29"/>
        <v/>
      </c>
      <c r="AS43" s="243" t="str">
        <f t="shared" si="30"/>
        <v/>
      </c>
      <c r="AT43" s="243" t="str">
        <f t="shared" si="31"/>
        <v/>
      </c>
      <c r="AU43" s="243" t="str">
        <f t="shared" si="32"/>
        <v/>
      </c>
      <c r="AV43" s="242"/>
      <c r="AW43" s="243" t="str">
        <f t="shared" si="34"/>
        <v/>
      </c>
      <c r="AX43" s="243">
        <f t="shared" si="35"/>
        <v>0</v>
      </c>
      <c r="AY43" s="242"/>
      <c r="AZ43" s="59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266">
        <f>'M4'!B44</f>
        <v>0</v>
      </c>
      <c r="C44" s="300">
        <f>'M4'!C44</f>
        <v>0</v>
      </c>
      <c r="D44" s="258" t="str">
        <f>IF('M4'!D44="","",IF('M4'!D44&gt;0,'M4'!D44))</f>
        <v/>
      </c>
      <c r="E44" s="137"/>
      <c r="F44" s="137"/>
      <c r="G44" s="157"/>
      <c r="H44" s="170"/>
      <c r="I44" s="169"/>
      <c r="J44" s="169"/>
      <c r="K44" s="169"/>
      <c r="L44" s="169"/>
      <c r="M44" s="171"/>
      <c r="N44" s="160">
        <f t="shared" si="15"/>
        <v>0</v>
      </c>
      <c r="O44" s="161" t="str">
        <f t="shared" si="16"/>
        <v/>
      </c>
      <c r="P44" s="161" t="str">
        <f t="shared" si="0"/>
        <v/>
      </c>
      <c r="Q44" s="161" t="str">
        <f t="shared" si="0"/>
        <v/>
      </c>
      <c r="R44" s="161">
        <f t="shared" si="17"/>
        <v>0</v>
      </c>
      <c r="S44" s="102" t="str">
        <f t="shared" si="1"/>
        <v/>
      </c>
      <c r="T44" s="102" t="str">
        <f t="shared" si="2"/>
        <v/>
      </c>
      <c r="U44" s="102" t="str">
        <f t="shared" si="3"/>
        <v/>
      </c>
      <c r="V44" s="102" t="str">
        <f t="shared" si="18"/>
        <v/>
      </c>
      <c r="W44" s="102" t="str">
        <f t="shared" si="4"/>
        <v/>
      </c>
      <c r="X44" s="102" t="str">
        <f t="shared" si="5"/>
        <v/>
      </c>
      <c r="Y44" s="102">
        <f t="shared" si="6"/>
        <v>0</v>
      </c>
      <c r="Z44" s="162" t="b">
        <f t="shared" si="7"/>
        <v>0</v>
      </c>
      <c r="AA44" s="162" t="b">
        <f t="shared" si="8"/>
        <v>0</v>
      </c>
      <c r="AB44" s="162" t="b">
        <f t="shared" si="9"/>
        <v>0</v>
      </c>
      <c r="AC44" s="162" t="b">
        <f t="shared" si="10"/>
        <v>0</v>
      </c>
      <c r="AD44" s="162" t="b">
        <f t="shared" si="11"/>
        <v>0</v>
      </c>
      <c r="AE44" s="162" t="b">
        <f t="shared" si="19"/>
        <v>0</v>
      </c>
      <c r="AF44" s="162" t="b">
        <f t="shared" si="20"/>
        <v>0</v>
      </c>
      <c r="AG44" s="162" t="b">
        <f t="shared" si="21"/>
        <v>0</v>
      </c>
      <c r="AH44" s="162" t="b">
        <f t="shared" si="22"/>
        <v>0</v>
      </c>
      <c r="AI44" s="162" t="b">
        <f t="shared" si="23"/>
        <v>0</v>
      </c>
      <c r="AJ44" s="167" t="str">
        <f t="shared" si="12"/>
        <v/>
      </c>
      <c r="AK44" s="263" t="str">
        <f t="shared" si="13"/>
        <v/>
      </c>
      <c r="AL44" s="240" t="str">
        <f t="shared" si="24"/>
        <v/>
      </c>
      <c r="AM44" s="165" t="str">
        <f t="shared" si="25"/>
        <v/>
      </c>
      <c r="AN44" s="166">
        <f t="shared" si="26"/>
        <v>0</v>
      </c>
      <c r="AO44" s="148" t="str">
        <f t="shared" si="27"/>
        <v/>
      </c>
      <c r="AP44" s="149" t="str">
        <f t="shared" si="28"/>
        <v/>
      </c>
      <c r="AQ44" s="137"/>
      <c r="AR44" s="165" t="str">
        <f t="shared" si="29"/>
        <v/>
      </c>
      <c r="AS44" s="243" t="str">
        <f t="shared" si="30"/>
        <v/>
      </c>
      <c r="AT44" s="243" t="str">
        <f t="shared" si="31"/>
        <v/>
      </c>
      <c r="AU44" s="243" t="str">
        <f t="shared" si="32"/>
        <v/>
      </c>
      <c r="AV44" s="242"/>
      <c r="AW44" s="243" t="str">
        <f t="shared" si="34"/>
        <v/>
      </c>
      <c r="AX44" s="243">
        <f t="shared" si="35"/>
        <v>0</v>
      </c>
      <c r="AY44" s="242"/>
      <c r="AZ44" s="59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266">
        <f>'M4'!B45</f>
        <v>0</v>
      </c>
      <c r="C45" s="300">
        <f>'M4'!C45</f>
        <v>0</v>
      </c>
      <c r="D45" s="258" t="str">
        <f>IF('M4'!D45="","",IF('M4'!D45&gt;0,'M4'!D45))</f>
        <v/>
      </c>
      <c r="E45" s="137"/>
      <c r="F45" s="137"/>
      <c r="G45" s="157"/>
      <c r="H45" s="170"/>
      <c r="I45" s="169"/>
      <c r="J45" s="169"/>
      <c r="K45" s="169"/>
      <c r="L45" s="169"/>
      <c r="M45" s="171"/>
      <c r="N45" s="160">
        <f t="shared" si="15"/>
        <v>0</v>
      </c>
      <c r="O45" s="161" t="str">
        <f t="shared" si="16"/>
        <v/>
      </c>
      <c r="P45" s="161" t="str">
        <f t="shared" si="0"/>
        <v/>
      </c>
      <c r="Q45" s="161" t="str">
        <f t="shared" si="0"/>
        <v/>
      </c>
      <c r="R45" s="161">
        <f t="shared" si="17"/>
        <v>0</v>
      </c>
      <c r="S45" s="102" t="str">
        <f t="shared" si="1"/>
        <v/>
      </c>
      <c r="T45" s="102" t="str">
        <f t="shared" si="2"/>
        <v/>
      </c>
      <c r="U45" s="102" t="str">
        <f t="shared" si="3"/>
        <v/>
      </c>
      <c r="V45" s="102" t="str">
        <f t="shared" si="18"/>
        <v/>
      </c>
      <c r="W45" s="102" t="str">
        <f t="shared" si="4"/>
        <v/>
      </c>
      <c r="X45" s="102" t="str">
        <f t="shared" si="5"/>
        <v/>
      </c>
      <c r="Y45" s="102">
        <f t="shared" si="6"/>
        <v>0</v>
      </c>
      <c r="Z45" s="162" t="b">
        <f t="shared" si="7"/>
        <v>0</v>
      </c>
      <c r="AA45" s="162" t="b">
        <f t="shared" si="8"/>
        <v>0</v>
      </c>
      <c r="AB45" s="162" t="b">
        <f t="shared" si="9"/>
        <v>0</v>
      </c>
      <c r="AC45" s="162" t="b">
        <f t="shared" si="10"/>
        <v>0</v>
      </c>
      <c r="AD45" s="162" t="b">
        <f t="shared" si="11"/>
        <v>0</v>
      </c>
      <c r="AE45" s="162" t="b">
        <f t="shared" si="19"/>
        <v>0</v>
      </c>
      <c r="AF45" s="162" t="b">
        <f t="shared" si="20"/>
        <v>0</v>
      </c>
      <c r="AG45" s="162" t="b">
        <f t="shared" si="21"/>
        <v>0</v>
      </c>
      <c r="AH45" s="162" t="b">
        <f t="shared" si="22"/>
        <v>0</v>
      </c>
      <c r="AI45" s="162" t="b">
        <f t="shared" si="23"/>
        <v>0</v>
      </c>
      <c r="AJ45" s="167" t="str">
        <f t="shared" si="12"/>
        <v/>
      </c>
      <c r="AK45" s="263" t="str">
        <f t="shared" si="13"/>
        <v/>
      </c>
      <c r="AL45" s="240" t="str">
        <f t="shared" si="24"/>
        <v/>
      </c>
      <c r="AM45" s="165" t="str">
        <f t="shared" si="25"/>
        <v/>
      </c>
      <c r="AN45" s="166">
        <f t="shared" si="26"/>
        <v>0</v>
      </c>
      <c r="AO45" s="148" t="str">
        <f t="shared" si="27"/>
        <v/>
      </c>
      <c r="AP45" s="149" t="str">
        <f t="shared" si="28"/>
        <v/>
      </c>
      <c r="AQ45" s="137"/>
      <c r="AR45" s="165" t="str">
        <f t="shared" si="29"/>
        <v/>
      </c>
      <c r="AS45" s="243" t="str">
        <f t="shared" si="30"/>
        <v/>
      </c>
      <c r="AT45" s="243" t="str">
        <f t="shared" si="31"/>
        <v/>
      </c>
      <c r="AU45" s="243" t="str">
        <f t="shared" si="32"/>
        <v/>
      </c>
      <c r="AV45" s="242"/>
      <c r="AW45" s="243" t="str">
        <f t="shared" si="34"/>
        <v/>
      </c>
      <c r="AX45" s="243">
        <f t="shared" si="35"/>
        <v>0</v>
      </c>
      <c r="AY45" s="242"/>
      <c r="AZ45" s="59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266">
        <f>'M4'!B46</f>
        <v>0</v>
      </c>
      <c r="C46" s="300">
        <f>'M4'!C46</f>
        <v>0</v>
      </c>
      <c r="D46" s="258" t="str">
        <f>IF('M4'!D46="","",IF('M4'!D46&gt;0,'M4'!D46))</f>
        <v/>
      </c>
      <c r="E46" s="137"/>
      <c r="F46" s="137"/>
      <c r="G46" s="157"/>
      <c r="H46" s="170"/>
      <c r="I46" s="169"/>
      <c r="J46" s="169"/>
      <c r="K46" s="169"/>
      <c r="L46" s="169"/>
      <c r="M46" s="171"/>
      <c r="N46" s="160">
        <f t="shared" si="15"/>
        <v>0</v>
      </c>
      <c r="O46" s="161" t="str">
        <f t="shared" si="16"/>
        <v/>
      </c>
      <c r="P46" s="161" t="str">
        <f t="shared" si="0"/>
        <v/>
      </c>
      <c r="Q46" s="161" t="str">
        <f t="shared" si="0"/>
        <v/>
      </c>
      <c r="R46" s="161">
        <f t="shared" si="17"/>
        <v>0</v>
      </c>
      <c r="S46" s="102" t="str">
        <f t="shared" si="1"/>
        <v/>
      </c>
      <c r="T46" s="102" t="str">
        <f t="shared" si="2"/>
        <v/>
      </c>
      <c r="U46" s="102" t="str">
        <f t="shared" si="3"/>
        <v/>
      </c>
      <c r="V46" s="102" t="str">
        <f t="shared" si="18"/>
        <v/>
      </c>
      <c r="W46" s="102" t="str">
        <f t="shared" si="4"/>
        <v/>
      </c>
      <c r="X46" s="102" t="str">
        <f t="shared" si="5"/>
        <v/>
      </c>
      <c r="Y46" s="102">
        <f t="shared" si="6"/>
        <v>0</v>
      </c>
      <c r="Z46" s="162" t="b">
        <f t="shared" si="7"/>
        <v>0</v>
      </c>
      <c r="AA46" s="162" t="b">
        <f t="shared" si="8"/>
        <v>0</v>
      </c>
      <c r="AB46" s="162" t="b">
        <f t="shared" si="9"/>
        <v>0</v>
      </c>
      <c r="AC46" s="162" t="b">
        <f t="shared" si="10"/>
        <v>0</v>
      </c>
      <c r="AD46" s="162" t="b">
        <f t="shared" si="11"/>
        <v>0</v>
      </c>
      <c r="AE46" s="162" t="b">
        <f t="shared" si="19"/>
        <v>0</v>
      </c>
      <c r="AF46" s="162" t="b">
        <f t="shared" si="20"/>
        <v>0</v>
      </c>
      <c r="AG46" s="162" t="b">
        <f t="shared" si="21"/>
        <v>0</v>
      </c>
      <c r="AH46" s="162" t="b">
        <f t="shared" si="22"/>
        <v>0</v>
      </c>
      <c r="AI46" s="162" t="b">
        <f t="shared" si="23"/>
        <v>0</v>
      </c>
      <c r="AJ46" s="167" t="str">
        <f t="shared" si="12"/>
        <v/>
      </c>
      <c r="AK46" s="263" t="str">
        <f t="shared" si="13"/>
        <v/>
      </c>
      <c r="AL46" s="240" t="str">
        <f t="shared" si="24"/>
        <v/>
      </c>
      <c r="AM46" s="165" t="str">
        <f t="shared" si="25"/>
        <v/>
      </c>
      <c r="AN46" s="166">
        <f t="shared" si="26"/>
        <v>0</v>
      </c>
      <c r="AO46" s="148" t="str">
        <f t="shared" si="27"/>
        <v/>
      </c>
      <c r="AP46" s="149" t="str">
        <f t="shared" si="28"/>
        <v/>
      </c>
      <c r="AQ46" s="137"/>
      <c r="AR46" s="165" t="str">
        <f t="shared" si="29"/>
        <v/>
      </c>
      <c r="AS46" s="243" t="str">
        <f t="shared" si="30"/>
        <v/>
      </c>
      <c r="AT46" s="243" t="str">
        <f t="shared" si="31"/>
        <v/>
      </c>
      <c r="AU46" s="243" t="str">
        <f t="shared" si="32"/>
        <v/>
      </c>
      <c r="AV46" s="242"/>
      <c r="AW46" s="243" t="str">
        <f t="shared" si="34"/>
        <v/>
      </c>
      <c r="AX46" s="243">
        <f t="shared" si="35"/>
        <v>0</v>
      </c>
      <c r="AY46" s="242"/>
      <c r="AZ46" s="59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266">
        <f>'M4'!B47</f>
        <v>0</v>
      </c>
      <c r="C47" s="300">
        <f>'M4'!C47</f>
        <v>0</v>
      </c>
      <c r="D47" s="258" t="str">
        <f>IF('M4'!D47="","",IF('M4'!D47&gt;0,'M4'!D47))</f>
        <v/>
      </c>
      <c r="E47" s="137"/>
      <c r="F47" s="137"/>
      <c r="G47" s="157"/>
      <c r="H47" s="170"/>
      <c r="I47" s="169"/>
      <c r="J47" s="169"/>
      <c r="K47" s="169"/>
      <c r="L47" s="169"/>
      <c r="M47" s="171"/>
      <c r="N47" s="160">
        <f t="shared" si="15"/>
        <v>0</v>
      </c>
      <c r="O47" s="161" t="str">
        <f t="shared" si="16"/>
        <v/>
      </c>
      <c r="P47" s="161" t="str">
        <f t="shared" si="0"/>
        <v/>
      </c>
      <c r="Q47" s="161" t="str">
        <f t="shared" si="0"/>
        <v/>
      </c>
      <c r="R47" s="161">
        <f t="shared" si="17"/>
        <v>0</v>
      </c>
      <c r="S47" s="102" t="str">
        <f t="shared" si="1"/>
        <v/>
      </c>
      <c r="T47" s="102" t="str">
        <f t="shared" si="2"/>
        <v/>
      </c>
      <c r="U47" s="102" t="str">
        <f t="shared" si="3"/>
        <v/>
      </c>
      <c r="V47" s="102" t="str">
        <f t="shared" si="18"/>
        <v/>
      </c>
      <c r="W47" s="102" t="str">
        <f t="shared" si="4"/>
        <v/>
      </c>
      <c r="X47" s="102" t="str">
        <f t="shared" si="5"/>
        <v/>
      </c>
      <c r="Y47" s="102">
        <f t="shared" si="6"/>
        <v>0</v>
      </c>
      <c r="Z47" s="162" t="b">
        <f t="shared" si="7"/>
        <v>0</v>
      </c>
      <c r="AA47" s="162" t="b">
        <f t="shared" si="8"/>
        <v>0</v>
      </c>
      <c r="AB47" s="162" t="b">
        <f t="shared" si="9"/>
        <v>0</v>
      </c>
      <c r="AC47" s="162" t="b">
        <f t="shared" si="10"/>
        <v>0</v>
      </c>
      <c r="AD47" s="162" t="b">
        <f t="shared" si="11"/>
        <v>0</v>
      </c>
      <c r="AE47" s="162" t="b">
        <f t="shared" si="19"/>
        <v>0</v>
      </c>
      <c r="AF47" s="162" t="b">
        <f t="shared" si="20"/>
        <v>0</v>
      </c>
      <c r="AG47" s="162" t="b">
        <f t="shared" si="21"/>
        <v>0</v>
      </c>
      <c r="AH47" s="162" t="b">
        <f t="shared" si="22"/>
        <v>0</v>
      </c>
      <c r="AI47" s="162" t="b">
        <f t="shared" si="23"/>
        <v>0</v>
      </c>
      <c r="AJ47" s="167" t="str">
        <f t="shared" si="12"/>
        <v/>
      </c>
      <c r="AK47" s="263" t="str">
        <f t="shared" si="13"/>
        <v/>
      </c>
      <c r="AL47" s="240" t="str">
        <f t="shared" si="24"/>
        <v/>
      </c>
      <c r="AM47" s="165" t="str">
        <f t="shared" si="25"/>
        <v/>
      </c>
      <c r="AN47" s="166">
        <f t="shared" si="26"/>
        <v>0</v>
      </c>
      <c r="AO47" s="148" t="str">
        <f t="shared" si="27"/>
        <v/>
      </c>
      <c r="AP47" s="149" t="str">
        <f t="shared" si="28"/>
        <v/>
      </c>
      <c r="AQ47" s="137"/>
      <c r="AR47" s="165" t="str">
        <f t="shared" si="29"/>
        <v/>
      </c>
      <c r="AS47" s="243" t="str">
        <f t="shared" si="30"/>
        <v/>
      </c>
      <c r="AT47" s="243" t="str">
        <f t="shared" si="31"/>
        <v/>
      </c>
      <c r="AU47" s="243" t="str">
        <f t="shared" si="32"/>
        <v/>
      </c>
      <c r="AV47" s="242"/>
      <c r="AW47" s="243" t="str">
        <f t="shared" si="34"/>
        <v/>
      </c>
      <c r="AX47" s="243">
        <f t="shared" si="35"/>
        <v>0</v>
      </c>
      <c r="AY47" s="242"/>
      <c r="AZ47" s="59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266">
        <f>'M4'!B48</f>
        <v>0</v>
      </c>
      <c r="C48" s="300">
        <f>'M4'!C48</f>
        <v>0</v>
      </c>
      <c r="D48" s="258" t="str">
        <f>IF('M4'!D48="","",IF('M4'!D48&gt;0,'M4'!D48))</f>
        <v/>
      </c>
      <c r="E48" s="137"/>
      <c r="F48" s="137"/>
      <c r="G48" s="157"/>
      <c r="H48" s="170"/>
      <c r="I48" s="169"/>
      <c r="J48" s="169"/>
      <c r="K48" s="169"/>
      <c r="L48" s="169"/>
      <c r="M48" s="171"/>
      <c r="N48" s="160">
        <f t="shared" si="15"/>
        <v>0</v>
      </c>
      <c r="O48" s="161" t="str">
        <f t="shared" si="16"/>
        <v/>
      </c>
      <c r="P48" s="161" t="str">
        <f t="shared" si="0"/>
        <v/>
      </c>
      <c r="Q48" s="161" t="str">
        <f t="shared" si="0"/>
        <v/>
      </c>
      <c r="R48" s="161">
        <f t="shared" si="17"/>
        <v>0</v>
      </c>
      <c r="S48" s="102" t="str">
        <f t="shared" si="1"/>
        <v/>
      </c>
      <c r="T48" s="102" t="str">
        <f t="shared" si="2"/>
        <v/>
      </c>
      <c r="U48" s="102" t="str">
        <f t="shared" si="3"/>
        <v/>
      </c>
      <c r="V48" s="102" t="str">
        <f t="shared" si="18"/>
        <v/>
      </c>
      <c r="W48" s="102" t="str">
        <f t="shared" si="4"/>
        <v/>
      </c>
      <c r="X48" s="102" t="str">
        <f t="shared" si="5"/>
        <v/>
      </c>
      <c r="Y48" s="102">
        <f t="shared" si="6"/>
        <v>0</v>
      </c>
      <c r="Z48" s="162" t="b">
        <f t="shared" si="7"/>
        <v>0</v>
      </c>
      <c r="AA48" s="162" t="b">
        <f t="shared" si="8"/>
        <v>0</v>
      </c>
      <c r="AB48" s="162" t="b">
        <f t="shared" si="9"/>
        <v>0</v>
      </c>
      <c r="AC48" s="162" t="b">
        <f t="shared" si="10"/>
        <v>0</v>
      </c>
      <c r="AD48" s="162" t="b">
        <f t="shared" si="11"/>
        <v>0</v>
      </c>
      <c r="AE48" s="162" t="b">
        <f t="shared" si="19"/>
        <v>0</v>
      </c>
      <c r="AF48" s="162" t="b">
        <f t="shared" si="20"/>
        <v>0</v>
      </c>
      <c r="AG48" s="162" t="b">
        <f t="shared" si="21"/>
        <v>0</v>
      </c>
      <c r="AH48" s="162" t="b">
        <f t="shared" si="22"/>
        <v>0</v>
      </c>
      <c r="AI48" s="162" t="b">
        <f t="shared" si="23"/>
        <v>0</v>
      </c>
      <c r="AJ48" s="167" t="str">
        <f t="shared" si="12"/>
        <v/>
      </c>
      <c r="AK48" s="263" t="str">
        <f t="shared" si="13"/>
        <v/>
      </c>
      <c r="AL48" s="240" t="str">
        <f t="shared" si="24"/>
        <v/>
      </c>
      <c r="AM48" s="165" t="str">
        <f t="shared" si="25"/>
        <v/>
      </c>
      <c r="AN48" s="166">
        <f t="shared" si="26"/>
        <v>0</v>
      </c>
      <c r="AO48" s="148" t="str">
        <f t="shared" si="27"/>
        <v/>
      </c>
      <c r="AP48" s="149" t="str">
        <f t="shared" si="28"/>
        <v/>
      </c>
      <c r="AQ48" s="137"/>
      <c r="AR48" s="165" t="str">
        <f t="shared" si="29"/>
        <v/>
      </c>
      <c r="AS48" s="243" t="str">
        <f t="shared" si="30"/>
        <v/>
      </c>
      <c r="AT48" s="243" t="str">
        <f t="shared" si="31"/>
        <v/>
      </c>
      <c r="AU48" s="243" t="str">
        <f t="shared" si="32"/>
        <v/>
      </c>
      <c r="AV48" s="242"/>
      <c r="AW48" s="243" t="str">
        <f t="shared" si="34"/>
        <v/>
      </c>
      <c r="AX48" s="243">
        <f t="shared" si="35"/>
        <v>0</v>
      </c>
      <c r="AY48" s="242"/>
      <c r="AZ48" s="59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266">
        <f>'M4'!B49</f>
        <v>0</v>
      </c>
      <c r="C49" s="300">
        <f>'M4'!C49</f>
        <v>0</v>
      </c>
      <c r="D49" s="258" t="str">
        <f>IF('M4'!D49="","",IF('M4'!D49&gt;0,'M4'!D49))</f>
        <v/>
      </c>
      <c r="E49" s="137"/>
      <c r="F49" s="137"/>
      <c r="G49" s="157"/>
      <c r="H49" s="170"/>
      <c r="I49" s="169"/>
      <c r="J49" s="169"/>
      <c r="K49" s="169"/>
      <c r="L49" s="169"/>
      <c r="M49" s="171"/>
      <c r="N49" s="160">
        <f t="shared" si="15"/>
        <v>0</v>
      </c>
      <c r="O49" s="161" t="str">
        <f t="shared" si="16"/>
        <v/>
      </c>
      <c r="P49" s="161" t="str">
        <f t="shared" si="0"/>
        <v/>
      </c>
      <c r="Q49" s="161" t="str">
        <f t="shared" si="0"/>
        <v/>
      </c>
      <c r="R49" s="161">
        <f t="shared" si="17"/>
        <v>0</v>
      </c>
      <c r="S49" s="102" t="str">
        <f t="shared" si="1"/>
        <v/>
      </c>
      <c r="T49" s="102" t="str">
        <f t="shared" si="2"/>
        <v/>
      </c>
      <c r="U49" s="102" t="str">
        <f t="shared" si="3"/>
        <v/>
      </c>
      <c r="V49" s="102" t="str">
        <f t="shared" si="18"/>
        <v/>
      </c>
      <c r="W49" s="102" t="str">
        <f t="shared" si="4"/>
        <v/>
      </c>
      <c r="X49" s="102" t="str">
        <f t="shared" si="5"/>
        <v/>
      </c>
      <c r="Y49" s="102">
        <f t="shared" si="6"/>
        <v>0</v>
      </c>
      <c r="Z49" s="162" t="b">
        <f t="shared" si="7"/>
        <v>0</v>
      </c>
      <c r="AA49" s="162" t="b">
        <f t="shared" si="8"/>
        <v>0</v>
      </c>
      <c r="AB49" s="162" t="b">
        <f t="shared" si="9"/>
        <v>0</v>
      </c>
      <c r="AC49" s="162" t="b">
        <f t="shared" si="10"/>
        <v>0</v>
      </c>
      <c r="AD49" s="162" t="b">
        <f t="shared" si="11"/>
        <v>0</v>
      </c>
      <c r="AE49" s="162" t="b">
        <f t="shared" si="19"/>
        <v>0</v>
      </c>
      <c r="AF49" s="162" t="b">
        <f t="shared" si="20"/>
        <v>0</v>
      </c>
      <c r="AG49" s="162" t="b">
        <f t="shared" si="21"/>
        <v>0</v>
      </c>
      <c r="AH49" s="162" t="b">
        <f t="shared" si="22"/>
        <v>0</v>
      </c>
      <c r="AI49" s="162" t="b">
        <f t="shared" si="23"/>
        <v>0</v>
      </c>
      <c r="AJ49" s="167" t="str">
        <f t="shared" si="12"/>
        <v/>
      </c>
      <c r="AK49" s="263" t="str">
        <f t="shared" si="13"/>
        <v/>
      </c>
      <c r="AL49" s="240" t="str">
        <f t="shared" si="24"/>
        <v/>
      </c>
      <c r="AM49" s="165" t="str">
        <f t="shared" si="25"/>
        <v/>
      </c>
      <c r="AN49" s="166">
        <f t="shared" si="26"/>
        <v>0</v>
      </c>
      <c r="AO49" s="148" t="str">
        <f t="shared" si="27"/>
        <v/>
      </c>
      <c r="AP49" s="149" t="str">
        <f t="shared" si="28"/>
        <v/>
      </c>
      <c r="AQ49" s="137"/>
      <c r="AR49" s="165" t="str">
        <f t="shared" si="29"/>
        <v/>
      </c>
      <c r="AS49" s="243" t="str">
        <f t="shared" si="30"/>
        <v/>
      </c>
      <c r="AT49" s="243" t="str">
        <f t="shared" si="31"/>
        <v/>
      </c>
      <c r="AU49" s="243" t="str">
        <f t="shared" si="32"/>
        <v/>
      </c>
      <c r="AV49" s="242"/>
      <c r="AW49" s="243" t="str">
        <f t="shared" si="34"/>
        <v/>
      </c>
      <c r="AX49" s="243">
        <f t="shared" si="35"/>
        <v>0</v>
      </c>
      <c r="AY49" s="242"/>
      <c r="AZ49" s="59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266">
        <f>'M4'!B50</f>
        <v>0</v>
      </c>
      <c r="C50" s="300">
        <f>'M4'!C50</f>
        <v>0</v>
      </c>
      <c r="D50" s="258" t="str">
        <f>IF('M4'!D50="","",IF('M4'!D50&gt;0,'M4'!D50))</f>
        <v/>
      </c>
      <c r="E50" s="137"/>
      <c r="F50" s="137"/>
      <c r="G50" s="157"/>
      <c r="H50" s="170"/>
      <c r="I50" s="169"/>
      <c r="J50" s="169"/>
      <c r="K50" s="169"/>
      <c r="L50" s="169"/>
      <c r="M50" s="171"/>
      <c r="N50" s="160">
        <f t="shared" si="15"/>
        <v>0</v>
      </c>
      <c r="O50" s="161" t="str">
        <f t="shared" si="16"/>
        <v/>
      </c>
      <c r="P50" s="161" t="str">
        <f t="shared" si="0"/>
        <v/>
      </c>
      <c r="Q50" s="161" t="str">
        <f t="shared" si="0"/>
        <v/>
      </c>
      <c r="R50" s="161">
        <f t="shared" si="17"/>
        <v>0</v>
      </c>
      <c r="S50" s="102" t="str">
        <f t="shared" si="1"/>
        <v/>
      </c>
      <c r="T50" s="102" t="str">
        <f t="shared" si="2"/>
        <v/>
      </c>
      <c r="U50" s="102" t="str">
        <f t="shared" si="3"/>
        <v/>
      </c>
      <c r="V50" s="102" t="str">
        <f t="shared" si="18"/>
        <v/>
      </c>
      <c r="W50" s="102" t="str">
        <f t="shared" si="4"/>
        <v/>
      </c>
      <c r="X50" s="102" t="str">
        <f t="shared" si="5"/>
        <v/>
      </c>
      <c r="Y50" s="102">
        <f t="shared" si="6"/>
        <v>0</v>
      </c>
      <c r="Z50" s="162" t="b">
        <f t="shared" si="7"/>
        <v>0</v>
      </c>
      <c r="AA50" s="162" t="b">
        <f t="shared" si="8"/>
        <v>0</v>
      </c>
      <c r="AB50" s="162" t="b">
        <f t="shared" si="9"/>
        <v>0</v>
      </c>
      <c r="AC50" s="162" t="b">
        <f t="shared" si="10"/>
        <v>0</v>
      </c>
      <c r="AD50" s="162" t="b">
        <f t="shared" si="11"/>
        <v>0</v>
      </c>
      <c r="AE50" s="162" t="b">
        <f t="shared" si="19"/>
        <v>0</v>
      </c>
      <c r="AF50" s="162" t="b">
        <f t="shared" si="20"/>
        <v>0</v>
      </c>
      <c r="AG50" s="162" t="b">
        <f t="shared" si="21"/>
        <v>0</v>
      </c>
      <c r="AH50" s="162" t="b">
        <f t="shared" si="22"/>
        <v>0</v>
      </c>
      <c r="AI50" s="162" t="b">
        <f t="shared" si="23"/>
        <v>0</v>
      </c>
      <c r="AJ50" s="167" t="str">
        <f t="shared" si="12"/>
        <v/>
      </c>
      <c r="AK50" s="263" t="str">
        <f t="shared" si="13"/>
        <v/>
      </c>
      <c r="AL50" s="240" t="str">
        <f t="shared" si="24"/>
        <v/>
      </c>
      <c r="AM50" s="165" t="str">
        <f t="shared" si="25"/>
        <v/>
      </c>
      <c r="AN50" s="166">
        <f t="shared" si="26"/>
        <v>0</v>
      </c>
      <c r="AO50" s="148" t="str">
        <f t="shared" si="27"/>
        <v/>
      </c>
      <c r="AP50" s="149" t="str">
        <f t="shared" si="28"/>
        <v/>
      </c>
      <c r="AQ50" s="137"/>
      <c r="AR50" s="165" t="str">
        <f t="shared" si="29"/>
        <v/>
      </c>
      <c r="AS50" s="243" t="str">
        <f t="shared" si="30"/>
        <v/>
      </c>
      <c r="AT50" s="243" t="str">
        <f t="shared" si="31"/>
        <v/>
      </c>
      <c r="AU50" s="243" t="str">
        <f t="shared" si="32"/>
        <v/>
      </c>
      <c r="AV50" s="242"/>
      <c r="AW50" s="243" t="str">
        <f t="shared" si="34"/>
        <v/>
      </c>
      <c r="AX50" s="243">
        <f t="shared" si="35"/>
        <v>0</v>
      </c>
      <c r="AY50" s="242"/>
      <c r="AZ50" s="59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266">
        <f>'M4'!B51</f>
        <v>0</v>
      </c>
      <c r="C51" s="300">
        <f>'M4'!C51</f>
        <v>0</v>
      </c>
      <c r="D51" s="258" t="str">
        <f>IF('M4'!D51="","",IF('M4'!D51&gt;0,'M4'!D51))</f>
        <v/>
      </c>
      <c r="E51" s="137"/>
      <c r="F51" s="172"/>
      <c r="G51" s="157"/>
      <c r="H51" s="170"/>
      <c r="I51" s="169"/>
      <c r="J51" s="169"/>
      <c r="K51" s="169"/>
      <c r="L51" s="169"/>
      <c r="M51" s="171"/>
      <c r="N51" s="160">
        <f t="shared" si="15"/>
        <v>0</v>
      </c>
      <c r="O51" s="161" t="str">
        <f t="shared" si="16"/>
        <v/>
      </c>
      <c r="P51" s="161" t="str">
        <f t="shared" si="0"/>
        <v/>
      </c>
      <c r="Q51" s="161" t="str">
        <f t="shared" si="0"/>
        <v/>
      </c>
      <c r="R51" s="161">
        <f t="shared" si="17"/>
        <v>0</v>
      </c>
      <c r="S51" s="102" t="str">
        <f t="shared" si="1"/>
        <v/>
      </c>
      <c r="T51" s="102" t="str">
        <f t="shared" si="2"/>
        <v/>
      </c>
      <c r="U51" s="102" t="str">
        <f t="shared" si="3"/>
        <v/>
      </c>
      <c r="V51" s="102" t="str">
        <f t="shared" si="18"/>
        <v/>
      </c>
      <c r="W51" s="102" t="str">
        <f t="shared" si="4"/>
        <v/>
      </c>
      <c r="X51" s="102" t="str">
        <f t="shared" si="5"/>
        <v/>
      </c>
      <c r="Y51" s="102">
        <f t="shared" si="6"/>
        <v>0</v>
      </c>
      <c r="Z51" s="162" t="b">
        <f t="shared" si="7"/>
        <v>0</v>
      </c>
      <c r="AA51" s="162" t="b">
        <f t="shared" si="8"/>
        <v>0</v>
      </c>
      <c r="AB51" s="162" t="b">
        <f t="shared" si="9"/>
        <v>0</v>
      </c>
      <c r="AC51" s="162" t="b">
        <f t="shared" si="10"/>
        <v>0</v>
      </c>
      <c r="AD51" s="162" t="b">
        <f t="shared" si="11"/>
        <v>0</v>
      </c>
      <c r="AE51" s="162" t="b">
        <f t="shared" si="19"/>
        <v>0</v>
      </c>
      <c r="AF51" s="162" t="b">
        <f t="shared" si="20"/>
        <v>0</v>
      </c>
      <c r="AG51" s="162" t="b">
        <f t="shared" si="21"/>
        <v>0</v>
      </c>
      <c r="AH51" s="162" t="b">
        <f t="shared" si="22"/>
        <v>0</v>
      </c>
      <c r="AI51" s="162" t="b">
        <f t="shared" si="23"/>
        <v>0</v>
      </c>
      <c r="AJ51" s="167" t="str">
        <f t="shared" si="12"/>
        <v/>
      </c>
      <c r="AK51" s="263" t="str">
        <f t="shared" si="13"/>
        <v/>
      </c>
      <c r="AL51" s="240" t="str">
        <f t="shared" si="24"/>
        <v/>
      </c>
      <c r="AM51" s="165" t="str">
        <f t="shared" si="25"/>
        <v/>
      </c>
      <c r="AN51" s="166">
        <f t="shared" si="26"/>
        <v>0</v>
      </c>
      <c r="AO51" s="148" t="str">
        <f t="shared" si="27"/>
        <v/>
      </c>
      <c r="AP51" s="149" t="str">
        <f t="shared" si="28"/>
        <v/>
      </c>
      <c r="AQ51" s="137"/>
      <c r="AR51" s="165" t="str">
        <f t="shared" si="29"/>
        <v/>
      </c>
      <c r="AS51" s="243" t="str">
        <f t="shared" si="30"/>
        <v/>
      </c>
      <c r="AT51" s="243" t="str">
        <f t="shared" si="31"/>
        <v/>
      </c>
      <c r="AU51" s="243" t="str">
        <f t="shared" si="32"/>
        <v/>
      </c>
      <c r="AV51" s="242"/>
      <c r="AW51" s="243" t="str">
        <f t="shared" si="34"/>
        <v/>
      </c>
      <c r="AX51" s="243">
        <f t="shared" si="35"/>
        <v>0</v>
      </c>
      <c r="AY51" s="242"/>
      <c r="AZ51" s="59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266">
        <f>'M4'!B52</f>
        <v>0</v>
      </c>
      <c r="C52" s="300">
        <f>'M4'!C52</f>
        <v>0</v>
      </c>
      <c r="D52" s="258" t="str">
        <f>IF('M4'!D52="","",IF('M4'!D52&gt;0,'M4'!D52))</f>
        <v/>
      </c>
      <c r="E52" s="137"/>
      <c r="F52" s="172"/>
      <c r="G52" s="157"/>
      <c r="H52" s="170"/>
      <c r="I52" s="169"/>
      <c r="J52" s="169"/>
      <c r="K52" s="169"/>
      <c r="L52" s="169"/>
      <c r="M52" s="171"/>
      <c r="N52" s="160">
        <f t="shared" si="15"/>
        <v>0</v>
      </c>
      <c r="O52" s="161" t="str">
        <f t="shared" si="16"/>
        <v/>
      </c>
      <c r="P52" s="161" t="str">
        <f t="shared" si="0"/>
        <v/>
      </c>
      <c r="Q52" s="161" t="str">
        <f t="shared" si="0"/>
        <v/>
      </c>
      <c r="R52" s="161">
        <f t="shared" si="17"/>
        <v>0</v>
      </c>
      <c r="S52" s="102" t="str">
        <f t="shared" si="1"/>
        <v/>
      </c>
      <c r="T52" s="102" t="str">
        <f t="shared" si="2"/>
        <v/>
      </c>
      <c r="U52" s="102" t="str">
        <f t="shared" si="3"/>
        <v/>
      </c>
      <c r="V52" s="102" t="str">
        <f t="shared" si="18"/>
        <v/>
      </c>
      <c r="W52" s="102" t="str">
        <f t="shared" si="4"/>
        <v/>
      </c>
      <c r="X52" s="102" t="str">
        <f t="shared" si="5"/>
        <v/>
      </c>
      <c r="Y52" s="102">
        <f t="shared" si="6"/>
        <v>0</v>
      </c>
      <c r="Z52" s="162" t="b">
        <f t="shared" si="7"/>
        <v>0</v>
      </c>
      <c r="AA52" s="162" t="b">
        <f t="shared" si="8"/>
        <v>0</v>
      </c>
      <c r="AB52" s="162" t="b">
        <f t="shared" si="9"/>
        <v>0</v>
      </c>
      <c r="AC52" s="162" t="b">
        <f t="shared" si="10"/>
        <v>0</v>
      </c>
      <c r="AD52" s="162" t="b">
        <f t="shared" si="11"/>
        <v>0</v>
      </c>
      <c r="AE52" s="162" t="b">
        <f t="shared" si="19"/>
        <v>0</v>
      </c>
      <c r="AF52" s="162" t="b">
        <f t="shared" si="20"/>
        <v>0</v>
      </c>
      <c r="AG52" s="162" t="b">
        <f t="shared" si="21"/>
        <v>0</v>
      </c>
      <c r="AH52" s="162" t="b">
        <f t="shared" si="22"/>
        <v>0</v>
      </c>
      <c r="AI52" s="162" t="b">
        <f t="shared" si="23"/>
        <v>0</v>
      </c>
      <c r="AJ52" s="167" t="str">
        <f t="shared" si="12"/>
        <v/>
      </c>
      <c r="AK52" s="263" t="str">
        <f t="shared" si="13"/>
        <v/>
      </c>
      <c r="AL52" s="240" t="str">
        <f t="shared" si="24"/>
        <v/>
      </c>
      <c r="AM52" s="165" t="str">
        <f t="shared" si="25"/>
        <v/>
      </c>
      <c r="AN52" s="166">
        <f t="shared" si="26"/>
        <v>0</v>
      </c>
      <c r="AO52" s="148" t="str">
        <f t="shared" si="27"/>
        <v/>
      </c>
      <c r="AP52" s="149" t="str">
        <f t="shared" si="28"/>
        <v/>
      </c>
      <c r="AQ52" s="137"/>
      <c r="AR52" s="165" t="str">
        <f t="shared" si="29"/>
        <v/>
      </c>
      <c r="AS52" s="243" t="str">
        <f t="shared" si="30"/>
        <v/>
      </c>
      <c r="AT52" s="243" t="str">
        <f t="shared" si="31"/>
        <v/>
      </c>
      <c r="AU52" s="243" t="str">
        <f t="shared" si="32"/>
        <v/>
      </c>
      <c r="AV52" s="242"/>
      <c r="AW52" s="243" t="str">
        <f t="shared" si="34"/>
        <v/>
      </c>
      <c r="AX52" s="243">
        <f t="shared" si="35"/>
        <v>0</v>
      </c>
      <c r="AY52" s="242"/>
      <c r="AZ52" s="59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266">
        <f>'M4'!B53</f>
        <v>0</v>
      </c>
      <c r="C53" s="300">
        <f>'M4'!C53</f>
        <v>0</v>
      </c>
      <c r="D53" s="258" t="str">
        <f>IF('M4'!D53="","",IF('M4'!D53&gt;0,'M4'!D53))</f>
        <v/>
      </c>
      <c r="E53" s="173"/>
      <c r="F53" s="174"/>
      <c r="G53" s="157"/>
      <c r="H53" s="170"/>
      <c r="I53" s="169"/>
      <c r="J53" s="169"/>
      <c r="K53" s="169"/>
      <c r="L53" s="169"/>
      <c r="M53" s="171"/>
      <c r="N53" s="160">
        <f t="shared" si="15"/>
        <v>0</v>
      </c>
      <c r="O53" s="161" t="str">
        <f t="shared" si="16"/>
        <v/>
      </c>
      <c r="P53" s="161" t="str">
        <f t="shared" si="0"/>
        <v/>
      </c>
      <c r="Q53" s="161" t="str">
        <f t="shared" si="0"/>
        <v/>
      </c>
      <c r="R53" s="161">
        <f t="shared" si="17"/>
        <v>0</v>
      </c>
      <c r="S53" s="102" t="str">
        <f t="shared" si="1"/>
        <v/>
      </c>
      <c r="T53" s="102" t="str">
        <f t="shared" si="2"/>
        <v/>
      </c>
      <c r="U53" s="102" t="str">
        <f t="shared" si="3"/>
        <v/>
      </c>
      <c r="V53" s="102" t="str">
        <f t="shared" si="18"/>
        <v/>
      </c>
      <c r="W53" s="102" t="str">
        <f t="shared" si="4"/>
        <v/>
      </c>
      <c r="X53" s="102" t="str">
        <f t="shared" si="5"/>
        <v/>
      </c>
      <c r="Y53" s="102">
        <f t="shared" si="6"/>
        <v>0</v>
      </c>
      <c r="Z53" s="162" t="b">
        <f t="shared" si="7"/>
        <v>0</v>
      </c>
      <c r="AA53" s="162" t="b">
        <f t="shared" si="8"/>
        <v>0</v>
      </c>
      <c r="AB53" s="162" t="b">
        <f t="shared" si="9"/>
        <v>0</v>
      </c>
      <c r="AC53" s="162" t="b">
        <f t="shared" si="10"/>
        <v>0</v>
      </c>
      <c r="AD53" s="162" t="b">
        <f t="shared" si="11"/>
        <v>0</v>
      </c>
      <c r="AE53" s="162" t="b">
        <f t="shared" si="19"/>
        <v>0</v>
      </c>
      <c r="AF53" s="162" t="b">
        <f t="shared" si="20"/>
        <v>0</v>
      </c>
      <c r="AG53" s="162" t="b">
        <f t="shared" si="21"/>
        <v>0</v>
      </c>
      <c r="AH53" s="162" t="b">
        <f t="shared" si="22"/>
        <v>0</v>
      </c>
      <c r="AI53" s="162" t="b">
        <f t="shared" si="23"/>
        <v>0</v>
      </c>
      <c r="AJ53" s="175" t="str">
        <f t="shared" si="12"/>
        <v/>
      </c>
      <c r="AK53" s="263" t="str">
        <f t="shared" si="13"/>
        <v/>
      </c>
      <c r="AL53" s="240" t="str">
        <f t="shared" si="24"/>
        <v/>
      </c>
      <c r="AM53" s="165" t="str">
        <f t="shared" si="25"/>
        <v/>
      </c>
      <c r="AN53" s="166">
        <f t="shared" si="26"/>
        <v>0</v>
      </c>
      <c r="AO53" s="148" t="str">
        <f t="shared" si="27"/>
        <v/>
      </c>
      <c r="AP53" s="149" t="str">
        <f t="shared" si="28"/>
        <v/>
      </c>
      <c r="AQ53" s="137"/>
      <c r="AR53" s="165" t="str">
        <f t="shared" si="29"/>
        <v/>
      </c>
      <c r="AS53" s="243" t="str">
        <f t="shared" si="30"/>
        <v/>
      </c>
      <c r="AT53" s="243" t="str">
        <f t="shared" si="31"/>
        <v/>
      </c>
      <c r="AU53" s="243" t="str">
        <f t="shared" si="32"/>
        <v/>
      </c>
      <c r="AV53" s="242"/>
      <c r="AW53" s="243" t="str">
        <f t="shared" si="34"/>
        <v/>
      </c>
      <c r="AX53" s="243">
        <f t="shared" si="35"/>
        <v>0</v>
      </c>
      <c r="AY53" s="242"/>
      <c r="AZ53" s="59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79</v>
      </c>
      <c r="B54" s="64">
        <f>COUNTA(B18:B53)</f>
        <v>36</v>
      </c>
      <c r="C54" s="106"/>
      <c r="D54" s="308" t="s">
        <v>47</v>
      </c>
      <c r="E54" s="308"/>
      <c r="F54" s="308"/>
      <c r="G54" s="308"/>
      <c r="H54" s="176" t="str">
        <f t="shared" ref="H54:M54" si="36">IF(S56=0,"",IF(S56&gt;0,S55))</f>
        <v/>
      </c>
      <c r="I54" s="177" t="str">
        <f t="shared" si="36"/>
        <v/>
      </c>
      <c r="J54" s="177" t="str">
        <f t="shared" si="36"/>
        <v/>
      </c>
      <c r="K54" s="177" t="str">
        <f t="shared" si="36"/>
        <v/>
      </c>
      <c r="L54" s="177" t="str">
        <f t="shared" si="36"/>
        <v/>
      </c>
      <c r="M54" s="177" t="str">
        <f t="shared" si="36"/>
        <v/>
      </c>
      <c r="N54" s="177"/>
      <c r="O54" s="177"/>
      <c r="P54" s="177"/>
      <c r="Q54" s="177"/>
      <c r="R54" s="177"/>
      <c r="S54" s="178">
        <f t="shared" ref="S54:X54" si="37">SUM(S18:S53)</f>
        <v>0</v>
      </c>
      <c r="T54" s="178">
        <f t="shared" si="37"/>
        <v>0</v>
      </c>
      <c r="U54" s="178">
        <f t="shared" si="37"/>
        <v>0</v>
      </c>
      <c r="V54" s="178">
        <f t="shared" si="37"/>
        <v>0</v>
      </c>
      <c r="W54" s="178">
        <f t="shared" si="37"/>
        <v>0</v>
      </c>
      <c r="X54" s="178">
        <f t="shared" si="37"/>
        <v>0</v>
      </c>
      <c r="Y54" s="179">
        <f>SUM(AK18:AK53)</f>
        <v>0</v>
      </c>
      <c r="Z54" s="179">
        <f t="shared" ref="Z54:AI54" si="38">SUM(Z18:Z53)</f>
        <v>0</v>
      </c>
      <c r="AA54" s="179">
        <f t="shared" si="38"/>
        <v>0</v>
      </c>
      <c r="AB54" s="179">
        <f t="shared" si="38"/>
        <v>0</v>
      </c>
      <c r="AC54" s="179">
        <f t="shared" si="38"/>
        <v>0</v>
      </c>
      <c r="AD54" s="179">
        <f t="shared" si="38"/>
        <v>0</v>
      </c>
      <c r="AE54" s="179">
        <f t="shared" si="38"/>
        <v>0</v>
      </c>
      <c r="AF54" s="179">
        <f t="shared" si="38"/>
        <v>0</v>
      </c>
      <c r="AG54" s="179">
        <f t="shared" si="38"/>
        <v>0</v>
      </c>
      <c r="AH54" s="179">
        <f t="shared" si="38"/>
        <v>0</v>
      </c>
      <c r="AI54" s="179">
        <f t="shared" si="38"/>
        <v>0</v>
      </c>
      <c r="AJ54" s="180"/>
      <c r="AK54" s="244" t="str">
        <f>IF(Y57=0,"",IF(Y57&gt;0,$Y$55))</f>
        <v/>
      </c>
      <c r="AL54" s="244" t="str">
        <f>IF(Z57=0,"",IF(Z57&gt;0,$Y$55))</f>
        <v/>
      </c>
      <c r="AM54" s="181"/>
      <c r="AN54" s="181"/>
      <c r="AO54" s="182">
        <f>IF(B54=0,"",IF(B54&gt;0,AO55/B54))</f>
        <v>0</v>
      </c>
      <c r="AP54" s="182">
        <f>IF(B54=0,"",IF(B54&gt;0,AP55/B54))</f>
        <v>0</v>
      </c>
      <c r="AQ54" s="183">
        <f>IF(B54=0,"",IF(B54&gt;0,AQ56/B54))</f>
        <v>1</v>
      </c>
      <c r="AR54" s="184"/>
      <c r="AS54" s="246" t="s">
        <v>117</v>
      </c>
      <c r="AT54" s="246" t="s">
        <v>117</v>
      </c>
      <c r="AU54" s="246" t="s">
        <v>118</v>
      </c>
      <c r="AV54" s="247" t="str">
        <f>IF(AX54=0,"",IF(AX54&gt;0,AX54/AV55))</f>
        <v/>
      </c>
      <c r="AW54" s="248"/>
      <c r="AX54" s="248">
        <f>SUM(AX18:AX53)</f>
        <v>0</v>
      </c>
      <c r="AY54" s="247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102"/>
      <c r="E55" s="185">
        <f>COUNTA(E18:E53)</f>
        <v>0</v>
      </c>
      <c r="F55" s="185">
        <f>COUNTA(F18:F53)</f>
        <v>0</v>
      </c>
      <c r="G55" s="102"/>
      <c r="H55" s="316" t="s">
        <v>85</v>
      </c>
      <c r="I55" s="309"/>
      <c r="J55" s="316" t="s">
        <v>31</v>
      </c>
      <c r="K55" s="309"/>
      <c r="L55" s="309" t="s">
        <v>32</v>
      </c>
      <c r="M55" s="309"/>
      <c r="N55" s="102"/>
      <c r="O55" s="102"/>
      <c r="P55" s="102"/>
      <c r="Q55" s="102"/>
      <c r="R55" s="102"/>
      <c r="S55" s="186" t="e">
        <f t="shared" ref="S55:X55" si="39">S54/S56</f>
        <v>#DIV/0!</v>
      </c>
      <c r="T55" s="186" t="e">
        <f t="shared" si="39"/>
        <v>#DIV/0!</v>
      </c>
      <c r="U55" s="186" t="e">
        <f t="shared" si="39"/>
        <v>#DIV/0!</v>
      </c>
      <c r="V55" s="186" t="e">
        <f t="shared" si="39"/>
        <v>#DIV/0!</v>
      </c>
      <c r="W55" s="186" t="e">
        <f t="shared" si="39"/>
        <v>#DIV/0!</v>
      </c>
      <c r="X55" s="186" t="e">
        <f t="shared" si="39"/>
        <v>#DIV/0!</v>
      </c>
      <c r="Y55" s="186" t="e">
        <f>Y54/Y57</f>
        <v>#DIV/0!</v>
      </c>
      <c r="Z55" s="162">
        <f>Z54/10</f>
        <v>0</v>
      </c>
      <c r="AA55" s="162">
        <f t="shared" ref="AA55:AI55" si="40">AA54/10</f>
        <v>0</v>
      </c>
      <c r="AB55" s="162">
        <f t="shared" si="40"/>
        <v>0</v>
      </c>
      <c r="AC55" s="162">
        <f t="shared" si="40"/>
        <v>0</v>
      </c>
      <c r="AD55" s="162">
        <f t="shared" si="40"/>
        <v>0</v>
      </c>
      <c r="AE55" s="162">
        <f t="shared" si="40"/>
        <v>0</v>
      </c>
      <c r="AF55" s="162">
        <f t="shared" si="40"/>
        <v>0</v>
      </c>
      <c r="AG55" s="162">
        <f t="shared" si="40"/>
        <v>0</v>
      </c>
      <c r="AH55" s="162">
        <f t="shared" si="40"/>
        <v>0</v>
      </c>
      <c r="AI55" s="162">
        <f t="shared" si="40"/>
        <v>0</v>
      </c>
      <c r="AJ55" s="162"/>
      <c r="AK55" s="106"/>
      <c r="AL55" s="106"/>
      <c r="AM55" s="106"/>
      <c r="AN55" s="106"/>
      <c r="AO55" s="187">
        <f>COUNTIF(AO18:AO53,1)</f>
        <v>0</v>
      </c>
      <c r="AP55" s="187">
        <f>SUM(AP18:AP52)</f>
        <v>0</v>
      </c>
      <c r="AQ55" s="185">
        <f>COUNTA(AQ18:AQ53)</f>
        <v>0</v>
      </c>
      <c r="AR55" s="106"/>
      <c r="AS55" s="127" t="str">
        <f>IF($AS$57=0,"",IF($D$2&lt;6,"",IF($D$2&gt;=6,(AS58+AS59)/AS57)))</f>
        <v/>
      </c>
      <c r="AT55" s="127" t="str">
        <f t="shared" ref="AT55:AU55" si="41">IF($AS$57=0,"",IF($D$2&lt;6,"",IF($D$2&gt;=6,(AT58+AT59)/AT57)))</f>
        <v/>
      </c>
      <c r="AU55" s="127" t="str">
        <f t="shared" si="41"/>
        <v/>
      </c>
      <c r="AV55" s="185">
        <f>COUNTA(AV18:AV53)</f>
        <v>0</v>
      </c>
      <c r="AW55" s="185"/>
      <c r="AX55" s="185"/>
      <c r="AY55" s="185">
        <f>COUNTA(AY18:AY53)</f>
        <v>0</v>
      </c>
      <c r="AZ55" s="3"/>
      <c r="BA55" s="3"/>
    </row>
    <row r="56" spans="1:53" ht="13.8" thickBot="1" x14ac:dyDescent="0.3">
      <c r="E56" s="3"/>
      <c r="F56" s="3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>
        <f>Z54/D68*D70</f>
        <v>0</v>
      </c>
      <c r="AA56" s="10">
        <f>AA54/E68*E70</f>
        <v>0</v>
      </c>
      <c r="AB56" s="10">
        <f>AB54/F68*F70</f>
        <v>0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78"/>
      <c r="AP56" s="78"/>
      <c r="AQ56" s="2">
        <f>(B54-AQ55)</f>
        <v>36</v>
      </c>
      <c r="AR56" s="3"/>
      <c r="AS56" s="127" t="str">
        <f>IF($AS$57=0,"",IF($D$2&lt;6,"",IF($D$2&gt;=6,(AS59/AS57))))</f>
        <v/>
      </c>
      <c r="AT56" s="127" t="str">
        <f t="shared" ref="AT56:AU56" si="43">IF($AS$57=0,"",IF($D$2&lt;6,"",IF($D$2&gt;=6,(AT59/AT57))))</f>
        <v/>
      </c>
      <c r="AU56" s="127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0</v>
      </c>
      <c r="C57" s="296"/>
      <c r="D57" s="53">
        <f>D2</f>
        <v>4</v>
      </c>
      <c r="E57" s="92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6">
        <f t="shared" ref="AS57:AT57" si="44">COUNTIF(AS18:AS53,"&gt;""")</f>
        <v>0</v>
      </c>
      <c r="AT57" s="76">
        <f t="shared" si="44"/>
        <v>0</v>
      </c>
      <c r="AU57" s="76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69</v>
      </c>
      <c r="C58" s="296"/>
      <c r="D58" s="304">
        <f>D3</f>
        <v>46031</v>
      </c>
      <c r="E58" s="305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101">
        <f>COUNTIF(AS18:AS53,"1F")</f>
        <v>0</v>
      </c>
      <c r="AT58" s="101">
        <f t="shared" ref="AT58:AU58" si="45">COUNTIF(AT18:AT53,"1F")</f>
        <v>0</v>
      </c>
      <c r="AU58" s="101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96"/>
      <c r="D59" s="73"/>
      <c r="E59" s="73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101">
        <f>COUNTIF(AS18:AS53,"2F")</f>
        <v>0</v>
      </c>
      <c r="AT59" s="101">
        <f t="shared" ref="AT59" si="46">COUNTIF(AT18:AT53,"2F")</f>
        <v>0</v>
      </c>
      <c r="AU59" s="101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96"/>
      <c r="D60" s="73"/>
      <c r="E60" s="73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2</v>
      </c>
      <c r="E62" s="4" t="s">
        <v>3</v>
      </c>
      <c r="F62" s="4" t="s">
        <v>1</v>
      </c>
      <c r="G62" s="68" t="s">
        <v>82</v>
      </c>
      <c r="H62" s="4" t="s">
        <v>4</v>
      </c>
      <c r="I62" s="4" t="s">
        <v>5</v>
      </c>
      <c r="J62" s="4" t="s">
        <v>48</v>
      </c>
      <c r="K62" s="4" t="s">
        <v>8</v>
      </c>
      <c r="L62" s="4" t="s">
        <v>24</v>
      </c>
      <c r="M62" s="4" t="s">
        <v>49</v>
      </c>
      <c r="AE62" s="3"/>
      <c r="AJ62" s="4" t="s">
        <v>25</v>
      </c>
      <c r="AK62" s="4" t="s">
        <v>25</v>
      </c>
      <c r="AL62" s="4" t="s">
        <v>25</v>
      </c>
      <c r="AO62" s="4" t="s">
        <v>50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66</v>
      </c>
      <c r="C67" s="102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102"/>
      <c r="D68" s="4">
        <f>COUNTIF($D$18:$D$53,"A")</f>
        <v>1</v>
      </c>
      <c r="E68" s="4">
        <f>COUNTIF($D$18:$D$53,"B")</f>
        <v>2</v>
      </c>
      <c r="F68" s="4">
        <f>COUNTIF($D$18:$D$53,"C")</f>
        <v>3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102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51</v>
      </c>
      <c r="C70" s="102"/>
      <c r="D70" s="10">
        <f>D68/$B$54</f>
        <v>2.7777777777777776E-2</v>
      </c>
      <c r="E70" s="10">
        <f>E68/$B$54</f>
        <v>5.5555555555555552E-2</v>
      </c>
      <c r="F70" s="10">
        <f>F68/$B$54</f>
        <v>8.3333333333333329E-2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52</v>
      </c>
      <c r="C71" s="102"/>
      <c r="D71" s="10">
        <f>Z56</f>
        <v>0</v>
      </c>
      <c r="E71" s="10">
        <f>AA56</f>
        <v>0</v>
      </c>
      <c r="F71" s="10">
        <f>AB56</f>
        <v>0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53</v>
      </c>
      <c r="C72" s="102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54</v>
      </c>
      <c r="C73" s="102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64</v>
      </c>
      <c r="C74" s="102"/>
      <c r="D74" s="10">
        <f>IF($E$7="ja",D70,IF($E7="nee",D72))</f>
        <v>2.7777777777777776E-2</v>
      </c>
      <c r="E74" s="10">
        <f>IF($E$7="ja",E70,IF($E7="nee",E72))</f>
        <v>5.5555555555555552E-2</v>
      </c>
      <c r="F74" s="10">
        <f>IF($E$7="ja",F70,IF($E7="nee",F72))</f>
        <v>8.3333333333333329E-2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65</v>
      </c>
      <c r="C75" s="102"/>
      <c r="D75" s="10">
        <f>IF($E$7="ja",D71,IF($E$7="nee",D73))</f>
        <v>0</v>
      </c>
      <c r="E75" s="10">
        <f>IF($E$7="ja",E71,IF($E$7="nee",E73))</f>
        <v>0</v>
      </c>
      <c r="F75" s="10">
        <f>IF($E$7="ja",F71,IF($E$7="nee",F73))</f>
        <v>0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</mergeCells>
  <conditionalFormatting sqref="B18:C53">
    <cfRule type="cellIs" dxfId="738" priority="79" stopIfTrue="1" operator="equal">
      <formula>0</formula>
    </cfRule>
  </conditionalFormatting>
  <conditionalFormatting sqref="D18:D53">
    <cfRule type="cellIs" dxfId="737" priority="28" stopIfTrue="1" operator="equal">
      <formula>""</formula>
    </cfRule>
  </conditionalFormatting>
  <conditionalFormatting sqref="E7:E8 D9">
    <cfRule type="cellIs" dxfId="736" priority="88" stopIfTrue="1" operator="equal">
      <formula>"ja"</formula>
    </cfRule>
    <cfRule type="cellIs" dxfId="735" priority="89" stopIfTrue="1" operator="equal">
      <formula>"nee"</formula>
    </cfRule>
  </conditionalFormatting>
  <conditionalFormatting sqref="E18:E53">
    <cfRule type="cellIs" dxfId="734" priority="98" stopIfTrue="1" operator="equal">
      <formula>""</formula>
    </cfRule>
  </conditionalFormatting>
  <conditionalFormatting sqref="E18:F53">
    <cfRule type="cellIs" dxfId="733" priority="96" stopIfTrue="1" operator="equal">
      <formula>"x"</formula>
    </cfRule>
  </conditionalFormatting>
  <conditionalFormatting sqref="F18:F53">
    <cfRule type="cellIs" dxfId="732" priority="97" stopIfTrue="1" operator="equal">
      <formula>""</formula>
    </cfRule>
  </conditionalFormatting>
  <conditionalFormatting sqref="G11:G13">
    <cfRule type="expression" dxfId="731" priority="23" stopIfTrue="1">
      <formula>$J$3="ja"</formula>
    </cfRule>
    <cfRule type="expression" dxfId="730" priority="24" stopIfTrue="1">
      <formula>$L$3="ja"</formula>
    </cfRule>
  </conditionalFormatting>
  <conditionalFormatting sqref="G18:G53">
    <cfRule type="cellIs" dxfId="729" priority="73" stopIfTrue="1" operator="greaterThan">
      <formula>""</formula>
    </cfRule>
    <cfRule type="cellIs" dxfId="728" priority="72" stopIfTrue="1" operator="equal">
      <formula>""</formula>
    </cfRule>
  </conditionalFormatting>
  <conditionalFormatting sqref="H11:H13">
    <cfRule type="expression" dxfId="727" priority="21">
      <formula>$K$2="ja"</formula>
    </cfRule>
    <cfRule type="expression" dxfId="726" priority="25" stopIfTrue="1">
      <formula>$J$2="ja"</formula>
    </cfRule>
    <cfRule type="expression" dxfId="725" priority="26" stopIfTrue="1">
      <formula>$L$2="ja"</formula>
    </cfRule>
  </conditionalFormatting>
  <conditionalFormatting sqref="H18:M53">
    <cfRule type="cellIs" dxfId="724" priority="86" stopIfTrue="1" operator="lessThanOrEqual">
      <formula>$D18</formula>
    </cfRule>
    <cfRule type="cellIs" dxfId="723" priority="85" stopIfTrue="1" operator="equal">
      <formula>0</formula>
    </cfRule>
    <cfRule type="cellIs" dxfId="722" priority="87" stopIfTrue="1" operator="notEqual">
      <formula>$D18</formula>
    </cfRule>
  </conditionalFormatting>
  <conditionalFormatting sqref="I11:I13">
    <cfRule type="expression" dxfId="721" priority="27" stopIfTrue="1">
      <formula>$J$3="ja"</formula>
    </cfRule>
  </conditionalFormatting>
  <conditionalFormatting sqref="I11:J13">
    <cfRule type="expression" dxfId="720" priority="19">
      <formula>$M$2="ja"</formula>
    </cfRule>
  </conditionalFormatting>
  <conditionalFormatting sqref="I11:K13">
    <cfRule type="expression" dxfId="719" priority="18">
      <formula>$L$3="ja"</formula>
    </cfRule>
  </conditionalFormatting>
  <conditionalFormatting sqref="J11:J13">
    <cfRule type="expression" dxfId="718" priority="20">
      <formula>$K$2="ja"</formula>
    </cfRule>
    <cfRule type="expression" dxfId="717" priority="22">
      <formula>$L$2="ja"</formula>
    </cfRule>
  </conditionalFormatting>
  <conditionalFormatting sqref="J11:R13">
    <cfRule type="expression" dxfId="716" priority="14">
      <formula>$J$3="ja"</formula>
    </cfRule>
  </conditionalFormatting>
  <conditionalFormatting sqref="L11:R13">
    <cfRule type="expression" dxfId="715" priority="13">
      <formula>$K$2="ja"</formula>
    </cfRule>
    <cfRule type="expression" dxfId="714" priority="15" stopIfTrue="1">
      <formula>$L$2="ja"</formula>
    </cfRule>
    <cfRule type="expression" dxfId="713" priority="16" stopIfTrue="1">
      <formula>$M$2="ja"</formula>
    </cfRule>
    <cfRule type="expression" dxfId="712" priority="17" stopIfTrue="1">
      <formula>$S$2="ja"</formula>
    </cfRule>
  </conditionalFormatting>
  <conditionalFormatting sqref="AJ18:AJ53">
    <cfRule type="cellIs" dxfId="711" priority="95" stopIfTrue="1" operator="notEqual">
      <formula>""</formula>
    </cfRule>
  </conditionalFormatting>
  <conditionalFormatting sqref="AK18:AK53">
    <cfRule type="cellIs" dxfId="710" priority="34" stopIfTrue="1" operator="equal">
      <formula>1</formula>
    </cfRule>
    <cfRule type="cellIs" dxfId="709" priority="35" stopIfTrue="1" operator="lessThan">
      <formula>1</formula>
    </cfRule>
  </conditionalFormatting>
  <conditionalFormatting sqref="AK11:AL13">
    <cfRule type="cellIs" dxfId="708" priority="11" stopIfTrue="1" operator="lessThan">
      <formula>1</formula>
    </cfRule>
    <cfRule type="cellIs" dxfId="707" priority="10" stopIfTrue="1" operator="equal">
      <formula>1</formula>
    </cfRule>
  </conditionalFormatting>
  <conditionalFormatting sqref="AL18:AL53">
    <cfRule type="expression" dxfId="706" priority="30">
      <formula>$G18=""</formula>
    </cfRule>
    <cfRule type="expression" dxfId="705" priority="31">
      <formula>$AM18=""</formula>
    </cfRule>
    <cfRule type="expression" dxfId="704" priority="32">
      <formula>$AM18&lt;$AR18</formula>
    </cfRule>
    <cfRule type="expression" dxfId="703" priority="33">
      <formula>$AM18&gt;=$AR18</formula>
    </cfRule>
  </conditionalFormatting>
  <conditionalFormatting sqref="AL18:AL54">
    <cfRule type="expression" dxfId="702" priority="29">
      <formula>$B18&gt;0</formula>
    </cfRule>
  </conditionalFormatting>
  <conditionalFormatting sqref="AM18:AN53">
    <cfRule type="expression" dxfId="701" priority="74" stopIfTrue="1">
      <formula>$L$3="ja"</formula>
    </cfRule>
  </conditionalFormatting>
  <conditionalFormatting sqref="AO18:AO53">
    <cfRule type="cellIs" dxfId="700" priority="100" stopIfTrue="1" operator="equal">
      <formula>""</formula>
    </cfRule>
    <cfRule type="cellIs" dxfId="699" priority="99" stopIfTrue="1" operator="equal">
      <formula>1</formula>
    </cfRule>
  </conditionalFormatting>
  <conditionalFormatting sqref="AP18:AP53">
    <cfRule type="cellIs" dxfId="698" priority="102" stopIfTrue="1" operator="equal">
      <formula>""</formula>
    </cfRule>
    <cfRule type="cellIs" dxfId="697" priority="101" stopIfTrue="1" operator="equal">
      <formula>1</formula>
    </cfRule>
  </conditionalFormatting>
  <conditionalFormatting sqref="AQ18:AQ53">
    <cfRule type="expression" dxfId="696" priority="54" stopIfTrue="1">
      <formula>$B18&gt;0</formula>
    </cfRule>
    <cfRule type="cellIs" dxfId="695" priority="55" stopIfTrue="1" operator="equal">
      <formula>""</formula>
    </cfRule>
    <cfRule type="cellIs" dxfId="694" priority="53" stopIfTrue="1" operator="equal">
      <formula>"x"</formula>
    </cfRule>
  </conditionalFormatting>
  <conditionalFormatting sqref="AR18:AR54">
    <cfRule type="expression" dxfId="693" priority="52" stopIfTrue="1">
      <formula>$L$3="ja"</formula>
    </cfRule>
  </conditionalFormatting>
  <conditionalFormatting sqref="AR54">
    <cfRule type="expression" dxfId="692" priority="51" stopIfTrue="1">
      <formula>$J$3="ja"</formula>
    </cfRule>
  </conditionalFormatting>
  <conditionalFormatting sqref="AS11:AS13">
    <cfRule type="expression" dxfId="691" priority="6" stopIfTrue="1">
      <formula>$J$3="ja"</formula>
    </cfRule>
  </conditionalFormatting>
  <conditionalFormatting sqref="AS11:AT13">
    <cfRule type="expression" dxfId="690" priority="8">
      <formula>$M$2="ja"</formula>
    </cfRule>
    <cfRule type="expression" dxfId="689" priority="9">
      <formula>$L$3="ja"</formula>
    </cfRule>
  </conditionalFormatting>
  <conditionalFormatting sqref="AS18:AT53">
    <cfRule type="cellIs" dxfId="688" priority="36" operator="equal">
      <formula>"2F"</formula>
    </cfRule>
  </conditionalFormatting>
  <conditionalFormatting sqref="AS18:AU53">
    <cfRule type="cellIs" dxfId="687" priority="39" operator="equal">
      <formula>"1F"</formula>
    </cfRule>
    <cfRule type="expression" dxfId="686" priority="40" stopIfTrue="1">
      <formula>$L$3="ja"</formula>
    </cfRule>
    <cfRule type="cellIs" dxfId="685" priority="38" operator="equal">
      <formula>"&lt;1F"</formula>
    </cfRule>
  </conditionalFormatting>
  <conditionalFormatting sqref="AS54:AU54">
    <cfRule type="expression" dxfId="684" priority="48" stopIfTrue="1">
      <formula>$L$3="ja"</formula>
    </cfRule>
  </conditionalFormatting>
  <conditionalFormatting sqref="AS54:AY54">
    <cfRule type="expression" dxfId="683" priority="49" stopIfTrue="1">
      <formula>$J$3="ja"</formula>
    </cfRule>
  </conditionalFormatting>
  <conditionalFormatting sqref="AT11:AT13">
    <cfRule type="expression" dxfId="682" priority="7">
      <formula>$L$2="ja"</formula>
    </cfRule>
  </conditionalFormatting>
  <conditionalFormatting sqref="AT11:AU13">
    <cfRule type="expression" dxfId="681" priority="1">
      <formula>$K$2="ja"</formula>
    </cfRule>
  </conditionalFormatting>
  <conditionalFormatting sqref="AT11:AV13">
    <cfRule type="expression" dxfId="680" priority="2">
      <formula>$J$3="ja"</formula>
    </cfRule>
  </conditionalFormatting>
  <conditionalFormatting sqref="AU11:AU13">
    <cfRule type="expression" dxfId="679" priority="5" stopIfTrue="1">
      <formula>$S$2="ja"</formula>
    </cfRule>
    <cfRule type="expression" dxfId="678" priority="4" stopIfTrue="1">
      <formula>$M$2="ja"</formula>
    </cfRule>
    <cfRule type="expression" dxfId="677" priority="3" stopIfTrue="1">
      <formula>$L$2="ja"</formula>
    </cfRule>
  </conditionalFormatting>
  <conditionalFormatting sqref="AU18:AU53">
    <cfRule type="cellIs" dxfId="676" priority="37" operator="equal">
      <formula>"1S"</formula>
    </cfRule>
  </conditionalFormatting>
  <conditionalFormatting sqref="AV11:AV13 AY11:AY13">
    <cfRule type="expression" dxfId="675" priority="12" stopIfTrue="1">
      <formula>$L$3="ja"</formula>
    </cfRule>
  </conditionalFormatting>
  <conditionalFormatting sqref="AV18:AV53">
    <cfRule type="expression" dxfId="674" priority="46">
      <formula>$AW18&gt;=$AR18</formula>
    </cfRule>
    <cfRule type="expression" dxfId="673" priority="45">
      <formula>$AW18&lt;$AR18</formula>
    </cfRule>
    <cfRule type="expression" dxfId="672" priority="44">
      <formula>$AW18=""</formula>
    </cfRule>
  </conditionalFormatting>
  <conditionalFormatting sqref="AV54:AY54">
    <cfRule type="expression" dxfId="671" priority="50" stopIfTrue="1">
      <formula>$L$3="ja"</formula>
    </cfRule>
  </conditionalFormatting>
  <conditionalFormatting sqref="AW18:AX53">
    <cfRule type="expression" dxfId="670" priority="47" stopIfTrue="1">
      <formula>$L$3="ja"</formula>
    </cfRule>
  </conditionalFormatting>
  <conditionalFormatting sqref="AY18:AY53">
    <cfRule type="expression" dxfId="669" priority="43">
      <formula>$AZ18&gt;=$AW18</formula>
    </cfRule>
    <cfRule type="expression" dxfId="668" priority="42">
      <formula>$AZ18&lt;$AW18</formula>
    </cfRule>
    <cfRule type="expression" dxfId="667" priority="41">
      <formula>$AZ18=""</formula>
    </cfRule>
  </conditionalFormatting>
  <conditionalFormatting sqref="AZ18:BA53">
    <cfRule type="expression" dxfId="666" priority="78" stopIfTrue="1">
      <formula>$L$3="ja"</formula>
    </cfRule>
  </conditionalFormatting>
  <conditionalFormatting sqref="BA54">
    <cfRule type="expression" dxfId="665" priority="76" stopIfTrue="1">
      <formula>$J$3="ja"</formula>
    </cfRule>
    <cfRule type="expression" dxfId="664" priority="77" stopIfTrue="1">
      <formula>$L$3="ja"</formula>
    </cfRule>
  </conditionalFormatting>
  <dataValidations count="5">
    <dataValidation type="list" allowBlank="1" showInputMessage="1" showErrorMessage="1" sqref="G18:G53" xr:uid="{8458470D-65AB-4D8A-B7C1-6C1440B24100}">
      <formula1>"PRO,PRO/BBL,BBL,BBL/Kader,Kader,Kader/TL,TL,TL/Havo,Havo,Havo/Vwo,Vwo,"</formula1>
    </dataValidation>
    <dataValidation type="list" allowBlank="1" showInputMessage="1" showErrorMessage="1" sqref="AY18:AY53 AV18:AV53" xr:uid="{A17498CB-B035-447E-B436-19FAFF89823A}">
      <formula1>"PRO,LWOO,BBL,BBL/Kader,Kader,Kader/TL,TL,TL/Havo,Havo,Havo/Vwo,Vwo,"</formula1>
    </dataValidation>
    <dataValidation type="list" allowBlank="1" showInputMessage="1" showErrorMessage="1" sqref="E2" xr:uid="{2DD58656-0AC6-4318-BAAA-76C40376BF04}">
      <formula1>"--,A,B,C,D,E,F,G,H,I,J,"</formula1>
    </dataValidation>
    <dataValidation type="list" allowBlank="1" showInputMessage="1" showErrorMessage="1" sqref="D2" xr:uid="{BD101452-A89D-4853-86CE-AA8051FFBDED}">
      <formula1>"3,4,5,6,7,8,"</formula1>
    </dataValidation>
    <dataValidation type="list" allowBlank="1" showInputMessage="1" showErrorMessage="1" sqref="E7" xr:uid="{159C63A7-AAFF-458F-8D68-36843AC96834}">
      <formula1>"ja,nee,"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870F3-EE99-4EA5-9596-FEDC256B73CA}">
  <sheetPr>
    <tabColor rgb="FFCC00FF"/>
    <pageSetUpPr fitToPage="1"/>
  </sheetPr>
  <dimension ref="A1:AL55"/>
  <sheetViews>
    <sheetView showGridLines="0" showRowColHeaders="0" zoomScale="60" zoomScaleNormal="60" workbookViewId="0">
      <selection activeCell="O1" sqref="O1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6.33203125" style="268" bestFit="1" customWidth="1"/>
    <col min="2" max="2" width="41.33203125" style="272" customWidth="1"/>
    <col min="3" max="3" width="4" style="205" customWidth="1"/>
    <col min="4" max="4" width="9.21875" style="205" customWidth="1"/>
    <col min="5" max="5" width="18" style="205" customWidth="1"/>
    <col min="6" max="6" width="8.44140625" style="205" customWidth="1"/>
    <col min="7" max="7" width="8.77734375" style="205" customWidth="1"/>
    <col min="8" max="8" width="9.5546875" style="205" bestFit="1" customWidth="1"/>
    <col min="9" max="10" width="9.44140625" style="205" bestFit="1" customWidth="1"/>
    <col min="11" max="29" width="9.5546875" style="205" customWidth="1"/>
    <col min="30" max="31" width="9.21875" style="205" bestFit="1" customWidth="1"/>
    <col min="32" max="32" width="9.5546875" style="205" bestFit="1" customWidth="1"/>
    <col min="33" max="33" width="9.33203125" style="205" bestFit="1" customWidth="1"/>
    <col min="34" max="34" width="20.77734375" style="205" bestFit="1" customWidth="1"/>
    <col min="35" max="35" width="9.21875" style="205"/>
    <col min="36" max="37" width="9.21875" style="205" bestFit="1" customWidth="1"/>
    <col min="38" max="16384" width="9.21875" style="205"/>
  </cols>
  <sheetData>
    <row r="1" spans="1:38" ht="100.05" customHeight="1" x14ac:dyDescent="0.45"/>
    <row r="2" spans="1:38" ht="18.600000000000001" customHeight="1" x14ac:dyDescent="0.45"/>
    <row r="3" spans="1:38" s="213" customFormat="1" ht="42.6" x14ac:dyDescent="0.95">
      <c r="A3" s="268"/>
      <c r="B3" s="268"/>
      <c r="D3" s="324" t="s">
        <v>126</v>
      </c>
      <c r="E3" s="324"/>
      <c r="F3" s="214"/>
      <c r="G3" s="214"/>
      <c r="H3" s="259">
        <v>6</v>
      </c>
      <c r="I3" s="323" t="str">
        <f>VLOOKUP($H$3,'M4'!A18:B53,2)</f>
        <v>leerling 6</v>
      </c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2" t="s">
        <v>125</v>
      </c>
      <c r="AE3" s="322"/>
      <c r="AF3" s="322"/>
      <c r="AG3" s="260">
        <f>'M4'!$D$2</f>
        <v>4</v>
      </c>
      <c r="AK3" s="227"/>
      <c r="AL3" s="227"/>
    </row>
    <row r="4" spans="1:38" ht="28.05" customHeight="1" x14ac:dyDescent="0.45">
      <c r="B4" s="273"/>
      <c r="C4" s="21"/>
      <c r="D4" s="21"/>
      <c r="E4" s="21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</row>
    <row r="5" spans="1:38" ht="19.5" customHeight="1" x14ac:dyDescent="0.45">
      <c r="B5" s="274"/>
      <c r="C5" s="4"/>
      <c r="D5" s="4"/>
      <c r="E5" s="3"/>
    </row>
    <row r="6" spans="1:38" x14ac:dyDescent="0.45">
      <c r="B6" s="274"/>
      <c r="C6" s="4"/>
      <c r="D6" s="4"/>
      <c r="E6" s="4"/>
    </row>
    <row r="7" spans="1:38" ht="18.600000000000001" x14ac:dyDescent="0.45">
      <c r="A7" s="270">
        <v>1</v>
      </c>
      <c r="B7" s="271" t="str">
        <f>'M4'!B18</f>
        <v>leerling 1</v>
      </c>
      <c r="C7" s="4"/>
      <c r="D7" s="4"/>
      <c r="E7" s="4"/>
    </row>
    <row r="8" spans="1:38" ht="18.600000000000001" x14ac:dyDescent="0.45">
      <c r="A8" s="270">
        <v>2</v>
      </c>
      <c r="B8" s="271" t="str">
        <f>'M4'!B19</f>
        <v>leerling 2</v>
      </c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</row>
    <row r="9" spans="1:38" ht="18.600000000000001" x14ac:dyDescent="0.45">
      <c r="A9" s="270">
        <v>3</v>
      </c>
      <c r="B9" s="271" t="str">
        <f>'M4'!B20</f>
        <v>leerling 3</v>
      </c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</row>
    <row r="10" spans="1:38" ht="18.600000000000001" x14ac:dyDescent="0.45">
      <c r="A10" s="270">
        <v>4</v>
      </c>
      <c r="B10" s="271" t="str">
        <f>'M4'!B21</f>
        <v>leerling 4</v>
      </c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</row>
    <row r="11" spans="1:38" ht="18.600000000000001" x14ac:dyDescent="0.45">
      <c r="A11" s="270">
        <v>5</v>
      </c>
      <c r="B11" s="271" t="str">
        <f>'M4'!B22</f>
        <v>leerling 5</v>
      </c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</row>
    <row r="12" spans="1:38" ht="18.600000000000001" x14ac:dyDescent="0.45">
      <c r="A12" s="270">
        <v>6</v>
      </c>
      <c r="B12" s="271" t="str">
        <f>'M4'!B23</f>
        <v>leerling 6</v>
      </c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  <c r="AC12" s="209"/>
    </row>
    <row r="13" spans="1:38" ht="18.600000000000001" x14ac:dyDescent="0.45">
      <c r="A13" s="270">
        <v>7</v>
      </c>
      <c r="B13" s="271">
        <f>'M4'!B24</f>
        <v>0</v>
      </c>
      <c r="H13" s="209"/>
      <c r="I13" s="209"/>
      <c r="J13" s="209"/>
      <c r="K13" s="216" t="s">
        <v>155</v>
      </c>
      <c r="L13" s="216" t="s">
        <v>156</v>
      </c>
      <c r="M13" s="221" t="s">
        <v>157</v>
      </c>
      <c r="N13" s="221" t="s">
        <v>158</v>
      </c>
      <c r="O13" s="222" t="s">
        <v>159</v>
      </c>
      <c r="P13" s="222" t="s">
        <v>160</v>
      </c>
      <c r="Q13" s="217" t="s">
        <v>161</v>
      </c>
      <c r="R13" s="217" t="s">
        <v>162</v>
      </c>
      <c r="S13" s="223" t="s">
        <v>163</v>
      </c>
      <c r="T13" s="223" t="s">
        <v>164</v>
      </c>
      <c r="U13" s="218" t="s">
        <v>165</v>
      </c>
      <c r="V13" s="218" t="s">
        <v>166</v>
      </c>
      <c r="W13" s="224" t="s">
        <v>127</v>
      </c>
      <c r="X13" s="225" t="s">
        <v>128</v>
      </c>
      <c r="Y13" s="229" t="s">
        <v>133</v>
      </c>
      <c r="Z13" s="298" t="s">
        <v>172</v>
      </c>
      <c r="AA13" s="298" t="s">
        <v>187</v>
      </c>
      <c r="AB13" s="231" t="s">
        <v>83</v>
      </c>
      <c r="AC13" s="232" t="s">
        <v>134</v>
      </c>
      <c r="AD13" s="208"/>
      <c r="AE13" s="208"/>
      <c r="AF13" s="208"/>
      <c r="AG13" s="208"/>
    </row>
    <row r="14" spans="1:38" ht="18.600000000000001" x14ac:dyDescent="0.45">
      <c r="A14" s="270">
        <v>8</v>
      </c>
      <c r="B14" s="271">
        <f>'M4'!B25</f>
        <v>0</v>
      </c>
      <c r="H14" s="212"/>
      <c r="I14" s="212"/>
      <c r="J14" s="212"/>
      <c r="K14" s="220" t="str">
        <f>VLOOKUP($H$3,'M4'!$A$18:$M$53,8)</f>
        <v>B</v>
      </c>
      <c r="L14" s="220">
        <f>VLOOKUP($H$3,'E4'!$A$18:$M$53,8)</f>
        <v>0</v>
      </c>
      <c r="M14" s="220">
        <f>VLOOKUP($H$3,'M4'!$A$18:$M$53,9)</f>
        <v>0</v>
      </c>
      <c r="N14" s="220">
        <f>VLOOKUP($H$3,'E4'!$A$18:$M$53,9)</f>
        <v>0</v>
      </c>
      <c r="O14" s="220" t="str">
        <f>VLOOKUP($H$3,'M4'!$A$18:$M$53,10)</f>
        <v>B</v>
      </c>
      <c r="P14" s="220">
        <f>VLOOKUP($H$3,'E4'!$A$18:$M$53,10)</f>
        <v>0</v>
      </c>
      <c r="Q14" s="220">
        <f>VLOOKUP($H$3,'M4'!$A$18:$M$53,11)</f>
        <v>0</v>
      </c>
      <c r="R14" s="220">
        <f>VLOOKUP($H$3,'E4'!$A$18:$M$53,11)</f>
        <v>0</v>
      </c>
      <c r="S14" s="220" t="str">
        <f>VLOOKUP($H$3,'M4'!$A$18:$M$53,12)</f>
        <v>C</v>
      </c>
      <c r="T14" s="220">
        <f>VLOOKUP($H$3,'E4'!$A$18:$M$53,12)</f>
        <v>0</v>
      </c>
      <c r="U14" s="220" t="str">
        <f>VLOOKUP($H$3,'M4'!$A$18:$M$53,13)</f>
        <v>D</v>
      </c>
      <c r="V14" s="220">
        <f>VLOOKUP($H$3,'E4'!$A$18:$M$53,13)</f>
        <v>0</v>
      </c>
      <c r="W14" s="220"/>
      <c r="X14" s="220" t="str">
        <f>VLOOKUP($H$3,'M4'!$A$18:$M$53,4)</f>
        <v>B</v>
      </c>
      <c r="Y14" s="219">
        <f>'TOTAAL M-TOETSEN'!$AB$5*5</f>
        <v>2.1749999999999998</v>
      </c>
      <c r="Z14" s="220">
        <f>VLOOKUP($H$3,'M4'!$A$18:$M$53,3)</f>
        <v>7</v>
      </c>
      <c r="AA14" s="220"/>
      <c r="AB14" s="233"/>
      <c r="AC14" s="220"/>
      <c r="AD14" s="207"/>
      <c r="AE14" s="207"/>
      <c r="AF14" s="207"/>
      <c r="AG14" s="207"/>
    </row>
    <row r="15" spans="1:38" ht="18.600000000000001" x14ac:dyDescent="0.45">
      <c r="A15" s="270">
        <v>9</v>
      </c>
      <c r="B15" s="271">
        <f>'M4'!B26</f>
        <v>0</v>
      </c>
      <c r="K15" s="219">
        <f>IF(K14="E",1,IF(K14="D",2,IF(K14="C",3,IF(K14="B",4,IF(K14="A",5,IF(K14=5,1,IF(K14=4,2,IF(K14=3,3,IF(K14=2,4,IF(K14=1,5,IF(K14=0,"")))))))))))</f>
        <v>4</v>
      </c>
      <c r="L15" s="219" t="str">
        <f t="shared" ref="L15:V15" si="0">IF(L14="E",1,IF(L14="D",2,IF(L14="C",3,IF(L14="B",4,IF(L14="A",5,IF(L14=5,1,IF(L14=4,2,IF(L14=3,3,IF(L14=2,4,IF(L14=1,5,IF(L14=0,"")))))))))))</f>
        <v/>
      </c>
      <c r="M15" s="219" t="str">
        <f t="shared" si="0"/>
        <v/>
      </c>
      <c r="N15" s="219" t="str">
        <f t="shared" si="0"/>
        <v/>
      </c>
      <c r="O15" s="219">
        <f t="shared" si="0"/>
        <v>4</v>
      </c>
      <c r="P15" s="219" t="str">
        <f t="shared" si="0"/>
        <v/>
      </c>
      <c r="Q15" s="219" t="str">
        <f t="shared" si="0"/>
        <v/>
      </c>
      <c r="R15" s="219" t="str">
        <f t="shared" si="0"/>
        <v/>
      </c>
      <c r="S15" s="219">
        <f t="shared" si="0"/>
        <v>3</v>
      </c>
      <c r="T15" s="219" t="str">
        <f t="shared" si="0"/>
        <v/>
      </c>
      <c r="U15" s="219">
        <f t="shared" si="0"/>
        <v>2</v>
      </c>
      <c r="V15" s="219" t="str">
        <f t="shared" si="0"/>
        <v/>
      </c>
      <c r="W15" s="230">
        <f>AC15/AB15</f>
        <v>3.25</v>
      </c>
      <c r="X15" s="230">
        <f>IF(X14="E",1,IF(X14="D",2,IF(X14="C",3,IF(X14="B",4,IF(X14="A",5,IF(X14=5,1,IF(X14=4,2,IF(X14=3,3,IF(X14=2,4,IF(X14=1,5,IF(X14=0,"")))))))))))</f>
        <v>4</v>
      </c>
      <c r="Y15" s="230">
        <f>Y14</f>
        <v>2.1749999999999998</v>
      </c>
      <c r="Z15" s="219">
        <f>IF(Z14="E",1,IF(Z14="D",2,IF(Z14="C",3,IF(Z14="B",4,IF(Z14="A",5,IF(Z14=0,"",IF(Z14&lt;3,1,IF(Z14&lt;5,2,IF(Z14&lt;7,3,IF(Z14&lt;9,4,IF(Z14&lt;11,5,IF(Z14=0,""))))))))))))</f>
        <v>4</v>
      </c>
      <c r="AA15" s="230">
        <f>W15-1</f>
        <v>2.25</v>
      </c>
      <c r="AB15" s="234">
        <f>COUNTIF(K15:V15,"&gt;0")</f>
        <v>4</v>
      </c>
      <c r="AC15" s="234">
        <f>SUM(K15:V15)</f>
        <v>13</v>
      </c>
    </row>
    <row r="16" spans="1:38" ht="18.600000000000001" x14ac:dyDescent="0.45">
      <c r="A16" s="270">
        <v>10</v>
      </c>
      <c r="B16" s="271">
        <f>'M4'!B27</f>
        <v>0</v>
      </c>
    </row>
    <row r="17" spans="1:29" ht="18.600000000000001" x14ac:dyDescent="0.45">
      <c r="A17" s="270">
        <v>11</v>
      </c>
      <c r="B17" s="271">
        <f>'M4'!B28</f>
        <v>0</v>
      </c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</row>
    <row r="18" spans="1:29" ht="18.600000000000001" x14ac:dyDescent="0.45">
      <c r="A18" s="270">
        <v>12</v>
      </c>
      <c r="B18" s="271">
        <f>'M4'!B29</f>
        <v>0</v>
      </c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</row>
    <row r="19" spans="1:29" ht="18.600000000000001" x14ac:dyDescent="0.45">
      <c r="A19" s="270">
        <v>13</v>
      </c>
      <c r="B19" s="271">
        <f>'M4'!B30</f>
        <v>0</v>
      </c>
      <c r="H19" s="212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</row>
    <row r="20" spans="1:29" ht="18.600000000000001" x14ac:dyDescent="0.45">
      <c r="A20" s="270">
        <v>14</v>
      </c>
      <c r="B20" s="271">
        <f>'M4'!B31</f>
        <v>0</v>
      </c>
      <c r="H20" s="212"/>
      <c r="I20" s="212"/>
      <c r="J20" s="212"/>
      <c r="K20" s="212"/>
      <c r="L20" s="212"/>
      <c r="M20" s="209"/>
      <c r="N20" s="209"/>
      <c r="O20" s="212"/>
      <c r="P20" s="212"/>
      <c r="Q20" s="209"/>
      <c r="R20" s="209"/>
      <c r="S20" s="209"/>
      <c r="T20" s="209"/>
      <c r="U20" s="212"/>
      <c r="V20" s="212"/>
      <c r="W20" s="209"/>
      <c r="X20" s="209"/>
      <c r="Y20" s="209"/>
      <c r="Z20" s="209"/>
      <c r="AA20" s="209"/>
      <c r="AB20" s="209"/>
      <c r="AC20" s="209"/>
    </row>
    <row r="21" spans="1:29" ht="18.600000000000001" x14ac:dyDescent="0.45">
      <c r="A21" s="270">
        <v>15</v>
      </c>
      <c r="B21" s="271">
        <f>'M4'!B32</f>
        <v>0</v>
      </c>
      <c r="H21" s="211"/>
      <c r="I21" s="211"/>
      <c r="J21" s="210"/>
      <c r="K21" s="210"/>
      <c r="L21" s="210"/>
      <c r="M21" s="209"/>
      <c r="N21" s="209"/>
      <c r="O21" s="211"/>
      <c r="P21" s="211"/>
      <c r="Q21" s="209"/>
      <c r="R21" s="209"/>
      <c r="S21" s="209"/>
      <c r="T21" s="209"/>
      <c r="U21" s="210"/>
      <c r="V21" s="210"/>
      <c r="W21" s="209"/>
      <c r="X21" s="209"/>
      <c r="Y21" s="209"/>
      <c r="Z21" s="209"/>
      <c r="AA21" s="209"/>
      <c r="AB21" s="209"/>
      <c r="AC21" s="209"/>
    </row>
    <row r="22" spans="1:29" ht="18.600000000000001" x14ac:dyDescent="0.45">
      <c r="A22" s="270">
        <v>16</v>
      </c>
      <c r="B22" s="271">
        <f>'M4'!B33</f>
        <v>0</v>
      </c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</row>
    <row r="23" spans="1:29" ht="18.600000000000001" x14ac:dyDescent="0.45">
      <c r="A23" s="270">
        <v>17</v>
      </c>
      <c r="B23" s="271">
        <f>'M4'!B34</f>
        <v>0</v>
      </c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</row>
    <row r="24" spans="1:29" ht="15" customHeight="1" x14ac:dyDescent="0.45">
      <c r="A24" s="270">
        <v>18</v>
      </c>
      <c r="B24" s="271">
        <f>'M4'!B35</f>
        <v>0</v>
      </c>
    </row>
    <row r="25" spans="1:29" ht="18.600000000000001" x14ac:dyDescent="0.45">
      <c r="A25" s="270">
        <v>19</v>
      </c>
      <c r="B25" s="271">
        <f>'M4'!B36</f>
        <v>0</v>
      </c>
    </row>
    <row r="26" spans="1:29" ht="18.600000000000001" x14ac:dyDescent="0.45">
      <c r="A26" s="270">
        <v>20</v>
      </c>
      <c r="B26" s="271">
        <f>'M4'!B37</f>
        <v>0</v>
      </c>
    </row>
    <row r="27" spans="1:29" ht="18.600000000000001" x14ac:dyDescent="0.45">
      <c r="A27" s="270">
        <v>21</v>
      </c>
      <c r="B27" s="271">
        <f>'M4'!B38</f>
        <v>0</v>
      </c>
    </row>
    <row r="28" spans="1:29" ht="18.600000000000001" x14ac:dyDescent="0.45">
      <c r="A28" s="270">
        <v>22</v>
      </c>
      <c r="B28" s="271">
        <f>'M4'!B39</f>
        <v>0</v>
      </c>
    </row>
    <row r="29" spans="1:29" ht="15.75" customHeight="1" x14ac:dyDescent="0.45">
      <c r="A29" s="270">
        <v>23</v>
      </c>
      <c r="B29" s="271">
        <f>'M4'!B40</f>
        <v>0</v>
      </c>
    </row>
    <row r="30" spans="1:29" ht="18.600000000000001" x14ac:dyDescent="0.45">
      <c r="A30" s="270">
        <v>24</v>
      </c>
      <c r="B30" s="271">
        <f>'M4'!B41</f>
        <v>0</v>
      </c>
    </row>
    <row r="31" spans="1:29" ht="18.600000000000001" x14ac:dyDescent="0.45">
      <c r="A31" s="270">
        <v>25</v>
      </c>
      <c r="B31" s="271">
        <f>'M4'!B42</f>
        <v>0</v>
      </c>
    </row>
    <row r="32" spans="1:29" ht="18.600000000000001" x14ac:dyDescent="0.45">
      <c r="A32" s="270">
        <v>26</v>
      </c>
      <c r="B32" s="271">
        <f>'M4'!B43</f>
        <v>0</v>
      </c>
    </row>
    <row r="33" spans="1:7" ht="18.600000000000001" x14ac:dyDescent="0.45">
      <c r="A33" s="270">
        <v>27</v>
      </c>
      <c r="B33" s="271">
        <f>'M4'!B44</f>
        <v>0</v>
      </c>
    </row>
    <row r="34" spans="1:7" ht="18.600000000000001" x14ac:dyDescent="0.45">
      <c r="A34" s="270">
        <v>28</v>
      </c>
      <c r="B34" s="271">
        <f>'M4'!B45</f>
        <v>0</v>
      </c>
    </row>
    <row r="35" spans="1:7" ht="18.600000000000001" x14ac:dyDescent="0.45">
      <c r="A35" s="270">
        <v>29</v>
      </c>
      <c r="B35" s="271">
        <f>'M4'!B46</f>
        <v>0</v>
      </c>
    </row>
    <row r="36" spans="1:7" ht="18.600000000000001" x14ac:dyDescent="0.45">
      <c r="A36" s="270">
        <v>30</v>
      </c>
      <c r="B36" s="271">
        <f>'M4'!B47</f>
        <v>0</v>
      </c>
    </row>
    <row r="37" spans="1:7" ht="18.600000000000001" x14ac:dyDescent="0.45">
      <c r="A37" s="270">
        <v>31</v>
      </c>
      <c r="B37" s="271">
        <f>'M4'!B48</f>
        <v>0</v>
      </c>
    </row>
    <row r="38" spans="1:7" ht="18.600000000000001" x14ac:dyDescent="0.45">
      <c r="A38" s="270">
        <v>32</v>
      </c>
      <c r="B38" s="271">
        <f>'M4'!B49</f>
        <v>0</v>
      </c>
    </row>
    <row r="39" spans="1:7" ht="18.600000000000001" x14ac:dyDescent="0.45">
      <c r="A39" s="270">
        <v>33</v>
      </c>
      <c r="B39" s="271">
        <f>'M4'!B50</f>
        <v>0</v>
      </c>
    </row>
    <row r="40" spans="1:7" ht="18.600000000000001" x14ac:dyDescent="0.45">
      <c r="A40" s="270">
        <v>34</v>
      </c>
      <c r="B40" s="271">
        <f>'M4'!B51</f>
        <v>0</v>
      </c>
    </row>
    <row r="41" spans="1:7" ht="18.600000000000001" x14ac:dyDescent="0.45">
      <c r="A41" s="270">
        <v>35</v>
      </c>
      <c r="B41" s="271">
        <f>'M4'!B52</f>
        <v>0</v>
      </c>
    </row>
    <row r="42" spans="1:7" ht="18.600000000000001" x14ac:dyDescent="0.45">
      <c r="A42" s="270">
        <v>36</v>
      </c>
      <c r="B42" s="271">
        <f>'M4'!B53</f>
        <v>0</v>
      </c>
    </row>
    <row r="44" spans="1:7" ht="25.8" x14ac:dyDescent="0.5">
      <c r="D44" s="226"/>
      <c r="E44" s="226"/>
      <c r="F44" s="226"/>
      <c r="G44" s="226"/>
    </row>
    <row r="54" spans="10:32" x14ac:dyDescent="0.45"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08"/>
      <c r="AE54" s="208"/>
      <c r="AF54" s="208"/>
    </row>
    <row r="55" spans="10:32" x14ac:dyDescent="0.45"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</row>
  </sheetData>
  <sheetProtection sheet="1" objects="1" scenarios="1"/>
  <mergeCells count="3">
    <mergeCell ref="D3:E3"/>
    <mergeCell ref="I3:AC3"/>
    <mergeCell ref="AD3:AF3"/>
  </mergeCells>
  <pageMargins left="0.39370078740157483" right="0.23622047244094491" top="0.98425196850393704" bottom="0.98425196850393704" header="0.51181102362204722" footer="0.51181102362204722"/>
  <pageSetup paperSize="9" scale="48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1B30C-EB5E-477E-89DA-A2EDBFD19E48}">
  <sheetPr>
    <tabColor rgb="FFCC00FF"/>
  </sheetPr>
  <dimension ref="B1:DM76"/>
  <sheetViews>
    <sheetView showGridLines="0" showRowColHeaders="0" zoomScale="50" zoomScaleNormal="50" workbookViewId="0">
      <selection activeCell="N1" sqref="N1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9.21875" style="205"/>
    <col min="2" max="2" width="6.21875" style="268" bestFit="1" customWidth="1"/>
    <col min="3" max="3" width="50.77734375" style="272" customWidth="1"/>
    <col min="4" max="4" width="4" style="205" customWidth="1"/>
    <col min="5" max="30" width="8.77734375" style="205" customWidth="1"/>
    <col min="31" max="16384" width="9.21875" style="205"/>
  </cols>
  <sheetData>
    <row r="1" spans="2:46" ht="49.95" customHeight="1" x14ac:dyDescent="0.45"/>
    <row r="3" spans="2:46" s="249" customFormat="1" ht="72" x14ac:dyDescent="1.6">
      <c r="B3" s="267"/>
      <c r="C3" s="267"/>
      <c r="E3" s="250"/>
      <c r="F3" s="334">
        <v>4</v>
      </c>
      <c r="G3" s="334"/>
      <c r="H3" s="330" t="str">
        <f>VLOOKUP($F$3,'M4'!A18:B53,2)</f>
        <v>leerling 4</v>
      </c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  <c r="AB3" s="331"/>
      <c r="AC3" s="331"/>
      <c r="AD3" s="331"/>
      <c r="AE3" s="331"/>
      <c r="AF3" s="331"/>
      <c r="AG3" s="331"/>
      <c r="AH3" s="332"/>
      <c r="AI3" s="326" t="s">
        <v>125</v>
      </c>
      <c r="AJ3" s="327"/>
      <c r="AK3" s="327"/>
      <c r="AL3" s="328">
        <f>'M4'!$D$2</f>
        <v>4</v>
      </c>
      <c r="AM3" s="328"/>
      <c r="AN3" s="329"/>
      <c r="AQ3" s="264"/>
      <c r="AS3" s="261"/>
      <c r="AT3" s="261"/>
    </row>
    <row r="4" spans="2:46" ht="50.1" customHeight="1" x14ac:dyDescent="0.45">
      <c r="C4" s="269"/>
    </row>
    <row r="5" spans="2:46" ht="19.5" customHeight="1" x14ac:dyDescent="0.45">
      <c r="B5" s="270">
        <v>1</v>
      </c>
      <c r="C5" s="271" t="str">
        <f>'M4'!B18</f>
        <v>leerling 1</v>
      </c>
    </row>
    <row r="6" spans="2:46" ht="18.600000000000001" x14ac:dyDescent="0.45">
      <c r="B6" s="270">
        <v>2</v>
      </c>
      <c r="C6" s="271" t="str">
        <f>'M4'!B19</f>
        <v>leerling 2</v>
      </c>
    </row>
    <row r="7" spans="2:46" ht="18.600000000000001" x14ac:dyDescent="0.45">
      <c r="B7" s="270">
        <v>3</v>
      </c>
      <c r="C7" s="271" t="str">
        <f>'M4'!B20</f>
        <v>leerling 3</v>
      </c>
    </row>
    <row r="8" spans="2:46" ht="18.600000000000001" x14ac:dyDescent="0.45">
      <c r="B8" s="270">
        <v>4</v>
      </c>
      <c r="C8" s="271" t="str">
        <f>'M4'!B21</f>
        <v>leerling 4</v>
      </c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</row>
    <row r="9" spans="2:46" ht="18.600000000000001" x14ac:dyDescent="0.45">
      <c r="B9" s="270">
        <v>5</v>
      </c>
      <c r="C9" s="271" t="str">
        <f>'M4'!B22</f>
        <v>leerling 5</v>
      </c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</row>
    <row r="10" spans="2:46" ht="18.600000000000001" x14ac:dyDescent="0.45">
      <c r="B10" s="270">
        <v>6</v>
      </c>
      <c r="C10" s="271" t="str">
        <f>'M4'!B23</f>
        <v>leerling 6</v>
      </c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</row>
    <row r="11" spans="2:46" ht="18.600000000000001" x14ac:dyDescent="0.45">
      <c r="B11" s="270">
        <v>7</v>
      </c>
      <c r="C11" s="271">
        <f>'M4'!B24</f>
        <v>0</v>
      </c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</row>
    <row r="12" spans="2:46" ht="18.600000000000001" x14ac:dyDescent="0.45">
      <c r="B12" s="270">
        <v>8</v>
      </c>
      <c r="C12" s="271">
        <f>'M4'!B25</f>
        <v>0</v>
      </c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</row>
    <row r="13" spans="2:46" ht="18.600000000000001" x14ac:dyDescent="0.45">
      <c r="B13" s="270">
        <v>9</v>
      </c>
      <c r="C13" s="271">
        <f>'M4'!B26</f>
        <v>0</v>
      </c>
      <c r="F13" s="209"/>
      <c r="G13" s="209"/>
      <c r="H13" s="209"/>
      <c r="I13" s="216" t="s">
        <v>155</v>
      </c>
      <c r="J13" s="216" t="s">
        <v>156</v>
      </c>
      <c r="K13" s="221" t="s">
        <v>157</v>
      </c>
      <c r="L13" s="221" t="s">
        <v>158</v>
      </c>
      <c r="M13" s="222" t="s">
        <v>159</v>
      </c>
      <c r="N13" s="222" t="s">
        <v>160</v>
      </c>
      <c r="O13" s="217" t="s">
        <v>161</v>
      </c>
      <c r="P13" s="217" t="s">
        <v>162</v>
      </c>
      <c r="Q13" s="223" t="s">
        <v>163</v>
      </c>
      <c r="R13" s="223" t="s">
        <v>164</v>
      </c>
      <c r="S13" s="218" t="s">
        <v>165</v>
      </c>
      <c r="T13" s="218" t="s">
        <v>166</v>
      </c>
      <c r="U13" s="224" t="s">
        <v>127</v>
      </c>
      <c r="V13" s="225" t="s">
        <v>128</v>
      </c>
      <c r="W13" s="229" t="s">
        <v>133</v>
      </c>
      <c r="X13" s="299" t="s">
        <v>172</v>
      </c>
      <c r="Y13" s="299" t="s">
        <v>187</v>
      </c>
      <c r="Z13" s="231" t="s">
        <v>83</v>
      </c>
      <c r="AA13" s="232" t="s">
        <v>134</v>
      </c>
      <c r="AB13" s="232" t="s">
        <v>134</v>
      </c>
      <c r="AC13" s="206"/>
    </row>
    <row r="14" spans="2:46" ht="18.600000000000001" x14ac:dyDescent="0.45">
      <c r="B14" s="270">
        <v>10</v>
      </c>
      <c r="C14" s="271">
        <f>'M4'!B27</f>
        <v>0</v>
      </c>
      <c r="F14" s="212"/>
      <c r="G14" s="212"/>
      <c r="H14" s="212"/>
      <c r="I14" s="219">
        <f t="shared" ref="I14:V14" si="0">IF(I15="E",1,IF(I15="D",2,IF(I15="C",3,IF(I15="B",4,IF(I15="A",5,IF(I15=5,1,IF(I15=4,2,IF(I15=3,3,IF(I15=2,4,IF(I15=1,5,IF(I15=0,"")))))))))))</f>
        <v>4</v>
      </c>
      <c r="J14" s="219" t="str">
        <f t="shared" si="0"/>
        <v/>
      </c>
      <c r="K14" s="219" t="str">
        <f t="shared" si="0"/>
        <v/>
      </c>
      <c r="L14" s="219" t="str">
        <f t="shared" si="0"/>
        <v/>
      </c>
      <c r="M14" s="219">
        <f t="shared" si="0"/>
        <v>4</v>
      </c>
      <c r="N14" s="219" t="str">
        <f t="shared" si="0"/>
        <v/>
      </c>
      <c r="O14" s="219" t="str">
        <f t="shared" si="0"/>
        <v/>
      </c>
      <c r="P14" s="219" t="str">
        <f t="shared" si="0"/>
        <v/>
      </c>
      <c r="Q14" s="219">
        <f t="shared" si="0"/>
        <v>3</v>
      </c>
      <c r="R14" s="219" t="str">
        <f t="shared" si="0"/>
        <v/>
      </c>
      <c r="S14" s="219">
        <f t="shared" si="0"/>
        <v>3</v>
      </c>
      <c r="T14" s="219" t="str">
        <f t="shared" si="0"/>
        <v/>
      </c>
      <c r="U14" s="219"/>
      <c r="V14" s="219">
        <f t="shared" si="0"/>
        <v>4</v>
      </c>
      <c r="W14" s="219" t="b">
        <f>IF(W15="E",1,IF(W15="D",2,IF(W15="C",3,IF(W15="B",4,IF(W15="A",5,IF(W15=5,1,IF(W15=4,2,IF(W15=3,3,IF(W15=2,4,IF(W15=1,5,IF(W15=0,"")))))))))))</f>
        <v>0</v>
      </c>
      <c r="X14" s="219">
        <f>IF(X15="E",1,IF(X15="D",2,IF(X15="C",3,IF(X15="B",4,IF(X15="A",5,IF(X15=0,"",IF(X15&lt;3,1,IF(X15&lt;5,2,IF(X15&lt;7,3,IF(X15&lt;9,4,IF(X15&lt;11,5,IF(X15=0,""))))))))))))</f>
        <v>4</v>
      </c>
      <c r="Y14" s="219"/>
      <c r="Z14" s="219">
        <f>'TOTAAL M-TOETSEN'!AB5*5</f>
        <v>2.1749999999999998</v>
      </c>
      <c r="AA14" s="220"/>
      <c r="AB14" s="220"/>
      <c r="AC14" s="251"/>
      <c r="AD14" s="251"/>
      <c r="AE14" s="252"/>
    </row>
    <row r="15" spans="2:46" ht="18.600000000000001" x14ac:dyDescent="0.45">
      <c r="B15" s="270">
        <v>11</v>
      </c>
      <c r="C15" s="271">
        <f>'M4'!B28</f>
        <v>0</v>
      </c>
      <c r="I15" s="219" t="str">
        <f>VLOOKUP($F$3,'M4'!$A$18:$M$53,8)</f>
        <v>B</v>
      </c>
      <c r="J15" s="219">
        <f>VLOOKUP($F$3,'E4'!$A$18:$M$53,8)</f>
        <v>0</v>
      </c>
      <c r="K15" s="219">
        <f>VLOOKUP($F$3,'M4'!$A$18:$M$53,9)</f>
        <v>0</v>
      </c>
      <c r="L15" s="219">
        <f>VLOOKUP($F$3,'E4'!$A$18:$M$53,9)</f>
        <v>0</v>
      </c>
      <c r="M15" s="219" t="str">
        <f>VLOOKUP($F$3,'M4'!$A$18:$M$53,10)</f>
        <v>B</v>
      </c>
      <c r="N15" s="219">
        <f>VLOOKUP($F$3,'E4'!$A$18:$M$53,10)</f>
        <v>0</v>
      </c>
      <c r="O15" s="219">
        <f>VLOOKUP($F$3,'M4'!$A$18:$M$53,11)</f>
        <v>0</v>
      </c>
      <c r="P15" s="219">
        <f>VLOOKUP($F$3,'E4'!$A$18:$M$53,11)</f>
        <v>0</v>
      </c>
      <c r="Q15" s="219" t="str">
        <f>VLOOKUP($F$3,'M4'!$A$18:$M$53,12)</f>
        <v>C</v>
      </c>
      <c r="R15" s="219">
        <f>VLOOKUP($F$3,'E4'!$A$18:$M$53,12)</f>
        <v>0</v>
      </c>
      <c r="S15" s="219" t="str">
        <f>VLOOKUP($F$3,'M4'!$A$18:$M$53,13)</f>
        <v>C</v>
      </c>
      <c r="T15" s="219">
        <f>VLOOKUP($F$3,'E4'!$A$18:$M$53,13)</f>
        <v>0</v>
      </c>
      <c r="U15" s="219" t="str">
        <f>VLOOKUP($F$3,'M4'!$A$18:$M$53,12)</f>
        <v>C</v>
      </c>
      <c r="V15" s="219" t="str">
        <f>VLOOKUP($F$3,'M4'!$A$18:$M$53,4)</f>
        <v>B</v>
      </c>
      <c r="W15" s="219">
        <f>VLOOKUP($F$3,'M4'!$A$18:$M$53,3)</f>
        <v>7</v>
      </c>
      <c r="X15" s="219">
        <f>VLOOKUP($F$3,'M4'!$A$18:$M$53,3)</f>
        <v>7</v>
      </c>
      <c r="Y15" s="219"/>
      <c r="Z15" s="219">
        <f>'TOTAAL M-TOETSEN'!AB5*5</f>
        <v>2.1749999999999998</v>
      </c>
      <c r="AA15" s="255"/>
      <c r="AB15" s="255"/>
      <c r="AC15" s="206"/>
      <c r="AD15" s="206"/>
    </row>
    <row r="16" spans="2:46" ht="18.600000000000001" x14ac:dyDescent="0.45">
      <c r="B16" s="270">
        <v>12</v>
      </c>
      <c r="C16" s="271">
        <f>'M4'!B29</f>
        <v>0</v>
      </c>
      <c r="I16" s="219">
        <f>IF(I14="","",IF(I14&gt;0,I14*2))</f>
        <v>8</v>
      </c>
      <c r="J16" s="219" t="str">
        <f t="shared" ref="J16:T16" si="1">IF(J14="","",IF(J14&gt;0,J14*2))</f>
        <v/>
      </c>
      <c r="K16" s="219" t="str">
        <f t="shared" si="1"/>
        <v/>
      </c>
      <c r="L16" s="219" t="str">
        <f t="shared" si="1"/>
        <v/>
      </c>
      <c r="M16" s="219">
        <f t="shared" si="1"/>
        <v>8</v>
      </c>
      <c r="N16" s="219" t="str">
        <f t="shared" si="1"/>
        <v/>
      </c>
      <c r="O16" s="219" t="str">
        <f t="shared" si="1"/>
        <v/>
      </c>
      <c r="P16" s="219" t="str">
        <f t="shared" si="1"/>
        <v/>
      </c>
      <c r="Q16" s="219">
        <f t="shared" si="1"/>
        <v>6</v>
      </c>
      <c r="R16" s="219" t="str">
        <f t="shared" si="1"/>
        <v/>
      </c>
      <c r="S16" s="219">
        <f t="shared" si="1"/>
        <v>6</v>
      </c>
      <c r="T16" s="219" t="str">
        <f t="shared" si="1"/>
        <v/>
      </c>
      <c r="U16" s="220">
        <f>AB16/AA16</f>
        <v>7</v>
      </c>
      <c r="V16" s="231">
        <f>IF(V14="","",IF(V14&gt;0,V14*2))</f>
        <v>8</v>
      </c>
      <c r="W16" s="219">
        <f>Z16</f>
        <v>4.3499999999999996</v>
      </c>
      <c r="X16" s="231">
        <f>IF(X14="","",IF(X14&gt;0,X14*2))</f>
        <v>8</v>
      </c>
      <c r="Y16" s="233">
        <f>U16-2</f>
        <v>5</v>
      </c>
      <c r="Z16" s="219">
        <f>IF(Z14="","",IF(Z14&gt;0,Z14*2))</f>
        <v>4.3499999999999996</v>
      </c>
      <c r="AA16" s="255">
        <f>COUNTIF(I16:T16,"&gt;0")</f>
        <v>4</v>
      </c>
      <c r="AB16" s="255">
        <f>SUM(I16:T16)</f>
        <v>28</v>
      </c>
    </row>
    <row r="17" spans="2:40" ht="18.600000000000001" x14ac:dyDescent="0.45">
      <c r="B17" s="270">
        <v>13</v>
      </c>
      <c r="C17" s="271">
        <f>'M4'!B30</f>
        <v>0</v>
      </c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</row>
    <row r="18" spans="2:40" ht="18.600000000000001" x14ac:dyDescent="0.45">
      <c r="B18" s="270">
        <v>14</v>
      </c>
      <c r="C18" s="271">
        <f>'M4'!B31</f>
        <v>0</v>
      </c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</row>
    <row r="19" spans="2:40" ht="18.600000000000001" x14ac:dyDescent="0.45">
      <c r="B19" s="270">
        <v>15</v>
      </c>
      <c r="C19" s="271">
        <f>'M4'!B32</f>
        <v>0</v>
      </c>
      <c r="F19" s="212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</row>
    <row r="20" spans="2:40" ht="18.600000000000001" x14ac:dyDescent="0.45">
      <c r="B20" s="270">
        <v>16</v>
      </c>
      <c r="C20" s="271">
        <f>'M4'!B33</f>
        <v>0</v>
      </c>
      <c r="F20" s="212"/>
      <c r="G20" s="212"/>
      <c r="H20" s="212"/>
      <c r="I20" s="212"/>
      <c r="J20" s="212"/>
      <c r="K20" s="212"/>
      <c r="L20" s="212"/>
      <c r="M20" s="209"/>
      <c r="N20" s="209"/>
      <c r="O20" s="212"/>
      <c r="P20" s="212"/>
      <c r="Q20" s="209"/>
      <c r="R20" s="209"/>
      <c r="S20" s="209"/>
      <c r="T20" s="209"/>
      <c r="U20" s="209"/>
      <c r="V20" s="209"/>
    </row>
    <row r="21" spans="2:40" ht="18.600000000000001" x14ac:dyDescent="0.45">
      <c r="B21" s="270">
        <v>17</v>
      </c>
      <c r="C21" s="271">
        <f>'M4'!B34</f>
        <v>0</v>
      </c>
      <c r="F21" s="211"/>
      <c r="G21" s="211"/>
      <c r="H21" s="210"/>
      <c r="I21" s="210"/>
      <c r="J21" s="210"/>
      <c r="K21" s="211"/>
      <c r="L21" s="211"/>
      <c r="M21" s="209"/>
      <c r="N21" s="209"/>
      <c r="O21" s="210"/>
      <c r="P21" s="210"/>
      <c r="Q21" s="209"/>
      <c r="R21" s="209"/>
      <c r="S21" s="209"/>
      <c r="T21" s="209"/>
      <c r="U21" s="209"/>
      <c r="V21" s="209"/>
    </row>
    <row r="22" spans="2:40" ht="18.600000000000001" x14ac:dyDescent="0.45">
      <c r="B22" s="270">
        <v>18</v>
      </c>
      <c r="C22" s="271">
        <f>'M4'!B35</f>
        <v>0</v>
      </c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</row>
    <row r="23" spans="2:40" ht="18.600000000000001" x14ac:dyDescent="0.45">
      <c r="B23" s="270">
        <v>19</v>
      </c>
      <c r="C23" s="271">
        <f>'M4'!B36</f>
        <v>0</v>
      </c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</row>
    <row r="24" spans="2:40" ht="15" customHeight="1" x14ac:dyDescent="0.45">
      <c r="B24" s="270">
        <v>20</v>
      </c>
      <c r="C24" s="271">
        <f>'M4'!B37</f>
        <v>0</v>
      </c>
    </row>
    <row r="25" spans="2:40" ht="18.600000000000001" x14ac:dyDescent="0.45">
      <c r="B25" s="270">
        <v>21</v>
      </c>
      <c r="C25" s="271">
        <f>'M4'!B38</f>
        <v>0</v>
      </c>
    </row>
    <row r="26" spans="2:40" ht="18.600000000000001" x14ac:dyDescent="0.45">
      <c r="B26" s="270">
        <v>22</v>
      </c>
      <c r="C26" s="271">
        <f>'M4'!B39</f>
        <v>0</v>
      </c>
    </row>
    <row r="27" spans="2:40" ht="18.600000000000001" x14ac:dyDescent="0.45">
      <c r="B27" s="270">
        <v>23</v>
      </c>
      <c r="C27" s="271">
        <f>'M4'!B40</f>
        <v>0</v>
      </c>
    </row>
    <row r="28" spans="2:40" ht="18.600000000000001" x14ac:dyDescent="0.45">
      <c r="B28" s="270">
        <v>24</v>
      </c>
      <c r="C28" s="271">
        <f>'M4'!B41</f>
        <v>0</v>
      </c>
    </row>
    <row r="29" spans="2:40" ht="15.75" customHeight="1" x14ac:dyDescent="0.45">
      <c r="B29" s="270">
        <v>25</v>
      </c>
      <c r="C29" s="271">
        <f>'M4'!B42</f>
        <v>0</v>
      </c>
      <c r="AH29"/>
    </row>
    <row r="30" spans="2:40" ht="18.600000000000001" x14ac:dyDescent="0.45">
      <c r="B30" s="270">
        <v>26</v>
      </c>
      <c r="C30" s="271">
        <f>'M4'!B43</f>
        <v>0</v>
      </c>
    </row>
    <row r="31" spans="2:40" ht="18.600000000000001" x14ac:dyDescent="0.45">
      <c r="B31" s="270">
        <v>27</v>
      </c>
      <c r="C31" s="271">
        <f>'M4'!B44</f>
        <v>0</v>
      </c>
    </row>
    <row r="32" spans="2:40" ht="18.600000000000001" x14ac:dyDescent="0.45">
      <c r="B32" s="270">
        <v>28</v>
      </c>
      <c r="C32" s="271">
        <f>'M4'!B45</f>
        <v>0</v>
      </c>
      <c r="F32" s="335"/>
      <c r="G32" s="335"/>
      <c r="H32" s="333"/>
      <c r="I32" s="333"/>
      <c r="J32" s="333"/>
      <c r="K32" s="333"/>
      <c r="L32" s="333"/>
      <c r="M32" s="333"/>
      <c r="N32" s="333"/>
      <c r="O32" s="333"/>
      <c r="P32" s="333"/>
      <c r="Q32" s="333"/>
      <c r="R32" s="333"/>
      <c r="S32" s="333"/>
      <c r="T32" s="333"/>
      <c r="U32" s="333"/>
      <c r="V32" s="333"/>
      <c r="W32" s="333"/>
      <c r="X32" s="333"/>
      <c r="Y32" s="333"/>
      <c r="Z32" s="333"/>
      <c r="AA32" s="333"/>
      <c r="AB32" s="333"/>
      <c r="AC32" s="333"/>
      <c r="AD32" s="333"/>
      <c r="AE32" s="333"/>
      <c r="AF32" s="333"/>
      <c r="AG32" s="333"/>
      <c r="AH32" s="333"/>
      <c r="AI32" s="333"/>
      <c r="AJ32" s="333"/>
      <c r="AK32" s="333"/>
      <c r="AL32" s="333"/>
      <c r="AM32" s="333"/>
      <c r="AN32" s="333"/>
    </row>
    <row r="33" spans="2:40" ht="18.600000000000001" x14ac:dyDescent="0.45">
      <c r="B33" s="270">
        <v>29</v>
      </c>
      <c r="C33" s="271">
        <f>'M4'!B46</f>
        <v>0</v>
      </c>
      <c r="F33" s="335"/>
      <c r="G33" s="335"/>
      <c r="H33" s="333"/>
      <c r="I33" s="333"/>
      <c r="J33" s="333"/>
      <c r="K33" s="333"/>
      <c r="L33" s="333"/>
      <c r="M33" s="333"/>
      <c r="N33" s="333"/>
      <c r="O33" s="333"/>
      <c r="P33" s="333"/>
      <c r="Q33" s="333"/>
      <c r="R33" s="333"/>
      <c r="S33" s="333"/>
      <c r="T33" s="333"/>
      <c r="U33" s="333"/>
      <c r="V33" s="333"/>
      <c r="W33" s="333"/>
      <c r="X33" s="333"/>
      <c r="Y33" s="333"/>
      <c r="Z33" s="333"/>
      <c r="AA33" s="333"/>
      <c r="AB33" s="333"/>
      <c r="AC33" s="333"/>
      <c r="AD33" s="333"/>
      <c r="AE33" s="333"/>
      <c r="AF33" s="333"/>
      <c r="AG33" s="333"/>
      <c r="AH33" s="333"/>
      <c r="AI33" s="333"/>
      <c r="AJ33" s="333"/>
      <c r="AK33" s="333"/>
      <c r="AL33" s="333"/>
      <c r="AM33" s="333"/>
      <c r="AN33" s="333"/>
    </row>
    <row r="34" spans="2:40" ht="18.600000000000001" x14ac:dyDescent="0.45">
      <c r="B34" s="270">
        <v>30</v>
      </c>
      <c r="C34" s="271">
        <f>'M4'!B47</f>
        <v>0</v>
      </c>
      <c r="F34" s="335"/>
      <c r="G34" s="335"/>
      <c r="H34" s="333"/>
      <c r="I34" s="333"/>
      <c r="J34" s="333"/>
      <c r="K34" s="333"/>
      <c r="L34" s="333"/>
      <c r="M34" s="333"/>
      <c r="N34" s="333"/>
      <c r="O34" s="333"/>
      <c r="P34" s="333"/>
      <c r="Q34" s="333"/>
      <c r="R34" s="333"/>
      <c r="S34" s="333"/>
      <c r="T34" s="333"/>
      <c r="U34" s="333"/>
      <c r="V34" s="333"/>
      <c r="W34" s="333"/>
      <c r="X34" s="333"/>
      <c r="Y34" s="333"/>
      <c r="Z34" s="333"/>
      <c r="AA34" s="333"/>
      <c r="AB34" s="333"/>
      <c r="AC34" s="333"/>
      <c r="AD34" s="333"/>
      <c r="AE34" s="333"/>
      <c r="AF34" s="333"/>
      <c r="AG34" s="333"/>
      <c r="AH34" s="333"/>
      <c r="AI34" s="333"/>
      <c r="AJ34" s="333"/>
      <c r="AK34" s="333"/>
      <c r="AL34" s="333"/>
      <c r="AM34" s="333"/>
      <c r="AN34" s="333"/>
    </row>
    <row r="35" spans="2:40" ht="18.600000000000001" x14ac:dyDescent="0.45">
      <c r="B35" s="270">
        <v>31</v>
      </c>
      <c r="C35" s="271">
        <f>'M4'!B48</f>
        <v>0</v>
      </c>
      <c r="F35" s="335"/>
      <c r="G35" s="335"/>
      <c r="H35" s="333"/>
      <c r="I35" s="333"/>
      <c r="J35" s="333"/>
      <c r="K35" s="333"/>
      <c r="L35" s="333"/>
      <c r="M35" s="333"/>
      <c r="N35" s="333"/>
      <c r="O35" s="333"/>
      <c r="P35" s="333"/>
      <c r="Q35" s="333"/>
      <c r="R35" s="333"/>
      <c r="S35" s="333"/>
      <c r="T35" s="333"/>
      <c r="U35" s="333"/>
      <c r="V35" s="333"/>
      <c r="W35" s="333"/>
      <c r="X35" s="333"/>
      <c r="Y35" s="333"/>
      <c r="Z35" s="333"/>
      <c r="AA35" s="333"/>
      <c r="AB35" s="333"/>
      <c r="AC35" s="333"/>
      <c r="AD35" s="333"/>
      <c r="AE35" s="333"/>
      <c r="AF35" s="333"/>
      <c r="AG35" s="333"/>
      <c r="AH35" s="333"/>
      <c r="AI35" s="333"/>
      <c r="AJ35" s="333"/>
      <c r="AK35" s="333"/>
      <c r="AL35" s="333"/>
      <c r="AM35" s="333"/>
      <c r="AN35" s="333"/>
    </row>
    <row r="36" spans="2:40" ht="19.5" customHeight="1" x14ac:dyDescent="0.45">
      <c r="B36" s="270">
        <v>32</v>
      </c>
      <c r="C36" s="271">
        <f>'M4'!B49</f>
        <v>0</v>
      </c>
      <c r="F36" s="335"/>
      <c r="G36" s="335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33"/>
      <c r="AF36" s="333"/>
      <c r="AG36" s="333"/>
      <c r="AH36" s="333"/>
      <c r="AI36" s="333"/>
      <c r="AJ36" s="333"/>
      <c r="AK36" s="333"/>
      <c r="AL36" s="333"/>
      <c r="AM36" s="333"/>
      <c r="AN36" s="333"/>
    </row>
    <row r="37" spans="2:40" ht="19.5" customHeight="1" x14ac:dyDescent="0.45">
      <c r="B37" s="270">
        <v>33</v>
      </c>
      <c r="C37" s="271">
        <f>'M4'!B50</f>
        <v>0</v>
      </c>
      <c r="F37" s="335"/>
      <c r="G37" s="335"/>
      <c r="H37" s="333"/>
      <c r="I37" s="333"/>
      <c r="J37" s="333"/>
      <c r="K37" s="333"/>
      <c r="L37" s="333"/>
      <c r="M37" s="333"/>
      <c r="N37" s="333"/>
      <c r="O37" s="333"/>
      <c r="P37" s="333"/>
      <c r="Q37" s="333"/>
      <c r="R37" s="333"/>
      <c r="S37" s="333"/>
      <c r="T37" s="333"/>
      <c r="U37" s="333"/>
      <c r="V37" s="333"/>
      <c r="W37" s="333"/>
      <c r="X37" s="333"/>
      <c r="Y37" s="333"/>
      <c r="Z37" s="333"/>
      <c r="AA37" s="333"/>
      <c r="AB37" s="333"/>
      <c r="AC37" s="333"/>
      <c r="AD37" s="333"/>
      <c r="AE37" s="333"/>
      <c r="AF37" s="333"/>
      <c r="AG37" s="333"/>
      <c r="AH37" s="333"/>
      <c r="AI37" s="333"/>
      <c r="AJ37" s="333"/>
      <c r="AK37" s="333"/>
      <c r="AL37" s="333"/>
      <c r="AM37" s="333"/>
      <c r="AN37" s="333"/>
    </row>
    <row r="38" spans="2:40" ht="19.5" customHeight="1" x14ac:dyDescent="0.7">
      <c r="B38" s="270">
        <v>34</v>
      </c>
      <c r="C38" s="271">
        <f>'M4'!B51</f>
        <v>0</v>
      </c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  <c r="AI38" s="254"/>
      <c r="AJ38" s="254"/>
      <c r="AK38" s="254"/>
      <c r="AL38" s="254"/>
      <c r="AM38" s="254"/>
      <c r="AN38" s="254"/>
    </row>
    <row r="39" spans="2:40" ht="19.5" customHeight="1" x14ac:dyDescent="0.45">
      <c r="B39" s="270">
        <v>35</v>
      </c>
      <c r="C39" s="271">
        <f>'M4'!B52</f>
        <v>0</v>
      </c>
      <c r="F39" s="335"/>
      <c r="G39" s="335"/>
      <c r="H39" s="333"/>
      <c r="I39" s="333"/>
      <c r="J39" s="333"/>
      <c r="K39" s="333"/>
      <c r="L39" s="333"/>
      <c r="M39" s="333"/>
      <c r="N39" s="333"/>
      <c r="O39" s="333"/>
      <c r="P39" s="333"/>
      <c r="Q39" s="333"/>
      <c r="R39" s="333"/>
      <c r="S39" s="333"/>
      <c r="T39" s="333"/>
      <c r="U39" s="333"/>
      <c r="V39" s="333"/>
      <c r="W39" s="333"/>
      <c r="X39" s="333"/>
      <c r="Y39" s="333"/>
      <c r="Z39" s="333"/>
      <c r="AA39" s="333"/>
      <c r="AB39" s="333"/>
      <c r="AC39" s="333"/>
      <c r="AD39" s="333"/>
      <c r="AE39" s="333"/>
      <c r="AF39" s="333"/>
      <c r="AG39" s="333"/>
      <c r="AH39" s="333"/>
      <c r="AI39" s="333"/>
      <c r="AJ39" s="333"/>
      <c r="AK39" s="333"/>
      <c r="AL39" s="333"/>
      <c r="AM39" s="333"/>
      <c r="AN39" s="333"/>
    </row>
    <row r="40" spans="2:40" ht="19.5" customHeight="1" x14ac:dyDescent="0.45">
      <c r="B40" s="270">
        <v>36</v>
      </c>
      <c r="C40" s="271">
        <f>'M4'!B53</f>
        <v>0</v>
      </c>
      <c r="F40" s="335"/>
      <c r="G40" s="335"/>
      <c r="H40" s="333"/>
      <c r="I40" s="333"/>
      <c r="J40" s="333"/>
      <c r="K40" s="333"/>
      <c r="L40" s="333"/>
      <c r="M40" s="333"/>
      <c r="N40" s="333"/>
      <c r="O40" s="333"/>
      <c r="P40" s="333"/>
      <c r="Q40" s="333"/>
      <c r="R40" s="333"/>
      <c r="S40" s="333"/>
      <c r="T40" s="333"/>
      <c r="U40" s="333"/>
      <c r="V40" s="333"/>
      <c r="W40" s="333"/>
      <c r="X40" s="333"/>
      <c r="Y40" s="333"/>
      <c r="Z40" s="333"/>
      <c r="AA40" s="333"/>
      <c r="AB40" s="333"/>
      <c r="AC40" s="333"/>
      <c r="AD40" s="333"/>
      <c r="AE40" s="333"/>
      <c r="AF40" s="333"/>
      <c r="AG40" s="333"/>
      <c r="AH40" s="333"/>
      <c r="AI40" s="333"/>
      <c r="AJ40" s="333"/>
      <c r="AK40" s="333"/>
      <c r="AL40" s="333"/>
      <c r="AM40" s="333"/>
      <c r="AN40" s="333"/>
    </row>
    <row r="41" spans="2:40" ht="19.5" customHeight="1" x14ac:dyDescent="0.45">
      <c r="F41" s="335"/>
      <c r="G41" s="335"/>
      <c r="H41" s="333"/>
      <c r="I41" s="333"/>
      <c r="J41" s="333"/>
      <c r="K41" s="333"/>
      <c r="L41" s="333"/>
      <c r="M41" s="333"/>
      <c r="N41" s="333"/>
      <c r="O41" s="333"/>
      <c r="P41" s="333"/>
      <c r="Q41" s="333"/>
      <c r="R41" s="333"/>
      <c r="S41" s="333"/>
      <c r="T41" s="333"/>
      <c r="U41" s="333"/>
      <c r="V41" s="333"/>
      <c r="W41" s="333"/>
      <c r="X41" s="333"/>
      <c r="Y41" s="333"/>
      <c r="Z41" s="333"/>
      <c r="AA41" s="333"/>
      <c r="AB41" s="333"/>
      <c r="AC41" s="333"/>
      <c r="AD41" s="333"/>
      <c r="AE41" s="333"/>
      <c r="AF41" s="333"/>
      <c r="AG41" s="333"/>
      <c r="AH41" s="333"/>
      <c r="AI41" s="333"/>
      <c r="AJ41" s="333"/>
      <c r="AK41" s="333"/>
      <c r="AL41" s="333"/>
      <c r="AM41" s="333"/>
      <c r="AN41" s="333"/>
    </row>
    <row r="42" spans="2:40" ht="19.5" customHeight="1" x14ac:dyDescent="0.45">
      <c r="F42" s="335"/>
      <c r="G42" s="335"/>
      <c r="H42" s="333"/>
      <c r="I42" s="333"/>
      <c r="J42" s="333"/>
      <c r="K42" s="333"/>
      <c r="L42" s="333"/>
      <c r="M42" s="333"/>
      <c r="N42" s="333"/>
      <c r="O42" s="333"/>
      <c r="P42" s="333"/>
      <c r="Q42" s="333"/>
      <c r="R42" s="333"/>
      <c r="S42" s="333"/>
      <c r="T42" s="333"/>
      <c r="U42" s="333"/>
      <c r="V42" s="333"/>
      <c r="W42" s="333"/>
      <c r="X42" s="333"/>
      <c r="Y42" s="333"/>
      <c r="Z42" s="333"/>
      <c r="AA42" s="333"/>
      <c r="AB42" s="333"/>
      <c r="AC42" s="333"/>
      <c r="AD42" s="333"/>
      <c r="AE42" s="333"/>
      <c r="AF42" s="333"/>
      <c r="AG42" s="333"/>
      <c r="AH42" s="333"/>
      <c r="AI42" s="333"/>
      <c r="AJ42" s="333"/>
      <c r="AK42" s="333"/>
      <c r="AL42" s="333"/>
      <c r="AM42" s="333"/>
      <c r="AN42" s="333"/>
    </row>
    <row r="43" spans="2:40" ht="19.5" customHeight="1" x14ac:dyDescent="0.45">
      <c r="F43" s="335"/>
      <c r="G43" s="335"/>
      <c r="H43" s="333"/>
      <c r="I43" s="333"/>
      <c r="J43" s="333"/>
      <c r="K43" s="333"/>
      <c r="L43" s="333"/>
      <c r="M43" s="333"/>
      <c r="N43" s="333"/>
      <c r="O43" s="333"/>
      <c r="P43" s="333"/>
      <c r="Q43" s="333"/>
      <c r="R43" s="333"/>
      <c r="S43" s="333"/>
      <c r="T43" s="333"/>
      <c r="U43" s="333"/>
      <c r="V43" s="333"/>
      <c r="W43" s="333"/>
      <c r="X43" s="333"/>
      <c r="Y43" s="333"/>
      <c r="Z43" s="333"/>
      <c r="AA43" s="333"/>
      <c r="AB43" s="333"/>
      <c r="AC43" s="333"/>
      <c r="AD43" s="333"/>
      <c r="AE43" s="333"/>
      <c r="AF43" s="333"/>
      <c r="AG43" s="333"/>
      <c r="AH43" s="333"/>
      <c r="AI43" s="333"/>
      <c r="AJ43" s="333"/>
      <c r="AK43" s="333"/>
      <c r="AL43" s="333"/>
      <c r="AM43" s="333"/>
      <c r="AN43" s="333"/>
    </row>
    <row r="44" spans="2:40" ht="19.5" customHeight="1" x14ac:dyDescent="0.45">
      <c r="F44" s="335"/>
      <c r="G44" s="335"/>
      <c r="H44" s="333"/>
      <c r="I44" s="333"/>
      <c r="J44" s="333"/>
      <c r="K44" s="333"/>
      <c r="L44" s="333"/>
      <c r="M44" s="333"/>
      <c r="N44" s="333"/>
      <c r="O44" s="333"/>
      <c r="P44" s="333"/>
      <c r="Q44" s="333"/>
      <c r="R44" s="333"/>
      <c r="S44" s="333"/>
      <c r="T44" s="333"/>
      <c r="U44" s="333"/>
      <c r="V44" s="333"/>
      <c r="W44" s="333"/>
      <c r="X44" s="333"/>
      <c r="Y44" s="333"/>
      <c r="Z44" s="333"/>
      <c r="AA44" s="333"/>
      <c r="AB44" s="333"/>
      <c r="AC44" s="333"/>
      <c r="AD44" s="333"/>
      <c r="AE44" s="333"/>
      <c r="AF44" s="333"/>
      <c r="AG44" s="333"/>
      <c r="AH44" s="333"/>
      <c r="AI44" s="333"/>
      <c r="AJ44" s="333"/>
      <c r="AK44" s="333"/>
      <c r="AL44" s="333"/>
      <c r="AM44" s="333"/>
      <c r="AN44" s="333"/>
    </row>
    <row r="45" spans="2:40" ht="19.5" customHeight="1" x14ac:dyDescent="0.7">
      <c r="H45" s="254"/>
      <c r="I45" s="254"/>
      <c r="J45" s="254"/>
      <c r="K45" s="254"/>
      <c r="L45" s="254"/>
      <c r="M45" s="254"/>
      <c r="N45" s="254"/>
      <c r="O45" s="254"/>
      <c r="P45" s="254"/>
      <c r="Q45" s="254"/>
      <c r="R45" s="254"/>
      <c r="S45" s="254"/>
      <c r="T45" s="254"/>
      <c r="U45" s="254"/>
      <c r="V45" s="254"/>
      <c r="W45" s="254"/>
      <c r="X45" s="254"/>
      <c r="Y45" s="254"/>
      <c r="Z45" s="254"/>
      <c r="AA45" s="254"/>
      <c r="AB45" s="254"/>
      <c r="AC45" s="254"/>
      <c r="AD45" s="254"/>
      <c r="AE45" s="254"/>
      <c r="AF45" s="254"/>
      <c r="AG45" s="254"/>
      <c r="AH45" s="254"/>
      <c r="AI45" s="254"/>
      <c r="AJ45" s="254"/>
      <c r="AK45" s="254"/>
      <c r="AL45" s="254"/>
      <c r="AM45" s="254"/>
      <c r="AN45" s="254"/>
    </row>
    <row r="46" spans="2:40" ht="19.5" customHeight="1" x14ac:dyDescent="0.45">
      <c r="F46" s="335"/>
      <c r="G46" s="335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  <c r="AJ46" s="333"/>
      <c r="AK46" s="333"/>
      <c r="AL46" s="333"/>
      <c r="AM46" s="333"/>
      <c r="AN46" s="333"/>
    </row>
    <row r="47" spans="2:40" ht="19.5" customHeight="1" x14ac:dyDescent="0.45">
      <c r="F47" s="335"/>
      <c r="G47" s="335"/>
      <c r="H47" s="333"/>
      <c r="I47" s="333"/>
      <c r="J47" s="333"/>
      <c r="K47" s="333"/>
      <c r="L47" s="333"/>
      <c r="M47" s="333"/>
      <c r="N47" s="333"/>
      <c r="O47" s="333"/>
      <c r="P47" s="333"/>
      <c r="Q47" s="333"/>
      <c r="R47" s="333"/>
      <c r="S47" s="333"/>
      <c r="T47" s="333"/>
      <c r="U47" s="333"/>
      <c r="V47" s="333"/>
      <c r="W47" s="333"/>
      <c r="X47" s="333"/>
      <c r="Y47" s="333"/>
      <c r="Z47" s="333"/>
      <c r="AA47" s="333"/>
      <c r="AB47" s="333"/>
      <c r="AC47" s="333"/>
      <c r="AD47" s="333"/>
      <c r="AE47" s="333"/>
      <c r="AF47" s="333"/>
      <c r="AG47" s="333"/>
      <c r="AH47" s="333"/>
      <c r="AI47" s="333"/>
      <c r="AJ47" s="333"/>
      <c r="AK47" s="333"/>
      <c r="AL47" s="333"/>
      <c r="AM47" s="333"/>
      <c r="AN47" s="333"/>
    </row>
    <row r="48" spans="2:40" ht="19.5" customHeight="1" x14ac:dyDescent="0.45">
      <c r="F48" s="335"/>
      <c r="G48" s="335"/>
      <c r="H48" s="333"/>
      <c r="I48" s="333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3"/>
      <c r="AL48" s="333"/>
      <c r="AM48" s="333"/>
      <c r="AN48" s="333"/>
    </row>
    <row r="49" spans="6:40" ht="19.5" customHeight="1" x14ac:dyDescent="0.45">
      <c r="F49" s="335"/>
      <c r="G49" s="335"/>
      <c r="H49" s="333"/>
      <c r="I49" s="333"/>
      <c r="J49" s="333"/>
      <c r="K49" s="333"/>
      <c r="L49" s="333"/>
      <c r="M49" s="333"/>
      <c r="N49" s="333"/>
      <c r="O49" s="333"/>
      <c r="P49" s="333"/>
      <c r="Q49" s="333"/>
      <c r="R49" s="333"/>
      <c r="S49" s="333"/>
      <c r="T49" s="333"/>
      <c r="U49" s="333"/>
      <c r="V49" s="333"/>
      <c r="W49" s="333"/>
      <c r="X49" s="333"/>
      <c r="Y49" s="333"/>
      <c r="Z49" s="333"/>
      <c r="AA49" s="333"/>
      <c r="AB49" s="333"/>
      <c r="AC49" s="333"/>
      <c r="AD49" s="333"/>
      <c r="AE49" s="333"/>
      <c r="AF49" s="333"/>
      <c r="AG49" s="333"/>
      <c r="AH49" s="333"/>
      <c r="AI49" s="333"/>
      <c r="AJ49" s="333"/>
      <c r="AK49" s="333"/>
      <c r="AL49" s="333"/>
      <c r="AM49" s="333"/>
      <c r="AN49" s="333"/>
    </row>
    <row r="50" spans="6:40" ht="19.5" customHeight="1" x14ac:dyDescent="0.45">
      <c r="F50" s="335"/>
      <c r="G50" s="335"/>
      <c r="H50" s="333"/>
      <c r="I50" s="333"/>
      <c r="J50" s="333"/>
      <c r="K50" s="333"/>
      <c r="L50" s="333"/>
      <c r="M50" s="333"/>
      <c r="N50" s="333"/>
      <c r="O50" s="333"/>
      <c r="P50" s="333"/>
      <c r="Q50" s="333"/>
      <c r="R50" s="333"/>
      <c r="S50" s="333"/>
      <c r="T50" s="333"/>
      <c r="U50" s="333"/>
      <c r="V50" s="333"/>
      <c r="W50" s="333"/>
      <c r="X50" s="333"/>
      <c r="Y50" s="333"/>
      <c r="Z50" s="333"/>
      <c r="AA50" s="333"/>
      <c r="AB50" s="333"/>
      <c r="AC50" s="333"/>
      <c r="AD50" s="333"/>
      <c r="AE50" s="333"/>
      <c r="AF50" s="333"/>
      <c r="AG50" s="333"/>
      <c r="AH50" s="333"/>
      <c r="AI50" s="333"/>
      <c r="AJ50" s="333"/>
      <c r="AK50" s="333"/>
      <c r="AL50" s="333"/>
      <c r="AM50" s="333"/>
      <c r="AN50" s="333"/>
    </row>
    <row r="51" spans="6:40" ht="19.5" customHeight="1" x14ac:dyDescent="0.45">
      <c r="F51" s="335"/>
      <c r="G51" s="335"/>
      <c r="H51" s="333"/>
      <c r="I51" s="333"/>
      <c r="J51" s="333"/>
      <c r="K51" s="333"/>
      <c r="L51" s="333"/>
      <c r="M51" s="333"/>
      <c r="N51" s="333"/>
      <c r="O51" s="333"/>
      <c r="P51" s="333"/>
      <c r="Q51" s="333"/>
      <c r="R51" s="333"/>
      <c r="S51" s="333"/>
      <c r="T51" s="333"/>
      <c r="U51" s="333"/>
      <c r="V51" s="333"/>
      <c r="W51" s="333"/>
      <c r="X51" s="333"/>
      <c r="Y51" s="333"/>
      <c r="Z51" s="333"/>
      <c r="AA51" s="333"/>
      <c r="AB51" s="333"/>
      <c r="AC51" s="333"/>
      <c r="AD51" s="333"/>
      <c r="AE51" s="333"/>
      <c r="AF51" s="333"/>
      <c r="AG51" s="333"/>
      <c r="AH51" s="333"/>
      <c r="AI51" s="333"/>
      <c r="AJ51" s="333"/>
      <c r="AK51" s="333"/>
      <c r="AL51" s="333"/>
      <c r="AM51" s="333"/>
      <c r="AN51" s="333"/>
    </row>
    <row r="52" spans="6:40" ht="19.5" customHeight="1" x14ac:dyDescent="0.7"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  <c r="AM52" s="254"/>
      <c r="AN52" s="254"/>
    </row>
    <row r="53" spans="6:40" ht="19.5" customHeight="1" x14ac:dyDescent="0.45">
      <c r="F53" s="335"/>
      <c r="G53" s="335"/>
      <c r="H53" s="333"/>
      <c r="I53" s="333"/>
      <c r="J53" s="333"/>
      <c r="K53" s="333"/>
      <c r="L53" s="333"/>
      <c r="M53" s="333"/>
      <c r="N53" s="333"/>
      <c r="O53" s="333"/>
      <c r="P53" s="333"/>
      <c r="Q53" s="333"/>
      <c r="R53" s="333"/>
      <c r="S53" s="333"/>
      <c r="T53" s="333"/>
      <c r="U53" s="333"/>
      <c r="V53" s="333"/>
      <c r="W53" s="333"/>
      <c r="X53" s="333"/>
      <c r="Y53" s="333"/>
      <c r="Z53" s="333"/>
      <c r="AA53" s="333"/>
      <c r="AB53" s="333"/>
      <c r="AC53" s="333"/>
      <c r="AD53" s="333"/>
      <c r="AE53" s="333"/>
      <c r="AF53" s="333"/>
      <c r="AG53" s="333"/>
      <c r="AH53" s="333"/>
      <c r="AI53" s="333"/>
      <c r="AJ53" s="333"/>
      <c r="AK53" s="333"/>
      <c r="AL53" s="333"/>
      <c r="AM53" s="333"/>
      <c r="AN53" s="333"/>
    </row>
    <row r="54" spans="6:40" ht="19.5" customHeight="1" x14ac:dyDescent="0.45">
      <c r="F54" s="335"/>
      <c r="G54" s="335"/>
      <c r="H54" s="333"/>
      <c r="I54" s="333"/>
      <c r="J54" s="333"/>
      <c r="K54" s="333"/>
      <c r="L54" s="333"/>
      <c r="M54" s="333"/>
      <c r="N54" s="333"/>
      <c r="O54" s="333"/>
      <c r="P54" s="333"/>
      <c r="Q54" s="333"/>
      <c r="R54" s="333"/>
      <c r="S54" s="333"/>
      <c r="T54" s="333"/>
      <c r="U54" s="333"/>
      <c r="V54" s="333"/>
      <c r="W54" s="333"/>
      <c r="X54" s="333"/>
      <c r="Y54" s="333"/>
      <c r="Z54" s="333"/>
      <c r="AA54" s="333"/>
      <c r="AB54" s="333"/>
      <c r="AC54" s="333"/>
      <c r="AD54" s="333"/>
      <c r="AE54" s="333"/>
      <c r="AF54" s="333"/>
      <c r="AG54" s="333"/>
      <c r="AH54" s="333"/>
      <c r="AI54" s="333"/>
      <c r="AJ54" s="333"/>
      <c r="AK54" s="333"/>
      <c r="AL54" s="333"/>
      <c r="AM54" s="333"/>
      <c r="AN54" s="333"/>
    </row>
    <row r="55" spans="6:40" ht="19.5" customHeight="1" x14ac:dyDescent="0.45">
      <c r="F55" s="335"/>
      <c r="G55" s="335"/>
      <c r="H55" s="333"/>
      <c r="I55" s="333"/>
      <c r="J55" s="333"/>
      <c r="K55" s="333"/>
      <c r="L55" s="333"/>
      <c r="M55" s="333"/>
      <c r="N55" s="333"/>
      <c r="O55" s="333"/>
      <c r="P55" s="333"/>
      <c r="Q55" s="333"/>
      <c r="R55" s="333"/>
      <c r="S55" s="333"/>
      <c r="T55" s="333"/>
      <c r="U55" s="333"/>
      <c r="V55" s="333"/>
      <c r="W55" s="333"/>
      <c r="X55" s="333"/>
      <c r="Y55" s="333"/>
      <c r="Z55" s="333"/>
      <c r="AA55" s="333"/>
      <c r="AB55" s="333"/>
      <c r="AC55" s="333"/>
      <c r="AD55" s="333"/>
      <c r="AE55" s="333"/>
      <c r="AF55" s="333"/>
      <c r="AG55" s="333"/>
      <c r="AH55" s="333"/>
      <c r="AI55" s="333"/>
      <c r="AJ55" s="333"/>
      <c r="AK55" s="333"/>
      <c r="AL55" s="333"/>
      <c r="AM55" s="333"/>
      <c r="AN55" s="333"/>
    </row>
    <row r="56" spans="6:40" ht="19.5" customHeight="1" x14ac:dyDescent="0.45">
      <c r="F56" s="335"/>
      <c r="G56" s="335"/>
      <c r="H56" s="333"/>
      <c r="I56" s="333"/>
      <c r="J56" s="333"/>
      <c r="K56" s="333"/>
      <c r="L56" s="333"/>
      <c r="M56" s="333"/>
      <c r="N56" s="333"/>
      <c r="O56" s="333"/>
      <c r="P56" s="333"/>
      <c r="Q56" s="333"/>
      <c r="R56" s="333"/>
      <c r="S56" s="333"/>
      <c r="T56" s="333"/>
      <c r="U56" s="333"/>
      <c r="V56" s="333"/>
      <c r="W56" s="333"/>
      <c r="X56" s="333"/>
      <c r="Y56" s="333"/>
      <c r="Z56" s="333"/>
      <c r="AA56" s="333"/>
      <c r="AB56" s="333"/>
      <c r="AC56" s="333"/>
      <c r="AD56" s="333"/>
      <c r="AE56" s="333"/>
      <c r="AF56" s="333"/>
      <c r="AG56" s="333"/>
      <c r="AH56" s="333"/>
      <c r="AI56" s="333"/>
      <c r="AJ56" s="333"/>
      <c r="AK56" s="333"/>
      <c r="AL56" s="333"/>
      <c r="AM56" s="333"/>
      <c r="AN56" s="333"/>
    </row>
    <row r="57" spans="6:40" ht="19.5" customHeight="1" x14ac:dyDescent="0.45">
      <c r="F57" s="335"/>
      <c r="G57" s="335"/>
      <c r="H57" s="333"/>
      <c r="I57" s="333"/>
      <c r="J57" s="333"/>
      <c r="K57" s="333"/>
      <c r="L57" s="333"/>
      <c r="M57" s="333"/>
      <c r="N57" s="333"/>
      <c r="O57" s="333"/>
      <c r="P57" s="333"/>
      <c r="Q57" s="333"/>
      <c r="R57" s="333"/>
      <c r="S57" s="333"/>
      <c r="T57" s="333"/>
      <c r="U57" s="333"/>
      <c r="V57" s="333"/>
      <c r="W57" s="333"/>
      <c r="X57" s="333"/>
      <c r="Y57" s="333"/>
      <c r="Z57" s="333"/>
      <c r="AA57" s="333"/>
      <c r="AB57" s="333"/>
      <c r="AC57" s="333"/>
      <c r="AD57" s="333"/>
      <c r="AE57" s="333"/>
      <c r="AF57" s="333"/>
      <c r="AG57" s="333"/>
      <c r="AH57" s="333"/>
      <c r="AI57" s="333"/>
      <c r="AJ57" s="333"/>
      <c r="AK57" s="333"/>
      <c r="AL57" s="333"/>
      <c r="AM57" s="333"/>
      <c r="AN57" s="333"/>
    </row>
    <row r="58" spans="6:40" ht="19.5" customHeight="1" x14ac:dyDescent="0.45">
      <c r="F58" s="335"/>
      <c r="G58" s="335"/>
      <c r="H58" s="333"/>
      <c r="I58" s="333"/>
      <c r="J58" s="333"/>
      <c r="K58" s="333"/>
      <c r="L58" s="333"/>
      <c r="M58" s="333"/>
      <c r="N58" s="333"/>
      <c r="O58" s="333"/>
      <c r="P58" s="333"/>
      <c r="Q58" s="333"/>
      <c r="R58" s="333"/>
      <c r="S58" s="333"/>
      <c r="T58" s="333"/>
      <c r="U58" s="333"/>
      <c r="V58" s="333"/>
      <c r="W58" s="333"/>
      <c r="X58" s="333"/>
      <c r="Y58" s="333"/>
      <c r="Z58" s="333"/>
      <c r="AA58" s="333"/>
      <c r="AB58" s="333"/>
      <c r="AC58" s="333"/>
      <c r="AD58" s="333"/>
      <c r="AE58" s="333"/>
      <c r="AF58" s="333"/>
      <c r="AG58" s="333"/>
      <c r="AH58" s="333"/>
      <c r="AI58" s="333"/>
      <c r="AJ58" s="333"/>
      <c r="AK58" s="333"/>
      <c r="AL58" s="333"/>
      <c r="AM58" s="333"/>
      <c r="AN58" s="333"/>
    </row>
    <row r="59" spans="6:40" ht="19.5" customHeight="1" x14ac:dyDescent="0.7"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</row>
    <row r="60" spans="6:40" ht="19.5" customHeight="1" x14ac:dyDescent="0.45">
      <c r="F60" s="335"/>
      <c r="G60" s="335"/>
    </row>
    <row r="61" spans="6:40" ht="19.5" customHeight="1" x14ac:dyDescent="0.45">
      <c r="F61" s="335"/>
      <c r="G61" s="335"/>
    </row>
    <row r="62" spans="6:40" ht="19.5" customHeight="1" x14ac:dyDescent="0.45">
      <c r="F62" s="335"/>
      <c r="G62" s="335"/>
    </row>
    <row r="63" spans="6:40" ht="19.5" customHeight="1" x14ac:dyDescent="0.45">
      <c r="F63" s="335"/>
      <c r="G63" s="335"/>
    </row>
    <row r="64" spans="6:40" ht="19.5" customHeight="1" x14ac:dyDescent="0.45">
      <c r="F64" s="335"/>
      <c r="G64" s="335"/>
    </row>
    <row r="65" spans="6:117" ht="19.5" customHeight="1" x14ac:dyDescent="0.45">
      <c r="F65" s="335"/>
      <c r="G65" s="335"/>
    </row>
    <row r="66" spans="6:117" ht="19.5" customHeight="1" x14ac:dyDescent="0.45">
      <c r="F66" s="335"/>
      <c r="G66" s="335"/>
    </row>
    <row r="67" spans="6:117" ht="19.5" customHeight="1" x14ac:dyDescent="0.45">
      <c r="F67" s="253"/>
      <c r="G67" s="253"/>
    </row>
    <row r="69" spans="6:117" ht="25.8" x14ac:dyDescent="0.45">
      <c r="CP69" s="256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</row>
    <row r="70" spans="6:117" ht="25.8" x14ac:dyDescent="0.45"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</row>
    <row r="71" spans="6:117" ht="25.8" x14ac:dyDescent="0.45">
      <c r="CP71" s="257"/>
      <c r="CQ71" s="257"/>
      <c r="CR71" s="257"/>
      <c r="CS71" s="257"/>
      <c r="CT71" s="257"/>
      <c r="CU71" s="257"/>
      <c r="CV71" s="257"/>
      <c r="CW71" s="257"/>
      <c r="CX71" s="257"/>
      <c r="CY71" s="257"/>
      <c r="CZ71" s="257"/>
      <c r="DA71" s="257"/>
      <c r="DB71" s="257"/>
      <c r="DC71" s="257"/>
      <c r="DD71" s="257"/>
      <c r="DE71" s="257"/>
      <c r="DF71" s="257"/>
      <c r="DG71" s="257"/>
      <c r="DH71" s="257"/>
      <c r="DI71" s="257"/>
      <c r="DJ71" s="257"/>
      <c r="DK71" s="257"/>
      <c r="DL71" s="257"/>
      <c r="DM71" s="257"/>
    </row>
    <row r="72" spans="6:117" ht="25.8" x14ac:dyDescent="0.45"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</row>
    <row r="73" spans="6:117" ht="25.8" x14ac:dyDescent="0.45">
      <c r="CP73" s="257"/>
      <c r="CQ73" s="257"/>
      <c r="CR73" s="257"/>
      <c r="CS73" s="257"/>
      <c r="CT73" s="257"/>
      <c r="CU73" s="257"/>
      <c r="CV73" s="257"/>
      <c r="CW73" s="257"/>
      <c r="CX73" s="257"/>
      <c r="CY73" s="257"/>
      <c r="CZ73" s="257"/>
      <c r="DA73" s="257"/>
      <c r="DB73" s="257"/>
      <c r="DC73" s="257"/>
      <c r="DD73" s="257"/>
      <c r="DE73" s="257"/>
      <c r="DF73" s="257"/>
      <c r="DG73" s="257"/>
      <c r="DH73" s="257"/>
      <c r="DI73" s="257"/>
      <c r="DJ73" s="257"/>
      <c r="DK73" s="257"/>
      <c r="DL73" s="257"/>
      <c r="DM73" s="257"/>
    </row>
    <row r="74" spans="6:117" ht="25.8" x14ac:dyDescent="0.45"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</row>
    <row r="75" spans="6:117" ht="25.8" x14ac:dyDescent="0.45">
      <c r="AB75" s="325"/>
      <c r="AC75" s="325"/>
      <c r="AD75" s="325"/>
      <c r="AE75" s="325"/>
      <c r="AF75" s="325"/>
      <c r="AG75" s="325"/>
      <c r="AH75" s="325"/>
      <c r="AI75" s="325"/>
      <c r="AJ75" s="325"/>
      <c r="AK75" s="325"/>
      <c r="AL75" s="325"/>
      <c r="AM75" s="325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</row>
    <row r="76" spans="6:117" x14ac:dyDescent="0.45"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</row>
  </sheetData>
  <sheetProtection sheet="1" objects="1" scenarios="1"/>
  <mergeCells count="17">
    <mergeCell ref="F3:G3"/>
    <mergeCell ref="H3:AH3"/>
    <mergeCell ref="AI3:AK3"/>
    <mergeCell ref="AL3:AN3"/>
    <mergeCell ref="F32:G37"/>
    <mergeCell ref="H32:AN37"/>
    <mergeCell ref="F39:G44"/>
    <mergeCell ref="H39:AN44"/>
    <mergeCell ref="F46:G51"/>
    <mergeCell ref="H46:AN51"/>
    <mergeCell ref="F53:G58"/>
    <mergeCell ref="H53:AN58"/>
    <mergeCell ref="F60:G66"/>
    <mergeCell ref="AB75:AD75"/>
    <mergeCell ref="AE75:AG75"/>
    <mergeCell ref="AH75:AJ75"/>
    <mergeCell ref="AK75:AM75"/>
  </mergeCells>
  <pageMargins left="0.39370078740157483" right="0" top="0.15748031496062992" bottom="0.15748031496062992" header="0.31496062992125984" footer="0"/>
  <pageSetup paperSize="9" scale="32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2610B-3706-4D14-B5E5-147F6BC8407E}">
  <sheetPr codeName="Blad4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102" customWidth="1"/>
    <col min="4" max="4" width="10.77734375" style="4" customWidth="1"/>
    <col min="5" max="6" width="10.77734375" customWidth="1"/>
    <col min="7" max="13" width="10.77734375" style="4" customWidth="1"/>
    <col min="14" max="19" width="10.5546875" style="4" hidden="1" customWidth="1"/>
    <col min="20" max="36" width="9.21875" style="4" hidden="1" customWidth="1"/>
    <col min="37" max="38" width="10.77734375" style="4" customWidth="1"/>
    <col min="39" max="40" width="11.21875" style="4" hidden="1" customWidth="1"/>
    <col min="41" max="43" width="10.77734375" customWidth="1"/>
    <col min="44" max="44" width="9.21875" style="4" hidden="1" customWidth="1"/>
    <col min="45" max="47" width="9.21875" style="4" customWidth="1"/>
    <col min="48" max="48" width="10.77734375" style="4" customWidth="1"/>
    <col min="49" max="50" width="9.21875" style="4" hidden="1" customWidth="1"/>
    <col min="51" max="51" width="10.77734375" style="4" customWidth="1"/>
    <col min="52" max="53" width="9.21875" style="4" hidden="1" customWidth="1"/>
    <col min="54" max="54" width="9.5546875" customWidth="1"/>
  </cols>
  <sheetData>
    <row r="1" spans="1:53" ht="13.8" thickBot="1" x14ac:dyDescent="0.3"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</row>
    <row r="2" spans="1:53" ht="20.399999999999999" thickBot="1" x14ac:dyDescent="0.55000000000000004">
      <c r="A2" s="52"/>
      <c r="B2" s="54" t="s">
        <v>0</v>
      </c>
      <c r="C2" s="296"/>
      <c r="D2" s="53">
        <v>5</v>
      </c>
      <c r="E2" s="75"/>
      <c r="F2" s="13"/>
      <c r="G2" s="190"/>
      <c r="H2" s="190"/>
      <c r="J2" s="76" t="b">
        <f>IF($D$2=3,"ja",IF($D$2="3A","ja",IF($D$2="3B","ja",IF($D$2="3C","ja"))))</f>
        <v>0</v>
      </c>
      <c r="K2" s="76" t="str">
        <f>IF($D$2=5,"ja",IF($D$2="5A","ja",IF($D$2="5B","ja",IF($D$2="5C","ja"))))</f>
        <v>ja</v>
      </c>
      <c r="L2" s="76" t="b">
        <f>IF($D$2=4,"ja",IF($D$2="4A","ja",IF($D$2="4B","ja",IF($D$2="4C","ja"))))</f>
        <v>0</v>
      </c>
      <c r="M2" s="76" t="b">
        <f>IF($D$2=6,"ja",IF($D$2="6A","ja",IF($D$2="6B","ja",IF($D$2="6C","ja"))))</f>
        <v>0</v>
      </c>
      <c r="N2" s="76"/>
      <c r="O2" s="76"/>
      <c r="P2" s="76"/>
      <c r="Q2" s="76"/>
      <c r="R2" s="76"/>
      <c r="S2" s="74" t="b">
        <f>IF($D$2=8,"ja",IF($D$2="8A","ja",IF($D$2="8B","ja",IF($D$2="8C","ja"))))</f>
        <v>0</v>
      </c>
      <c r="T2" s="7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4"/>
      <c r="AM2" s="3"/>
      <c r="AN2" s="3"/>
    </row>
    <row r="3" spans="1:53" ht="20.399999999999999" thickBot="1" x14ac:dyDescent="0.55000000000000004">
      <c r="A3" s="52"/>
      <c r="B3" s="54" t="s">
        <v>69</v>
      </c>
      <c r="C3" s="296"/>
      <c r="D3" s="304">
        <v>46031</v>
      </c>
      <c r="E3" s="305"/>
      <c r="F3" s="13"/>
      <c r="G3" s="191"/>
      <c r="H3" s="191"/>
      <c r="I3" s="3"/>
      <c r="J3" s="76" t="b">
        <f>IF($D$2=7,"ja",IF($D$2="7A","ja",IF($D$2="7B","ja",IF($D$2="7C","ja"))))</f>
        <v>0</v>
      </c>
      <c r="K3" s="76"/>
      <c r="L3" s="76" t="b">
        <f>IF($D$2=8,"ja",IF($D$2="8A","ja",IF($D$2="8B","ja",IF($D$2="8C","ja"))))</f>
        <v>0</v>
      </c>
      <c r="M3" s="76"/>
      <c r="N3" s="76"/>
      <c r="O3" s="76"/>
      <c r="P3" s="76"/>
      <c r="Q3" s="76"/>
      <c r="R3" s="76"/>
      <c r="S3" s="74"/>
      <c r="T3" s="7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4"/>
      <c r="AM3" s="3"/>
      <c r="AN3" s="3"/>
    </row>
    <row r="4" spans="1:53" ht="19.8" x14ac:dyDescent="0.45">
      <c r="B4" s="1"/>
      <c r="C4" s="297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4"/>
      <c r="AM4" s="3"/>
      <c r="AN4" s="3"/>
    </row>
    <row r="5" spans="1:53" s="102" customFormat="1" ht="20.100000000000001" customHeight="1" x14ac:dyDescent="0.25">
      <c r="B5" s="310" t="s">
        <v>97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2"/>
    </row>
    <row r="6" spans="1:53" x14ac:dyDescent="0.25">
      <c r="B6" s="21"/>
      <c r="C6" s="13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13" t="s">
        <v>28</v>
      </c>
      <c r="C7" s="314"/>
      <c r="D7" s="314"/>
      <c r="E7" s="49" t="s">
        <v>75</v>
      </c>
      <c r="I7" s="3"/>
      <c r="J7" s="3"/>
      <c r="K7" s="3"/>
    </row>
    <row r="8" spans="1:53" x14ac:dyDescent="0.25">
      <c r="B8" s="313" t="s">
        <v>27</v>
      </c>
      <c r="C8" s="314"/>
      <c r="D8" s="314"/>
      <c r="E8" s="50" t="str">
        <f>IF(E7="ja","nee",IF(E7="nee","ja",IF(E7="","")))</f>
        <v>nee</v>
      </c>
    </row>
    <row r="9" spans="1:53" x14ac:dyDescent="0.25">
      <c r="B9" s="15"/>
      <c r="C9" s="134"/>
      <c r="D9" s="16"/>
    </row>
    <row r="10" spans="1:53" s="102" customFormat="1" ht="20.100000000000001" customHeight="1" x14ac:dyDescent="0.25">
      <c r="B10" s="147" t="s">
        <v>98</v>
      </c>
      <c r="C10" s="150" t="s">
        <v>96</v>
      </c>
      <c r="D10" s="150" t="s">
        <v>96</v>
      </c>
      <c r="E10" s="150" t="s">
        <v>96</v>
      </c>
      <c r="F10" s="150" t="s">
        <v>96</v>
      </c>
      <c r="G10" s="151" t="s">
        <v>96</v>
      </c>
      <c r="H10" s="315" t="s">
        <v>85</v>
      </c>
      <c r="I10" s="307"/>
      <c r="J10" s="306" t="s">
        <v>31</v>
      </c>
      <c r="K10" s="307"/>
      <c r="L10" s="306" t="s">
        <v>32</v>
      </c>
      <c r="M10" s="307"/>
      <c r="AK10" s="150" t="s">
        <v>96</v>
      </c>
      <c r="AL10" s="150" t="s">
        <v>96</v>
      </c>
      <c r="AM10" s="150"/>
      <c r="AN10" s="150"/>
      <c r="AO10" s="150" t="s">
        <v>96</v>
      </c>
      <c r="AP10" s="150" t="s">
        <v>96</v>
      </c>
      <c r="AQ10" s="150" t="s">
        <v>96</v>
      </c>
      <c r="AR10" s="149"/>
      <c r="AS10" s="317" t="s">
        <v>116</v>
      </c>
      <c r="AT10" s="318"/>
      <c r="AU10" s="307"/>
      <c r="AV10" s="150" t="s">
        <v>96</v>
      </c>
      <c r="AW10" s="150"/>
      <c r="AX10" s="150"/>
      <c r="AY10" s="150" t="s">
        <v>96</v>
      </c>
    </row>
    <row r="11" spans="1:53" x14ac:dyDescent="0.25">
      <c r="B11" s="152" t="s">
        <v>67</v>
      </c>
      <c r="C11" s="319" t="s">
        <v>171</v>
      </c>
      <c r="D11" s="23" t="s">
        <v>36</v>
      </c>
      <c r="E11" s="26" t="s">
        <v>37</v>
      </c>
      <c r="F11" s="26" t="s">
        <v>39</v>
      </c>
      <c r="G11" s="29" t="s">
        <v>55</v>
      </c>
      <c r="H11" s="30" t="s">
        <v>56</v>
      </c>
      <c r="I11" s="29" t="s">
        <v>57</v>
      </c>
      <c r="J11" s="31" t="s">
        <v>58</v>
      </c>
      <c r="K11" s="66" t="s">
        <v>80</v>
      </c>
      <c r="L11" s="29" t="s">
        <v>59</v>
      </c>
      <c r="M11" s="29" t="s">
        <v>60</v>
      </c>
      <c r="N11" s="153" t="s">
        <v>99</v>
      </c>
      <c r="O11" s="146" t="s">
        <v>88</v>
      </c>
      <c r="P11" s="146" t="s">
        <v>92</v>
      </c>
      <c r="Q11" s="146" t="s">
        <v>88</v>
      </c>
      <c r="R11" s="146" t="s">
        <v>7</v>
      </c>
      <c r="S11" s="4" t="s">
        <v>2</v>
      </c>
      <c r="T11" s="4" t="s">
        <v>3</v>
      </c>
      <c r="U11" s="4" t="s">
        <v>1</v>
      </c>
      <c r="V11" s="68" t="s">
        <v>81</v>
      </c>
      <c r="W11" s="4" t="s">
        <v>4</v>
      </c>
      <c r="X11" s="4" t="s">
        <v>5</v>
      </c>
      <c r="Y11" s="4" t="s">
        <v>6</v>
      </c>
      <c r="AJ11" s="43" t="s">
        <v>7</v>
      </c>
      <c r="AK11" s="70" t="s">
        <v>61</v>
      </c>
      <c r="AL11" s="70" t="s">
        <v>55</v>
      </c>
      <c r="AM11" s="6" t="s">
        <v>9</v>
      </c>
      <c r="AN11" s="6" t="s">
        <v>10</v>
      </c>
      <c r="AO11" s="46" t="s">
        <v>39</v>
      </c>
      <c r="AP11" s="38" t="s">
        <v>37</v>
      </c>
      <c r="AQ11" s="23" t="s">
        <v>42</v>
      </c>
      <c r="AR11" s="22" t="s">
        <v>9</v>
      </c>
      <c r="AS11" s="29" t="s">
        <v>57</v>
      </c>
      <c r="AT11" s="31" t="s">
        <v>58</v>
      </c>
      <c r="AU11" s="29" t="s">
        <v>60</v>
      </c>
      <c r="AV11" s="29" t="s">
        <v>62</v>
      </c>
      <c r="AW11" s="6" t="s">
        <v>9</v>
      </c>
      <c r="AX11" s="6" t="s">
        <v>10</v>
      </c>
      <c r="AY11" s="29" t="s">
        <v>63</v>
      </c>
      <c r="AZ11" s="6" t="s">
        <v>9</v>
      </c>
      <c r="BA11" s="6" t="s">
        <v>10</v>
      </c>
    </row>
    <row r="12" spans="1:53" x14ac:dyDescent="0.25">
      <c r="B12" s="41"/>
      <c r="C12" s="320"/>
      <c r="D12" s="24" t="s">
        <v>35</v>
      </c>
      <c r="E12" s="27" t="s">
        <v>38</v>
      </c>
      <c r="F12" s="27"/>
      <c r="G12" s="32" t="s">
        <v>21</v>
      </c>
      <c r="H12" s="33" t="s">
        <v>11</v>
      </c>
      <c r="I12" s="32" t="s">
        <v>12</v>
      </c>
      <c r="J12" s="34"/>
      <c r="K12" s="67" t="s">
        <v>58</v>
      </c>
      <c r="L12" s="32" t="s">
        <v>13</v>
      </c>
      <c r="M12" s="32" t="s">
        <v>14</v>
      </c>
      <c r="N12" s="146"/>
      <c r="O12" s="146" t="s">
        <v>91</v>
      </c>
      <c r="P12" s="146" t="s">
        <v>89</v>
      </c>
      <c r="Q12" s="146" t="s">
        <v>90</v>
      </c>
      <c r="R12" s="146" t="s">
        <v>93</v>
      </c>
      <c r="S12" s="4" t="s">
        <v>11</v>
      </c>
      <c r="T12" s="4" t="s">
        <v>12</v>
      </c>
      <c r="U12" s="4" t="s">
        <v>1</v>
      </c>
      <c r="V12" s="4" t="s">
        <v>1</v>
      </c>
      <c r="W12" s="4" t="s">
        <v>13</v>
      </c>
      <c r="X12" s="4" t="s">
        <v>14</v>
      </c>
      <c r="Z12" s="4" t="s">
        <v>15</v>
      </c>
      <c r="AA12" s="4" t="s">
        <v>16</v>
      </c>
      <c r="AB12" s="4" t="s">
        <v>17</v>
      </c>
      <c r="AC12" s="4" t="s">
        <v>18</v>
      </c>
      <c r="AD12" s="4" t="s">
        <v>19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20</v>
      </c>
      <c r="AK12" s="71" t="s">
        <v>33</v>
      </c>
      <c r="AL12" s="71" t="s">
        <v>94</v>
      </c>
      <c r="AM12" s="8"/>
      <c r="AN12" s="8"/>
      <c r="AO12" s="47"/>
      <c r="AP12" s="39" t="s">
        <v>38</v>
      </c>
      <c r="AQ12" s="24" t="s">
        <v>43</v>
      </c>
      <c r="AR12" s="20"/>
      <c r="AS12" s="32" t="s">
        <v>12</v>
      </c>
      <c r="AT12" s="34"/>
      <c r="AU12" s="32" t="s">
        <v>14</v>
      </c>
      <c r="AV12" s="32" t="s">
        <v>21</v>
      </c>
      <c r="AW12" s="8"/>
      <c r="AX12" s="8"/>
      <c r="AY12" s="32" t="s">
        <v>22</v>
      </c>
      <c r="AZ12" s="8"/>
      <c r="BA12" s="8"/>
    </row>
    <row r="13" spans="1:53" s="13" customFormat="1" x14ac:dyDescent="0.25">
      <c r="B13" s="42"/>
      <c r="C13" s="321"/>
      <c r="D13" s="25"/>
      <c r="E13" s="28"/>
      <c r="F13" s="28"/>
      <c r="G13" s="36"/>
      <c r="H13" s="35" t="s">
        <v>29</v>
      </c>
      <c r="I13" s="36" t="s">
        <v>29</v>
      </c>
      <c r="J13" s="37" t="s">
        <v>29</v>
      </c>
      <c r="K13" s="37" t="s">
        <v>29</v>
      </c>
      <c r="L13" s="36" t="s">
        <v>30</v>
      </c>
      <c r="M13" s="36" t="s">
        <v>30</v>
      </c>
      <c r="N13" s="146"/>
      <c r="O13" s="146"/>
      <c r="P13" s="146"/>
      <c r="Q13" s="146"/>
      <c r="R13" s="14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34</v>
      </c>
      <c r="AL13" s="55" t="s">
        <v>95</v>
      </c>
      <c r="AM13" s="7"/>
      <c r="AN13" s="7"/>
      <c r="AO13" s="48" t="s">
        <v>40</v>
      </c>
      <c r="AP13" s="18" t="s">
        <v>41</v>
      </c>
      <c r="AQ13" s="25" t="s">
        <v>44</v>
      </c>
      <c r="AR13" s="20"/>
      <c r="AS13" s="36" t="s">
        <v>29</v>
      </c>
      <c r="AT13" s="37" t="s">
        <v>29</v>
      </c>
      <c r="AU13" s="36" t="s">
        <v>30</v>
      </c>
      <c r="AV13" s="36" t="s">
        <v>45</v>
      </c>
      <c r="AW13" s="7"/>
      <c r="AX13" s="7"/>
      <c r="AY13" s="36" t="s">
        <v>46</v>
      </c>
      <c r="AZ13" s="7"/>
      <c r="BA13" s="7"/>
    </row>
    <row r="14" spans="1:53" s="13" customFormat="1" hidden="1" x14ac:dyDescent="0.25">
      <c r="B14" s="61" t="s">
        <v>76</v>
      </c>
      <c r="C14" s="63"/>
      <c r="D14" s="62" t="s">
        <v>15</v>
      </c>
      <c r="E14" s="63" t="s">
        <v>70</v>
      </c>
      <c r="F14" s="63" t="s">
        <v>18</v>
      </c>
      <c r="G14" s="62" t="s">
        <v>15</v>
      </c>
      <c r="H14" s="62" t="s">
        <v>71</v>
      </c>
      <c r="I14" s="62" t="s">
        <v>16</v>
      </c>
      <c r="J14" s="63" t="s">
        <v>70</v>
      </c>
      <c r="K14" s="63"/>
      <c r="L14" s="62" t="s">
        <v>72</v>
      </c>
      <c r="M14" s="62" t="s">
        <v>73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9" t="s">
        <v>19</v>
      </c>
      <c r="AL14" s="69" t="s">
        <v>19</v>
      </c>
      <c r="AM14" s="3"/>
      <c r="AN14" s="3"/>
      <c r="AO14" s="57" t="s">
        <v>18</v>
      </c>
      <c r="AP14" s="55" t="s">
        <v>70</v>
      </c>
      <c r="AQ14" s="7" t="s">
        <v>70</v>
      </c>
      <c r="AR14" s="3"/>
      <c r="AS14" s="3"/>
      <c r="AT14" s="3"/>
      <c r="AU14" s="3"/>
      <c r="AV14" s="3" t="s">
        <v>74</v>
      </c>
      <c r="AW14" s="3"/>
      <c r="AX14" s="3"/>
      <c r="AY14" s="56" t="s">
        <v>74</v>
      </c>
      <c r="AZ14" s="3"/>
      <c r="BA14" s="3"/>
    </row>
    <row r="15" spans="1:53" s="13" customFormat="1" hidden="1" x14ac:dyDescent="0.25">
      <c r="B15" s="61" t="s">
        <v>18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9"/>
      <c r="AL15" s="69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77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9"/>
      <c r="AL16" s="69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78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9"/>
      <c r="AL17" s="69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5" t="s">
        <v>179</v>
      </c>
      <c r="C18" s="197">
        <v>7</v>
      </c>
      <c r="D18" s="197" t="s">
        <v>16</v>
      </c>
      <c r="E18" s="156"/>
      <c r="F18" s="156"/>
      <c r="G18" s="157"/>
      <c r="H18" s="202" t="s">
        <v>15</v>
      </c>
      <c r="I18" s="201" t="s">
        <v>16</v>
      </c>
      <c r="J18" s="201" t="s">
        <v>15</v>
      </c>
      <c r="K18" s="169"/>
      <c r="L18" s="201" t="s">
        <v>17</v>
      </c>
      <c r="M18" s="200" t="s">
        <v>15</v>
      </c>
      <c r="N18" s="160">
        <f>COUNTA(I18,J18,M18)</f>
        <v>3</v>
      </c>
      <c r="O18" s="161">
        <f>IF(M18="E",1,IF(M18="D",2,IF(M18="C",3,IF(M18="B",4,IF(M18="A",5,IF(M18=5,1,IF(M18=4,2,IF(M18=3,3,IF(M18=2,4,IF(M18=1,5,IF(M18="","")))))))))))</f>
        <v>5</v>
      </c>
      <c r="P18" s="161">
        <f t="shared" ref="P18:P53" si="0">IF(I18="E",1,IF(I18="D",2,IF(I18="C",3,IF(I18="B",4,IF(I18="A",5,IF(I18=5,1,IF(I18=4,2,IF(I18=3,3,IF(I18=2,4,IF(I18=1,5,IF(I18="","")))))))))))</f>
        <v>4</v>
      </c>
      <c r="Q18" s="161">
        <f t="shared" ref="Q18:Q53" si="1">IF(J18="E",1,IF(J18="D",2,IF(J18="C",3,IF(J18="B",4,IF(J18="A",5,IF(J18=5,1,IF(J18=4,2,IF(J18=3,3,IF(J18=2,4,IF(J18=1,5,IF(J18="","")))))))))))</f>
        <v>5</v>
      </c>
      <c r="R18" s="161">
        <f>IF(N18&lt;3,2,IF($D$2&lt;6,0,IF($D$2&gt;=6,SUM(O18:Q18))))</f>
        <v>0</v>
      </c>
      <c r="S18" s="102">
        <f t="shared" ref="S18:S53" si="2">IF(D18="","",IF(H18="","",IF(H18=$D18,1,IF(H18&lt;$D18,1,IF(H18&gt;$D18,"",IF(H18="A+",1))))))</f>
        <v>1</v>
      </c>
      <c r="T18" s="102">
        <f t="shared" ref="T18:T53" si="3">IF(D18="","",IF(I18="","",IF(I18=$D18,1,IF(I18&lt;$D18,1,IF(I18&gt;$D18,"",IF(I18="A+",1))))))</f>
        <v>1</v>
      </c>
      <c r="U18" s="102">
        <f t="shared" ref="U18:U53" si="4">IF(D18="","",IF(J18="","",IF(J18=$D18,1,IF(J18&lt;$D18,1,IF(J18&gt;$D18,"",IF(J18="A+",1))))))</f>
        <v>1</v>
      </c>
      <c r="V18" s="102" t="str">
        <f>IF(D18="","",IF(K18="","",IF(K18=$D18,1,IF(K18&lt;$D18,1,IF(K18&gt;$D18,"",IF(K18="A+",1))))))</f>
        <v/>
      </c>
      <c r="W18" s="102" t="str">
        <f t="shared" ref="W18:W53" si="5">IF(D18="","",IF(L18="","",IF(L18=$D18,1,IF(L18&lt;$D18,1,IF(L18&gt;$D18,"",IF(L18="A+",1))))))</f>
        <v/>
      </c>
      <c r="X18" s="102">
        <f t="shared" ref="X18:X53" si="6">IF(D18="","",IF(M18="","",IF(M18=$D18,1,IF(M18&lt;$D18,1,IF(M18&gt;$D18,"",IF(M18="A+",1))))))</f>
        <v>1</v>
      </c>
      <c r="Y18" s="102">
        <f t="shared" ref="Y18:Y53" si="7">SUM(S18:X18)</f>
        <v>4</v>
      </c>
      <c r="Z18" s="162" t="b">
        <f t="shared" ref="Z18:Z53" si="8">IF($D18="A",$AK18)</f>
        <v>0</v>
      </c>
      <c r="AA18" s="162">
        <f t="shared" ref="AA18:AA53" si="9">IF($D18="B",$AK18)</f>
        <v>0.8</v>
      </c>
      <c r="AB18" s="162" t="b">
        <f t="shared" ref="AB18:AB53" si="10">IF($D18="C",$AK18)</f>
        <v>0</v>
      </c>
      <c r="AC18" s="162" t="b">
        <f t="shared" ref="AC18:AC53" si="11">IF($D18="D",$AK18)</f>
        <v>0</v>
      </c>
      <c r="AD18" s="162" t="b">
        <f t="shared" ref="AD18:AD53" si="12">IF($D18="E",$AK18)</f>
        <v>0</v>
      </c>
      <c r="AE18" s="162" t="b">
        <f>IF($D18=1,$AK18)</f>
        <v>0</v>
      </c>
      <c r="AF18" s="162" t="b">
        <f>IF($D18=2,$AK18)</f>
        <v>0</v>
      </c>
      <c r="AG18" s="162" t="b">
        <f>IF($D18=3,$AK18)</f>
        <v>0</v>
      </c>
      <c r="AH18" s="162" t="b">
        <f>IF($D18=4,$AK18)</f>
        <v>0</v>
      </c>
      <c r="AI18" s="162" t="b">
        <f>IF($D18=5,$AK18)</f>
        <v>0</v>
      </c>
      <c r="AJ18" s="163">
        <f t="shared" ref="AJ18:AJ53" si="13">IF(D18="","",IF(D18&gt;0,COUNTA(H18:M18)))</f>
        <v>5</v>
      </c>
      <c r="AK18" s="164">
        <f t="shared" ref="AK18:AK53" si="14">IF(AJ18=0,"",IF(AJ18="","",IF(AJ18&gt;0,Y18/AJ18)))</f>
        <v>0.8</v>
      </c>
      <c r="AL18" s="240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65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66">
        <f>IF(AM18="",0,IF(AM18&lt;AR18,0,IF(AM18&gt;=AR18,1)))</f>
        <v>0</v>
      </c>
      <c r="AO18" s="148" t="str">
        <f>IF(F18="","",IF(F18="x",1))</f>
        <v/>
      </c>
      <c r="AP18" s="149" t="str">
        <f>IF(E18="","",IF(E18="X",1))</f>
        <v/>
      </c>
      <c r="AQ18" s="137"/>
      <c r="AR18" s="165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43" t="str">
        <f>IF($D$2&lt;6,"",IF($N18&lt;3,"",IF(P18=1,"&lt;1F",IF(P18&gt;3,"2F",IF(P18&gt;1,"1F")))))</f>
        <v/>
      </c>
      <c r="AT18" s="243" t="str">
        <f>IF($D$2&lt;6,"",IF($N18&lt;3,"",IF(Q18=1,"&lt;1F",IF(Q18&gt;3,"2F",IF(Q18&gt;1,"1F")))))</f>
        <v/>
      </c>
      <c r="AU18" s="243" t="str">
        <f>IF($D$2&lt;6,"",IF($N18&lt;3,"",IF(O18&lt;=2,"&lt;1F",IF(O18&gt;3,"1S",IF(O18&gt;2,"1F")))))</f>
        <v/>
      </c>
      <c r="AV18" s="242"/>
      <c r="AW18" s="243"/>
      <c r="AX18" s="243"/>
      <c r="AY18" s="242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45" t="s">
        <v>184</v>
      </c>
      <c r="C19" s="197">
        <v>8</v>
      </c>
      <c r="D19" s="197" t="s">
        <v>16</v>
      </c>
      <c r="E19" s="136"/>
      <c r="F19" s="136"/>
      <c r="G19" s="157"/>
      <c r="H19" s="202" t="s">
        <v>17</v>
      </c>
      <c r="I19" s="201" t="s">
        <v>15</v>
      </c>
      <c r="J19" s="201" t="s">
        <v>16</v>
      </c>
      <c r="K19" s="169"/>
      <c r="L19" s="201" t="s">
        <v>17</v>
      </c>
      <c r="M19" s="200" t="s">
        <v>16</v>
      </c>
      <c r="N19" s="160">
        <f t="shared" ref="N19:N53" si="16">COUNTA(I19,J19,M19)</f>
        <v>3</v>
      </c>
      <c r="O19" s="161">
        <f t="shared" ref="O19:O53" si="17">IF(M19="E",1,IF(M19="D",2,IF(M19="C",3,IF(M19="B",4,IF(M19="A",5,IF(M19=5,1,IF(M19=4,2,IF(M19=3,3,IF(M19=2,4,IF(M19=1,5,IF(M19="","")))))))))))</f>
        <v>4</v>
      </c>
      <c r="P19" s="161">
        <f t="shared" si="0"/>
        <v>5</v>
      </c>
      <c r="Q19" s="161">
        <f t="shared" si="1"/>
        <v>4</v>
      </c>
      <c r="R19" s="161">
        <f t="shared" ref="R19:R53" si="18">IF($D$2&lt;6,0,IF($D$2&gt;=6,SUM(O19:Q19)))</f>
        <v>0</v>
      </c>
      <c r="S19" s="102" t="str">
        <f t="shared" si="2"/>
        <v/>
      </c>
      <c r="T19" s="102">
        <f t="shared" si="3"/>
        <v>1</v>
      </c>
      <c r="U19" s="102">
        <f t="shared" si="4"/>
        <v>1</v>
      </c>
      <c r="V19" s="102" t="str">
        <f t="shared" ref="V19:V53" si="19">IF(D19="","",IF(K19="","",IF(K19=$D19,1,IF(K19&lt;$D19,1,IF(K19&gt;$D19,"",IF(K19="A+",1))))))</f>
        <v/>
      </c>
      <c r="W19" s="102" t="str">
        <f t="shared" si="5"/>
        <v/>
      </c>
      <c r="X19" s="102">
        <f t="shared" si="6"/>
        <v>1</v>
      </c>
      <c r="Y19" s="102">
        <f t="shared" si="7"/>
        <v>3</v>
      </c>
      <c r="Z19" s="162" t="b">
        <f t="shared" si="8"/>
        <v>0</v>
      </c>
      <c r="AA19" s="162">
        <f t="shared" si="9"/>
        <v>0.6</v>
      </c>
      <c r="AB19" s="162" t="b">
        <f t="shared" si="10"/>
        <v>0</v>
      </c>
      <c r="AC19" s="162" t="b">
        <f t="shared" si="11"/>
        <v>0</v>
      </c>
      <c r="AD19" s="162" t="b">
        <f t="shared" si="12"/>
        <v>0</v>
      </c>
      <c r="AE19" s="162" t="b">
        <f t="shared" ref="AE19:AE53" si="20">IF($D19="1",$AK19)</f>
        <v>0</v>
      </c>
      <c r="AF19" s="162" t="b">
        <f t="shared" ref="AF19:AF53" si="21">IF($D19=2,$AK19)</f>
        <v>0</v>
      </c>
      <c r="AG19" s="162" t="b">
        <f t="shared" ref="AG19:AG53" si="22">IF($D19=3,$AK19)</f>
        <v>0</v>
      </c>
      <c r="AH19" s="162" t="b">
        <f t="shared" ref="AH19:AH53" si="23">IF($D19=4,$AK19)</f>
        <v>0</v>
      </c>
      <c r="AI19" s="162" t="b">
        <f t="shared" ref="AI19:AI53" si="24">IF($D19=5,$AK19)</f>
        <v>0</v>
      </c>
      <c r="AJ19" s="167">
        <f t="shared" si="13"/>
        <v>5</v>
      </c>
      <c r="AK19" s="168">
        <f t="shared" si="14"/>
        <v>0.6</v>
      </c>
      <c r="AL19" s="240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65" t="str">
        <f t="shared" ref="AM19:AM53" si="26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66">
        <f t="shared" ref="AN19:AN53" si="27">IF(AM19="",0,IF(AM19&lt;AR19,0,IF(AM19&gt;=AR19,1)))</f>
        <v>0</v>
      </c>
      <c r="AO19" s="148" t="str">
        <f t="shared" ref="AO19:AO53" si="28">IF(F19="","",IF(F19="x",1))</f>
        <v/>
      </c>
      <c r="AP19" s="149" t="str">
        <f t="shared" ref="AP19:AP53" si="29">IF(E19="","",IF(E19="X",1))</f>
        <v/>
      </c>
      <c r="AQ19" s="137"/>
      <c r="AR19" s="165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43" t="str">
        <f t="shared" ref="AS19:AS53" si="31">IF($D$2&lt;6,"",IF(N19&lt;3,"",IF(P19=1,"&lt;1F",IF(P19&gt;3,"2F",IF(P19&gt;1,"1F")))))</f>
        <v/>
      </c>
      <c r="AT19" s="243" t="str">
        <f t="shared" ref="AT19:AT53" si="32">IF($D$2&lt;6,"",IF($N19&lt;3,"",IF(Q19=1,"&lt;1F",IF(Q19&gt;3,"2F",IF(Q19&gt;1,"1F")))))</f>
        <v/>
      </c>
      <c r="AU19" s="243" t="str">
        <f t="shared" ref="AU19:AU53" si="33">IF($D$2&lt;6,"",IF($N19&lt;3,"",IF(O19&lt;=2,"&lt;1F",IF(O19&gt;3,"1S",IF(O19&gt;2,"1F")))))</f>
        <v/>
      </c>
      <c r="AV19" s="242"/>
      <c r="AW19" s="243"/>
      <c r="AX19" s="243"/>
      <c r="AY19" s="242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45" t="s">
        <v>185</v>
      </c>
      <c r="C20" s="197">
        <v>8</v>
      </c>
      <c r="D20" s="197" t="s">
        <v>17</v>
      </c>
      <c r="E20" s="136"/>
      <c r="F20" s="137"/>
      <c r="G20" s="157"/>
      <c r="H20" s="202" t="s">
        <v>15</v>
      </c>
      <c r="I20" s="201" t="s">
        <v>16</v>
      </c>
      <c r="J20" s="201" t="s">
        <v>16</v>
      </c>
      <c r="K20" s="169"/>
      <c r="L20" s="201" t="s">
        <v>15</v>
      </c>
      <c r="M20" s="200" t="s">
        <v>17</v>
      </c>
      <c r="N20" s="160">
        <f t="shared" si="16"/>
        <v>3</v>
      </c>
      <c r="O20" s="161">
        <f t="shared" si="17"/>
        <v>3</v>
      </c>
      <c r="P20" s="161">
        <f t="shared" si="0"/>
        <v>4</v>
      </c>
      <c r="Q20" s="161">
        <f t="shared" si="1"/>
        <v>4</v>
      </c>
      <c r="R20" s="161">
        <f t="shared" si="18"/>
        <v>0</v>
      </c>
      <c r="S20" s="102">
        <f t="shared" si="2"/>
        <v>1</v>
      </c>
      <c r="T20" s="102">
        <f t="shared" si="3"/>
        <v>1</v>
      </c>
      <c r="U20" s="102">
        <f t="shared" si="4"/>
        <v>1</v>
      </c>
      <c r="V20" s="102" t="str">
        <f t="shared" si="19"/>
        <v/>
      </c>
      <c r="W20" s="102">
        <f t="shared" si="5"/>
        <v>1</v>
      </c>
      <c r="X20" s="102">
        <f t="shared" si="6"/>
        <v>1</v>
      </c>
      <c r="Y20" s="102">
        <f t="shared" si="7"/>
        <v>5</v>
      </c>
      <c r="Z20" s="162" t="b">
        <f t="shared" si="8"/>
        <v>0</v>
      </c>
      <c r="AA20" s="162" t="b">
        <f t="shared" si="9"/>
        <v>0</v>
      </c>
      <c r="AB20" s="162">
        <f t="shared" si="10"/>
        <v>1</v>
      </c>
      <c r="AC20" s="162" t="b">
        <f t="shared" si="11"/>
        <v>0</v>
      </c>
      <c r="AD20" s="162" t="b">
        <f t="shared" si="12"/>
        <v>0</v>
      </c>
      <c r="AE20" s="162" t="b">
        <f t="shared" si="20"/>
        <v>0</v>
      </c>
      <c r="AF20" s="162" t="b">
        <f t="shared" si="21"/>
        <v>0</v>
      </c>
      <c r="AG20" s="162" t="b">
        <f t="shared" si="22"/>
        <v>0</v>
      </c>
      <c r="AH20" s="162" t="b">
        <f t="shared" si="23"/>
        <v>0</v>
      </c>
      <c r="AI20" s="162" t="b">
        <f t="shared" si="24"/>
        <v>0</v>
      </c>
      <c r="AJ20" s="167">
        <f t="shared" si="13"/>
        <v>5</v>
      </c>
      <c r="AK20" s="168">
        <f t="shared" si="14"/>
        <v>1</v>
      </c>
      <c r="AL20" s="240" t="str">
        <f t="shared" si="25"/>
        <v/>
      </c>
      <c r="AM20" s="165" t="str">
        <f t="shared" si="26"/>
        <v/>
      </c>
      <c r="AN20" s="166">
        <f t="shared" si="27"/>
        <v>0</v>
      </c>
      <c r="AO20" s="148" t="str">
        <f t="shared" si="28"/>
        <v/>
      </c>
      <c r="AP20" s="149" t="str">
        <f t="shared" si="29"/>
        <v/>
      </c>
      <c r="AQ20" s="137"/>
      <c r="AR20" s="165" t="str">
        <f t="shared" si="30"/>
        <v/>
      </c>
      <c r="AS20" s="243" t="str">
        <f t="shared" si="31"/>
        <v/>
      </c>
      <c r="AT20" s="243" t="str">
        <f t="shared" si="32"/>
        <v/>
      </c>
      <c r="AU20" s="243" t="str">
        <f t="shared" si="33"/>
        <v/>
      </c>
      <c r="AV20" s="242"/>
      <c r="AW20" s="243"/>
      <c r="AX20" s="243"/>
      <c r="AY20" s="242"/>
      <c r="AZ20" s="59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45" t="s">
        <v>186</v>
      </c>
      <c r="C21" s="197">
        <v>5</v>
      </c>
      <c r="D21" s="197" t="s">
        <v>15</v>
      </c>
      <c r="E21" s="137"/>
      <c r="F21" s="137"/>
      <c r="G21" s="157"/>
      <c r="H21" s="202" t="s">
        <v>15</v>
      </c>
      <c r="I21" s="201" t="s">
        <v>15</v>
      </c>
      <c r="J21" s="201" t="s">
        <v>15</v>
      </c>
      <c r="K21" s="169"/>
      <c r="L21" s="201" t="s">
        <v>15</v>
      </c>
      <c r="M21" s="200" t="s">
        <v>15</v>
      </c>
      <c r="N21" s="160">
        <f t="shared" si="16"/>
        <v>3</v>
      </c>
      <c r="O21" s="161">
        <f t="shared" si="17"/>
        <v>5</v>
      </c>
      <c r="P21" s="161">
        <f t="shared" si="0"/>
        <v>5</v>
      </c>
      <c r="Q21" s="161">
        <f t="shared" si="1"/>
        <v>5</v>
      </c>
      <c r="R21" s="161">
        <f t="shared" si="18"/>
        <v>0</v>
      </c>
      <c r="S21" s="102">
        <f t="shared" si="2"/>
        <v>1</v>
      </c>
      <c r="T21" s="102">
        <f t="shared" si="3"/>
        <v>1</v>
      </c>
      <c r="U21" s="102">
        <f t="shared" si="4"/>
        <v>1</v>
      </c>
      <c r="V21" s="102" t="str">
        <f t="shared" si="19"/>
        <v/>
      </c>
      <c r="W21" s="102">
        <f t="shared" si="5"/>
        <v>1</v>
      </c>
      <c r="X21" s="102">
        <f t="shared" si="6"/>
        <v>1</v>
      </c>
      <c r="Y21" s="102">
        <f t="shared" si="7"/>
        <v>5</v>
      </c>
      <c r="Z21" s="162">
        <f t="shared" si="8"/>
        <v>1</v>
      </c>
      <c r="AA21" s="162" t="b">
        <f t="shared" si="9"/>
        <v>0</v>
      </c>
      <c r="AB21" s="162" t="b">
        <f t="shared" si="10"/>
        <v>0</v>
      </c>
      <c r="AC21" s="162" t="b">
        <f t="shared" si="11"/>
        <v>0</v>
      </c>
      <c r="AD21" s="162" t="b">
        <f t="shared" si="12"/>
        <v>0</v>
      </c>
      <c r="AE21" s="162" t="b">
        <f t="shared" si="20"/>
        <v>0</v>
      </c>
      <c r="AF21" s="162" t="b">
        <f t="shared" si="21"/>
        <v>0</v>
      </c>
      <c r="AG21" s="162" t="b">
        <f t="shared" si="22"/>
        <v>0</v>
      </c>
      <c r="AH21" s="162" t="b">
        <f t="shared" si="23"/>
        <v>0</v>
      </c>
      <c r="AI21" s="162" t="b">
        <f t="shared" si="24"/>
        <v>0</v>
      </c>
      <c r="AJ21" s="167">
        <f t="shared" si="13"/>
        <v>5</v>
      </c>
      <c r="AK21" s="168">
        <f t="shared" si="14"/>
        <v>1</v>
      </c>
      <c r="AL21" s="240" t="str">
        <f t="shared" si="25"/>
        <v/>
      </c>
      <c r="AM21" s="165" t="str">
        <f t="shared" si="26"/>
        <v/>
      </c>
      <c r="AN21" s="166">
        <f t="shared" si="27"/>
        <v>0</v>
      </c>
      <c r="AO21" s="148" t="str">
        <f t="shared" si="28"/>
        <v/>
      </c>
      <c r="AP21" s="149" t="str">
        <f t="shared" si="29"/>
        <v/>
      </c>
      <c r="AQ21" s="137"/>
      <c r="AR21" s="165" t="str">
        <f t="shared" si="30"/>
        <v/>
      </c>
      <c r="AS21" s="243" t="str">
        <f t="shared" si="31"/>
        <v/>
      </c>
      <c r="AT21" s="243" t="str">
        <f t="shared" si="32"/>
        <v/>
      </c>
      <c r="AU21" s="243" t="str">
        <f t="shared" si="33"/>
        <v/>
      </c>
      <c r="AV21" s="242"/>
      <c r="AW21" s="243"/>
      <c r="AX21" s="243"/>
      <c r="AY21" s="242"/>
      <c r="AZ21" s="59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45" t="s">
        <v>180</v>
      </c>
      <c r="C22" s="197">
        <v>7</v>
      </c>
      <c r="D22" s="197" t="s">
        <v>16</v>
      </c>
      <c r="E22" s="137"/>
      <c r="F22" s="137"/>
      <c r="G22" s="157"/>
      <c r="H22" s="202" t="s">
        <v>17</v>
      </c>
      <c r="I22" s="201" t="s">
        <v>15</v>
      </c>
      <c r="J22" s="201" t="s">
        <v>15</v>
      </c>
      <c r="K22" s="169"/>
      <c r="L22" s="201" t="s">
        <v>15</v>
      </c>
      <c r="M22" s="200" t="s">
        <v>16</v>
      </c>
      <c r="N22" s="160">
        <f t="shared" si="16"/>
        <v>3</v>
      </c>
      <c r="O22" s="161">
        <f t="shared" si="17"/>
        <v>4</v>
      </c>
      <c r="P22" s="161">
        <f t="shared" si="0"/>
        <v>5</v>
      </c>
      <c r="Q22" s="161">
        <f t="shared" si="1"/>
        <v>5</v>
      </c>
      <c r="R22" s="161">
        <f t="shared" si="18"/>
        <v>0</v>
      </c>
      <c r="S22" s="102" t="str">
        <f t="shared" si="2"/>
        <v/>
      </c>
      <c r="T22" s="102">
        <f t="shared" si="3"/>
        <v>1</v>
      </c>
      <c r="U22" s="102">
        <f t="shared" si="4"/>
        <v>1</v>
      </c>
      <c r="V22" s="102" t="str">
        <f t="shared" si="19"/>
        <v/>
      </c>
      <c r="W22" s="102">
        <f t="shared" si="5"/>
        <v>1</v>
      </c>
      <c r="X22" s="102">
        <f t="shared" si="6"/>
        <v>1</v>
      </c>
      <c r="Y22" s="102">
        <f t="shared" si="7"/>
        <v>4</v>
      </c>
      <c r="Z22" s="162" t="b">
        <f t="shared" si="8"/>
        <v>0</v>
      </c>
      <c r="AA22" s="162">
        <f t="shared" si="9"/>
        <v>0.8</v>
      </c>
      <c r="AB22" s="162" t="b">
        <f t="shared" si="10"/>
        <v>0</v>
      </c>
      <c r="AC22" s="162" t="b">
        <f t="shared" si="11"/>
        <v>0</v>
      </c>
      <c r="AD22" s="162" t="b">
        <f t="shared" si="12"/>
        <v>0</v>
      </c>
      <c r="AE22" s="162" t="b">
        <f t="shared" si="20"/>
        <v>0</v>
      </c>
      <c r="AF22" s="162" t="b">
        <f t="shared" si="21"/>
        <v>0</v>
      </c>
      <c r="AG22" s="162" t="b">
        <f t="shared" si="22"/>
        <v>0</v>
      </c>
      <c r="AH22" s="162" t="b">
        <f t="shared" si="23"/>
        <v>0</v>
      </c>
      <c r="AI22" s="162" t="b">
        <f t="shared" si="24"/>
        <v>0</v>
      </c>
      <c r="AJ22" s="167">
        <f t="shared" si="13"/>
        <v>5</v>
      </c>
      <c r="AK22" s="168">
        <f t="shared" si="14"/>
        <v>0.8</v>
      </c>
      <c r="AL22" s="240" t="str">
        <f t="shared" si="25"/>
        <v/>
      </c>
      <c r="AM22" s="165" t="str">
        <f t="shared" si="26"/>
        <v/>
      </c>
      <c r="AN22" s="166">
        <f t="shared" si="27"/>
        <v>0</v>
      </c>
      <c r="AO22" s="148" t="str">
        <f t="shared" si="28"/>
        <v/>
      </c>
      <c r="AP22" s="149" t="str">
        <f t="shared" si="29"/>
        <v/>
      </c>
      <c r="AQ22" s="137"/>
      <c r="AR22" s="165" t="str">
        <f t="shared" si="30"/>
        <v/>
      </c>
      <c r="AS22" s="243" t="str">
        <f t="shared" si="31"/>
        <v/>
      </c>
      <c r="AT22" s="243" t="str">
        <f t="shared" si="32"/>
        <v/>
      </c>
      <c r="AU22" s="243" t="str">
        <f t="shared" si="33"/>
        <v/>
      </c>
      <c r="AV22" s="242"/>
      <c r="AW22" s="243"/>
      <c r="AX22" s="243"/>
      <c r="AY22" s="242"/>
      <c r="AZ22" s="59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45" t="s">
        <v>181</v>
      </c>
      <c r="C23" s="197">
        <v>6</v>
      </c>
      <c r="D23" s="197" t="s">
        <v>15</v>
      </c>
      <c r="E23" s="137"/>
      <c r="F23" s="137"/>
      <c r="G23" s="157"/>
      <c r="H23" s="202" t="s">
        <v>15</v>
      </c>
      <c r="I23" s="201" t="s">
        <v>15</v>
      </c>
      <c r="J23" s="201" t="s">
        <v>15</v>
      </c>
      <c r="K23" s="169"/>
      <c r="L23" s="201" t="s">
        <v>15</v>
      </c>
      <c r="M23" s="200" t="s">
        <v>15</v>
      </c>
      <c r="N23" s="160">
        <f t="shared" si="16"/>
        <v>3</v>
      </c>
      <c r="O23" s="161">
        <f t="shared" si="17"/>
        <v>5</v>
      </c>
      <c r="P23" s="161">
        <f t="shared" si="0"/>
        <v>5</v>
      </c>
      <c r="Q23" s="161">
        <f t="shared" si="1"/>
        <v>5</v>
      </c>
      <c r="R23" s="161">
        <f t="shared" si="18"/>
        <v>0</v>
      </c>
      <c r="S23" s="102">
        <f t="shared" si="2"/>
        <v>1</v>
      </c>
      <c r="T23" s="102">
        <f t="shared" si="3"/>
        <v>1</v>
      </c>
      <c r="U23" s="102">
        <f t="shared" si="4"/>
        <v>1</v>
      </c>
      <c r="V23" s="102" t="str">
        <f t="shared" si="19"/>
        <v/>
      </c>
      <c r="W23" s="102">
        <f t="shared" si="5"/>
        <v>1</v>
      </c>
      <c r="X23" s="102">
        <f t="shared" si="6"/>
        <v>1</v>
      </c>
      <c r="Y23" s="102">
        <f t="shared" si="7"/>
        <v>5</v>
      </c>
      <c r="Z23" s="162">
        <f t="shared" si="8"/>
        <v>1</v>
      </c>
      <c r="AA23" s="162" t="b">
        <f t="shared" si="9"/>
        <v>0</v>
      </c>
      <c r="AB23" s="162" t="b">
        <f t="shared" si="10"/>
        <v>0</v>
      </c>
      <c r="AC23" s="162" t="b">
        <f t="shared" si="11"/>
        <v>0</v>
      </c>
      <c r="AD23" s="162" t="b">
        <f t="shared" si="12"/>
        <v>0</v>
      </c>
      <c r="AE23" s="162" t="b">
        <f t="shared" si="20"/>
        <v>0</v>
      </c>
      <c r="AF23" s="162" t="b">
        <f t="shared" si="21"/>
        <v>0</v>
      </c>
      <c r="AG23" s="162" t="b">
        <f t="shared" si="22"/>
        <v>0</v>
      </c>
      <c r="AH23" s="162" t="b">
        <f t="shared" si="23"/>
        <v>0</v>
      </c>
      <c r="AI23" s="162" t="b">
        <f t="shared" si="24"/>
        <v>0</v>
      </c>
      <c r="AJ23" s="167">
        <f t="shared" si="13"/>
        <v>5</v>
      </c>
      <c r="AK23" s="168">
        <f t="shared" si="14"/>
        <v>1</v>
      </c>
      <c r="AL23" s="240" t="str">
        <f t="shared" si="25"/>
        <v/>
      </c>
      <c r="AM23" s="165" t="str">
        <f t="shared" si="26"/>
        <v/>
      </c>
      <c r="AN23" s="166">
        <f t="shared" si="27"/>
        <v>0</v>
      </c>
      <c r="AO23" s="148" t="str">
        <f t="shared" si="28"/>
        <v/>
      </c>
      <c r="AP23" s="149" t="str">
        <f t="shared" si="29"/>
        <v/>
      </c>
      <c r="AQ23" s="137"/>
      <c r="AR23" s="165" t="str">
        <f t="shared" si="30"/>
        <v/>
      </c>
      <c r="AS23" s="243" t="str">
        <f t="shared" si="31"/>
        <v/>
      </c>
      <c r="AT23" s="243" t="str">
        <f t="shared" si="32"/>
        <v/>
      </c>
      <c r="AU23" s="243" t="str">
        <f t="shared" si="33"/>
        <v/>
      </c>
      <c r="AV23" s="242"/>
      <c r="AW23" s="243"/>
      <c r="AX23" s="243"/>
      <c r="AY23" s="242"/>
      <c r="AZ23" s="59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45" t="s">
        <v>182</v>
      </c>
      <c r="C24" s="197">
        <v>6</v>
      </c>
      <c r="D24" s="197" t="s">
        <v>18</v>
      </c>
      <c r="E24" s="136" t="s">
        <v>173</v>
      </c>
      <c r="F24" s="136" t="s">
        <v>173</v>
      </c>
      <c r="G24" s="157"/>
      <c r="H24" s="202" t="s">
        <v>17</v>
      </c>
      <c r="I24" s="201" t="s">
        <v>17</v>
      </c>
      <c r="J24" s="201" t="s">
        <v>17</v>
      </c>
      <c r="K24" s="169"/>
      <c r="L24" s="201" t="s">
        <v>18</v>
      </c>
      <c r="M24" s="200" t="s">
        <v>16</v>
      </c>
      <c r="N24" s="160">
        <f t="shared" si="16"/>
        <v>3</v>
      </c>
      <c r="O24" s="161">
        <f t="shared" si="17"/>
        <v>4</v>
      </c>
      <c r="P24" s="161">
        <f t="shared" si="0"/>
        <v>3</v>
      </c>
      <c r="Q24" s="161">
        <f t="shared" si="1"/>
        <v>3</v>
      </c>
      <c r="R24" s="161">
        <f t="shared" si="18"/>
        <v>0</v>
      </c>
      <c r="S24" s="102">
        <f t="shared" si="2"/>
        <v>1</v>
      </c>
      <c r="T24" s="102">
        <f t="shared" si="3"/>
        <v>1</v>
      </c>
      <c r="U24" s="102">
        <f t="shared" si="4"/>
        <v>1</v>
      </c>
      <c r="V24" s="102" t="str">
        <f t="shared" si="19"/>
        <v/>
      </c>
      <c r="W24" s="102">
        <f t="shared" si="5"/>
        <v>1</v>
      </c>
      <c r="X24" s="102">
        <f t="shared" si="6"/>
        <v>1</v>
      </c>
      <c r="Y24" s="102">
        <f t="shared" si="7"/>
        <v>5</v>
      </c>
      <c r="Z24" s="162" t="b">
        <f t="shared" si="8"/>
        <v>0</v>
      </c>
      <c r="AA24" s="162" t="b">
        <f t="shared" si="9"/>
        <v>0</v>
      </c>
      <c r="AB24" s="162" t="b">
        <f t="shared" si="10"/>
        <v>0</v>
      </c>
      <c r="AC24" s="162">
        <f t="shared" si="11"/>
        <v>1</v>
      </c>
      <c r="AD24" s="162" t="b">
        <f t="shared" si="12"/>
        <v>0</v>
      </c>
      <c r="AE24" s="162" t="b">
        <f t="shared" si="20"/>
        <v>0</v>
      </c>
      <c r="AF24" s="162" t="b">
        <f t="shared" si="21"/>
        <v>0</v>
      </c>
      <c r="AG24" s="162" t="b">
        <f t="shared" si="22"/>
        <v>0</v>
      </c>
      <c r="AH24" s="162" t="b">
        <f t="shared" si="23"/>
        <v>0</v>
      </c>
      <c r="AI24" s="162" t="b">
        <f t="shared" si="24"/>
        <v>0</v>
      </c>
      <c r="AJ24" s="167">
        <f t="shared" si="13"/>
        <v>5</v>
      </c>
      <c r="AK24" s="168">
        <f t="shared" si="14"/>
        <v>1</v>
      </c>
      <c r="AL24" s="240" t="str">
        <f t="shared" si="25"/>
        <v/>
      </c>
      <c r="AM24" s="165" t="str">
        <f t="shared" si="26"/>
        <v/>
      </c>
      <c r="AN24" s="166">
        <f t="shared" si="27"/>
        <v>0</v>
      </c>
      <c r="AO24" s="148">
        <f t="shared" si="28"/>
        <v>1</v>
      </c>
      <c r="AP24" s="149">
        <f t="shared" si="29"/>
        <v>1</v>
      </c>
      <c r="AQ24" s="137"/>
      <c r="AR24" s="165" t="str">
        <f t="shared" si="30"/>
        <v/>
      </c>
      <c r="AS24" s="243" t="str">
        <f t="shared" si="31"/>
        <v/>
      </c>
      <c r="AT24" s="243" t="str">
        <f t="shared" si="32"/>
        <v/>
      </c>
      <c r="AU24" s="243" t="str">
        <f t="shared" si="33"/>
        <v/>
      </c>
      <c r="AV24" s="242"/>
      <c r="AW24" s="243"/>
      <c r="AX24" s="243"/>
      <c r="AY24" s="242"/>
      <c r="AZ24" s="59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45"/>
      <c r="C25" s="197"/>
      <c r="D25" s="197"/>
      <c r="E25" s="137"/>
      <c r="F25" s="137"/>
      <c r="G25" s="157"/>
      <c r="H25" s="202"/>
      <c r="I25" s="201"/>
      <c r="J25" s="201"/>
      <c r="K25" s="169"/>
      <c r="L25" s="169"/>
      <c r="M25" s="200"/>
      <c r="N25" s="160">
        <f t="shared" si="16"/>
        <v>0</v>
      </c>
      <c r="O25" s="161" t="str">
        <f t="shared" si="17"/>
        <v/>
      </c>
      <c r="P25" s="161" t="str">
        <f t="shared" si="0"/>
        <v/>
      </c>
      <c r="Q25" s="161" t="str">
        <f t="shared" si="1"/>
        <v/>
      </c>
      <c r="R25" s="161">
        <f t="shared" si="18"/>
        <v>0</v>
      </c>
      <c r="S25" s="102" t="str">
        <f t="shared" si="2"/>
        <v/>
      </c>
      <c r="T25" s="102" t="str">
        <f t="shared" si="3"/>
        <v/>
      </c>
      <c r="U25" s="102" t="str">
        <f t="shared" si="4"/>
        <v/>
      </c>
      <c r="V25" s="102" t="str">
        <f t="shared" si="19"/>
        <v/>
      </c>
      <c r="W25" s="102" t="str">
        <f t="shared" si="5"/>
        <v/>
      </c>
      <c r="X25" s="102" t="str">
        <f t="shared" si="6"/>
        <v/>
      </c>
      <c r="Y25" s="102">
        <f t="shared" si="7"/>
        <v>0</v>
      </c>
      <c r="Z25" s="162" t="b">
        <f t="shared" si="8"/>
        <v>0</v>
      </c>
      <c r="AA25" s="162" t="b">
        <f t="shared" si="9"/>
        <v>0</v>
      </c>
      <c r="AB25" s="162" t="b">
        <f t="shared" si="10"/>
        <v>0</v>
      </c>
      <c r="AC25" s="162" t="b">
        <f t="shared" si="11"/>
        <v>0</v>
      </c>
      <c r="AD25" s="162" t="b">
        <f t="shared" si="12"/>
        <v>0</v>
      </c>
      <c r="AE25" s="162" t="b">
        <f t="shared" si="20"/>
        <v>0</v>
      </c>
      <c r="AF25" s="162" t="b">
        <f t="shared" si="21"/>
        <v>0</v>
      </c>
      <c r="AG25" s="162" t="b">
        <f t="shared" si="22"/>
        <v>0</v>
      </c>
      <c r="AH25" s="162" t="b">
        <f t="shared" si="23"/>
        <v>0</v>
      </c>
      <c r="AI25" s="162" t="b">
        <f t="shared" si="24"/>
        <v>0</v>
      </c>
      <c r="AJ25" s="167" t="str">
        <f t="shared" si="13"/>
        <v/>
      </c>
      <c r="AK25" s="168" t="str">
        <f t="shared" si="14"/>
        <v/>
      </c>
      <c r="AL25" s="240" t="str">
        <f t="shared" si="25"/>
        <v/>
      </c>
      <c r="AM25" s="165" t="str">
        <f t="shared" si="26"/>
        <v/>
      </c>
      <c r="AN25" s="166">
        <f t="shared" si="27"/>
        <v>0</v>
      </c>
      <c r="AO25" s="148" t="str">
        <f t="shared" si="28"/>
        <v/>
      </c>
      <c r="AP25" s="149" t="str">
        <f t="shared" si="29"/>
        <v/>
      </c>
      <c r="AQ25" s="137"/>
      <c r="AR25" s="165" t="str">
        <f t="shared" si="30"/>
        <v/>
      </c>
      <c r="AS25" s="243" t="str">
        <f t="shared" si="31"/>
        <v/>
      </c>
      <c r="AT25" s="243" t="str">
        <f t="shared" si="32"/>
        <v/>
      </c>
      <c r="AU25" s="243" t="str">
        <f t="shared" si="33"/>
        <v/>
      </c>
      <c r="AV25" s="242"/>
      <c r="AW25" s="243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43">
        <f t="shared" ref="AX25:AX53" si="36">IF(AW25="",0,IF(AW25&lt;AR25,0,IF(AW25&gt;=AR25,1)))</f>
        <v>0</v>
      </c>
      <c r="AY25" s="242"/>
      <c r="AZ25" s="59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45"/>
      <c r="C26" s="197"/>
      <c r="D26" s="197"/>
      <c r="E26" s="137"/>
      <c r="F26" s="137"/>
      <c r="G26" s="157"/>
      <c r="H26" s="170"/>
      <c r="I26" s="169"/>
      <c r="J26" s="169"/>
      <c r="K26" s="169"/>
      <c r="L26" s="169"/>
      <c r="M26" s="171"/>
      <c r="N26" s="160">
        <f t="shared" si="16"/>
        <v>0</v>
      </c>
      <c r="O26" s="161" t="str">
        <f t="shared" si="17"/>
        <v/>
      </c>
      <c r="P26" s="161" t="str">
        <f t="shared" si="0"/>
        <v/>
      </c>
      <c r="Q26" s="161" t="str">
        <f t="shared" si="1"/>
        <v/>
      </c>
      <c r="R26" s="161">
        <f t="shared" si="18"/>
        <v>0</v>
      </c>
      <c r="S26" s="102" t="str">
        <f t="shared" si="2"/>
        <v/>
      </c>
      <c r="T26" s="102" t="str">
        <f t="shared" si="3"/>
        <v/>
      </c>
      <c r="U26" s="102" t="str">
        <f t="shared" si="4"/>
        <v/>
      </c>
      <c r="V26" s="102" t="str">
        <f t="shared" si="19"/>
        <v/>
      </c>
      <c r="W26" s="102" t="str">
        <f t="shared" si="5"/>
        <v/>
      </c>
      <c r="X26" s="102" t="str">
        <f t="shared" si="6"/>
        <v/>
      </c>
      <c r="Y26" s="102">
        <f t="shared" si="7"/>
        <v>0</v>
      </c>
      <c r="Z26" s="162" t="b">
        <f t="shared" si="8"/>
        <v>0</v>
      </c>
      <c r="AA26" s="162" t="b">
        <f t="shared" si="9"/>
        <v>0</v>
      </c>
      <c r="AB26" s="162" t="b">
        <f t="shared" si="10"/>
        <v>0</v>
      </c>
      <c r="AC26" s="162" t="b">
        <f t="shared" si="11"/>
        <v>0</v>
      </c>
      <c r="AD26" s="162" t="b">
        <f t="shared" si="12"/>
        <v>0</v>
      </c>
      <c r="AE26" s="162" t="b">
        <f t="shared" si="20"/>
        <v>0</v>
      </c>
      <c r="AF26" s="162" t="b">
        <f t="shared" si="21"/>
        <v>0</v>
      </c>
      <c r="AG26" s="162" t="b">
        <f t="shared" si="22"/>
        <v>0</v>
      </c>
      <c r="AH26" s="162" t="b">
        <f t="shared" si="23"/>
        <v>0</v>
      </c>
      <c r="AI26" s="162" t="b">
        <f t="shared" si="24"/>
        <v>0</v>
      </c>
      <c r="AJ26" s="167" t="str">
        <f t="shared" si="13"/>
        <v/>
      </c>
      <c r="AK26" s="168" t="str">
        <f t="shared" si="14"/>
        <v/>
      </c>
      <c r="AL26" s="240" t="str">
        <f t="shared" si="25"/>
        <v/>
      </c>
      <c r="AM26" s="165" t="str">
        <f t="shared" si="26"/>
        <v/>
      </c>
      <c r="AN26" s="166">
        <f t="shared" si="27"/>
        <v>0</v>
      </c>
      <c r="AO26" s="148" t="str">
        <f t="shared" si="28"/>
        <v/>
      </c>
      <c r="AP26" s="149" t="str">
        <f t="shared" si="29"/>
        <v/>
      </c>
      <c r="AQ26" s="137"/>
      <c r="AR26" s="165" t="str">
        <f t="shared" si="30"/>
        <v/>
      </c>
      <c r="AS26" s="243" t="str">
        <f t="shared" si="31"/>
        <v/>
      </c>
      <c r="AT26" s="243" t="str">
        <f t="shared" si="32"/>
        <v/>
      </c>
      <c r="AU26" s="243" t="str">
        <f t="shared" si="33"/>
        <v/>
      </c>
      <c r="AV26" s="242"/>
      <c r="AW26" s="243" t="str">
        <f t="shared" si="35"/>
        <v/>
      </c>
      <c r="AX26" s="243">
        <f t="shared" si="36"/>
        <v>0</v>
      </c>
      <c r="AY26" s="242"/>
      <c r="AZ26" s="59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45"/>
      <c r="C27" s="197"/>
      <c r="D27" s="197"/>
      <c r="E27" s="137"/>
      <c r="F27" s="137"/>
      <c r="G27" s="157"/>
      <c r="H27" s="170"/>
      <c r="I27" s="169"/>
      <c r="J27" s="169"/>
      <c r="K27" s="169"/>
      <c r="L27" s="169"/>
      <c r="M27" s="171"/>
      <c r="N27" s="160">
        <f t="shared" si="16"/>
        <v>0</v>
      </c>
      <c r="O27" s="161" t="str">
        <f t="shared" si="17"/>
        <v/>
      </c>
      <c r="P27" s="161" t="str">
        <f t="shared" si="0"/>
        <v/>
      </c>
      <c r="Q27" s="161" t="str">
        <f t="shared" si="1"/>
        <v/>
      </c>
      <c r="R27" s="161">
        <f t="shared" si="18"/>
        <v>0</v>
      </c>
      <c r="S27" s="102" t="str">
        <f t="shared" si="2"/>
        <v/>
      </c>
      <c r="T27" s="102" t="str">
        <f t="shared" si="3"/>
        <v/>
      </c>
      <c r="U27" s="102" t="str">
        <f t="shared" si="4"/>
        <v/>
      </c>
      <c r="V27" s="102" t="str">
        <f t="shared" si="19"/>
        <v/>
      </c>
      <c r="W27" s="102" t="str">
        <f t="shared" si="5"/>
        <v/>
      </c>
      <c r="X27" s="102" t="str">
        <f t="shared" si="6"/>
        <v/>
      </c>
      <c r="Y27" s="102">
        <f t="shared" si="7"/>
        <v>0</v>
      </c>
      <c r="Z27" s="162" t="b">
        <f t="shared" si="8"/>
        <v>0</v>
      </c>
      <c r="AA27" s="162" t="b">
        <f t="shared" si="9"/>
        <v>0</v>
      </c>
      <c r="AB27" s="162" t="b">
        <f t="shared" si="10"/>
        <v>0</v>
      </c>
      <c r="AC27" s="162" t="b">
        <f t="shared" si="11"/>
        <v>0</v>
      </c>
      <c r="AD27" s="162" t="b">
        <f t="shared" si="12"/>
        <v>0</v>
      </c>
      <c r="AE27" s="162" t="b">
        <f t="shared" si="20"/>
        <v>0</v>
      </c>
      <c r="AF27" s="162" t="b">
        <f t="shared" si="21"/>
        <v>0</v>
      </c>
      <c r="AG27" s="162" t="b">
        <f t="shared" si="22"/>
        <v>0</v>
      </c>
      <c r="AH27" s="162" t="b">
        <f t="shared" si="23"/>
        <v>0</v>
      </c>
      <c r="AI27" s="162" t="b">
        <f t="shared" si="24"/>
        <v>0</v>
      </c>
      <c r="AJ27" s="167" t="str">
        <f t="shared" si="13"/>
        <v/>
      </c>
      <c r="AK27" s="168" t="str">
        <f t="shared" si="14"/>
        <v/>
      </c>
      <c r="AL27" s="240" t="str">
        <f t="shared" si="25"/>
        <v/>
      </c>
      <c r="AM27" s="165" t="str">
        <f t="shared" si="26"/>
        <v/>
      </c>
      <c r="AN27" s="166">
        <f t="shared" si="27"/>
        <v>0</v>
      </c>
      <c r="AO27" s="148" t="str">
        <f t="shared" si="28"/>
        <v/>
      </c>
      <c r="AP27" s="149" t="str">
        <f t="shared" si="29"/>
        <v/>
      </c>
      <c r="AQ27" s="137"/>
      <c r="AR27" s="165" t="str">
        <f t="shared" si="30"/>
        <v/>
      </c>
      <c r="AS27" s="243" t="str">
        <f t="shared" si="31"/>
        <v/>
      </c>
      <c r="AT27" s="243" t="str">
        <f t="shared" si="32"/>
        <v/>
      </c>
      <c r="AU27" s="243" t="str">
        <f t="shared" si="33"/>
        <v/>
      </c>
      <c r="AV27" s="242"/>
      <c r="AW27" s="243" t="str">
        <f t="shared" si="35"/>
        <v/>
      </c>
      <c r="AX27" s="243">
        <f t="shared" si="36"/>
        <v>0</v>
      </c>
      <c r="AY27" s="242"/>
      <c r="AZ27" s="59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45"/>
      <c r="C28" s="197"/>
      <c r="D28" s="197"/>
      <c r="E28" s="137"/>
      <c r="F28" s="137"/>
      <c r="G28" s="157"/>
      <c r="H28" s="170"/>
      <c r="I28" s="169"/>
      <c r="J28" s="169"/>
      <c r="K28" s="169"/>
      <c r="L28" s="169"/>
      <c r="M28" s="171"/>
      <c r="N28" s="160">
        <f t="shared" si="16"/>
        <v>0</v>
      </c>
      <c r="O28" s="161" t="str">
        <f t="shared" si="17"/>
        <v/>
      </c>
      <c r="P28" s="161" t="str">
        <f t="shared" si="0"/>
        <v/>
      </c>
      <c r="Q28" s="161" t="str">
        <f t="shared" si="1"/>
        <v/>
      </c>
      <c r="R28" s="161">
        <f t="shared" si="18"/>
        <v>0</v>
      </c>
      <c r="S28" s="102" t="str">
        <f t="shared" si="2"/>
        <v/>
      </c>
      <c r="T28" s="102" t="str">
        <f t="shared" si="3"/>
        <v/>
      </c>
      <c r="U28" s="102" t="str">
        <f t="shared" si="4"/>
        <v/>
      </c>
      <c r="V28" s="102" t="str">
        <f t="shared" si="19"/>
        <v/>
      </c>
      <c r="W28" s="102" t="str">
        <f t="shared" si="5"/>
        <v/>
      </c>
      <c r="X28" s="102" t="str">
        <f t="shared" si="6"/>
        <v/>
      </c>
      <c r="Y28" s="102">
        <f t="shared" si="7"/>
        <v>0</v>
      </c>
      <c r="Z28" s="162" t="b">
        <f t="shared" si="8"/>
        <v>0</v>
      </c>
      <c r="AA28" s="162" t="b">
        <f t="shared" si="9"/>
        <v>0</v>
      </c>
      <c r="AB28" s="162" t="b">
        <f t="shared" si="10"/>
        <v>0</v>
      </c>
      <c r="AC28" s="162" t="b">
        <f t="shared" si="11"/>
        <v>0</v>
      </c>
      <c r="AD28" s="162" t="b">
        <f t="shared" si="12"/>
        <v>0</v>
      </c>
      <c r="AE28" s="162" t="b">
        <f t="shared" si="20"/>
        <v>0</v>
      </c>
      <c r="AF28" s="162" t="b">
        <f t="shared" si="21"/>
        <v>0</v>
      </c>
      <c r="AG28" s="162" t="b">
        <f t="shared" si="22"/>
        <v>0</v>
      </c>
      <c r="AH28" s="162" t="b">
        <f t="shared" si="23"/>
        <v>0</v>
      </c>
      <c r="AI28" s="162" t="b">
        <f t="shared" si="24"/>
        <v>0</v>
      </c>
      <c r="AJ28" s="167" t="str">
        <f t="shared" si="13"/>
        <v/>
      </c>
      <c r="AK28" s="168" t="str">
        <f t="shared" si="14"/>
        <v/>
      </c>
      <c r="AL28" s="240" t="str">
        <f t="shared" si="25"/>
        <v/>
      </c>
      <c r="AM28" s="165" t="str">
        <f t="shared" si="26"/>
        <v/>
      </c>
      <c r="AN28" s="166">
        <f t="shared" si="27"/>
        <v>0</v>
      </c>
      <c r="AO28" s="148" t="str">
        <f t="shared" si="28"/>
        <v/>
      </c>
      <c r="AP28" s="149" t="str">
        <f t="shared" si="29"/>
        <v/>
      </c>
      <c r="AQ28" s="137"/>
      <c r="AR28" s="165" t="str">
        <f t="shared" si="30"/>
        <v/>
      </c>
      <c r="AS28" s="243" t="str">
        <f t="shared" si="31"/>
        <v/>
      </c>
      <c r="AT28" s="243" t="str">
        <f t="shared" si="32"/>
        <v/>
      </c>
      <c r="AU28" s="243" t="str">
        <f t="shared" si="33"/>
        <v/>
      </c>
      <c r="AV28" s="242"/>
      <c r="AW28" s="243" t="str">
        <f t="shared" si="35"/>
        <v/>
      </c>
      <c r="AX28" s="243">
        <f t="shared" si="36"/>
        <v>0</v>
      </c>
      <c r="AY28" s="242"/>
      <c r="AZ28" s="59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45"/>
      <c r="C29" s="197"/>
      <c r="D29" s="197"/>
      <c r="E29" s="137"/>
      <c r="F29" s="137"/>
      <c r="G29" s="157"/>
      <c r="H29" s="170"/>
      <c r="I29" s="169"/>
      <c r="J29" s="169"/>
      <c r="K29" s="169"/>
      <c r="L29" s="169"/>
      <c r="M29" s="171"/>
      <c r="N29" s="160">
        <f t="shared" si="16"/>
        <v>0</v>
      </c>
      <c r="O29" s="161" t="str">
        <f t="shared" si="17"/>
        <v/>
      </c>
      <c r="P29" s="161" t="str">
        <f t="shared" si="0"/>
        <v/>
      </c>
      <c r="Q29" s="161" t="str">
        <f t="shared" si="1"/>
        <v/>
      </c>
      <c r="R29" s="161">
        <f t="shared" si="18"/>
        <v>0</v>
      </c>
      <c r="S29" s="102" t="str">
        <f t="shared" si="2"/>
        <v/>
      </c>
      <c r="T29" s="102" t="str">
        <f t="shared" si="3"/>
        <v/>
      </c>
      <c r="U29" s="102" t="str">
        <f t="shared" si="4"/>
        <v/>
      </c>
      <c r="V29" s="102" t="str">
        <f t="shared" si="19"/>
        <v/>
      </c>
      <c r="W29" s="102" t="str">
        <f t="shared" si="5"/>
        <v/>
      </c>
      <c r="X29" s="102" t="str">
        <f t="shared" si="6"/>
        <v/>
      </c>
      <c r="Y29" s="102">
        <f t="shared" si="7"/>
        <v>0</v>
      </c>
      <c r="Z29" s="162" t="b">
        <f t="shared" si="8"/>
        <v>0</v>
      </c>
      <c r="AA29" s="162" t="b">
        <f t="shared" si="9"/>
        <v>0</v>
      </c>
      <c r="AB29" s="162" t="b">
        <f t="shared" si="10"/>
        <v>0</v>
      </c>
      <c r="AC29" s="162" t="b">
        <f t="shared" si="11"/>
        <v>0</v>
      </c>
      <c r="AD29" s="162" t="b">
        <f t="shared" si="12"/>
        <v>0</v>
      </c>
      <c r="AE29" s="162" t="b">
        <f t="shared" si="20"/>
        <v>0</v>
      </c>
      <c r="AF29" s="162" t="b">
        <f t="shared" si="21"/>
        <v>0</v>
      </c>
      <c r="AG29" s="162" t="b">
        <f t="shared" si="22"/>
        <v>0</v>
      </c>
      <c r="AH29" s="162" t="b">
        <f t="shared" si="23"/>
        <v>0</v>
      </c>
      <c r="AI29" s="162" t="b">
        <f t="shared" si="24"/>
        <v>0</v>
      </c>
      <c r="AJ29" s="167" t="str">
        <f t="shared" si="13"/>
        <v/>
      </c>
      <c r="AK29" s="168" t="str">
        <f t="shared" si="14"/>
        <v/>
      </c>
      <c r="AL29" s="240" t="str">
        <f t="shared" si="25"/>
        <v/>
      </c>
      <c r="AM29" s="165" t="str">
        <f t="shared" si="26"/>
        <v/>
      </c>
      <c r="AN29" s="166">
        <f t="shared" si="27"/>
        <v>0</v>
      </c>
      <c r="AO29" s="148" t="str">
        <f t="shared" si="28"/>
        <v/>
      </c>
      <c r="AP29" s="149" t="str">
        <f t="shared" si="29"/>
        <v/>
      </c>
      <c r="AQ29" s="137"/>
      <c r="AR29" s="165" t="str">
        <f t="shared" si="30"/>
        <v/>
      </c>
      <c r="AS29" s="243" t="str">
        <f t="shared" si="31"/>
        <v/>
      </c>
      <c r="AT29" s="243" t="str">
        <f t="shared" si="32"/>
        <v/>
      </c>
      <c r="AU29" s="243" t="str">
        <f t="shared" si="33"/>
        <v/>
      </c>
      <c r="AV29" s="242"/>
      <c r="AW29" s="243" t="str">
        <f t="shared" si="35"/>
        <v/>
      </c>
      <c r="AX29" s="243">
        <f t="shared" si="36"/>
        <v>0</v>
      </c>
      <c r="AY29" s="242"/>
      <c r="AZ29" s="59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45"/>
      <c r="C30" s="197"/>
      <c r="D30" s="197"/>
      <c r="E30" s="137"/>
      <c r="F30" s="137"/>
      <c r="G30" s="157"/>
      <c r="H30" s="170"/>
      <c r="I30" s="169"/>
      <c r="J30" s="169"/>
      <c r="K30" s="169"/>
      <c r="L30" s="169"/>
      <c r="M30" s="171"/>
      <c r="N30" s="160">
        <f t="shared" si="16"/>
        <v>0</v>
      </c>
      <c r="O30" s="161" t="str">
        <f t="shared" si="17"/>
        <v/>
      </c>
      <c r="P30" s="161" t="str">
        <f t="shared" si="0"/>
        <v/>
      </c>
      <c r="Q30" s="161" t="str">
        <f t="shared" si="1"/>
        <v/>
      </c>
      <c r="R30" s="161">
        <f t="shared" si="18"/>
        <v>0</v>
      </c>
      <c r="S30" s="102" t="str">
        <f t="shared" si="2"/>
        <v/>
      </c>
      <c r="T30" s="102" t="str">
        <f t="shared" si="3"/>
        <v/>
      </c>
      <c r="U30" s="102" t="str">
        <f t="shared" si="4"/>
        <v/>
      </c>
      <c r="V30" s="102" t="str">
        <f t="shared" si="19"/>
        <v/>
      </c>
      <c r="W30" s="102" t="str">
        <f t="shared" si="5"/>
        <v/>
      </c>
      <c r="X30" s="102" t="str">
        <f t="shared" si="6"/>
        <v/>
      </c>
      <c r="Y30" s="102">
        <f t="shared" si="7"/>
        <v>0</v>
      </c>
      <c r="Z30" s="162" t="b">
        <f t="shared" si="8"/>
        <v>0</v>
      </c>
      <c r="AA30" s="162" t="b">
        <f t="shared" si="9"/>
        <v>0</v>
      </c>
      <c r="AB30" s="162" t="b">
        <f t="shared" si="10"/>
        <v>0</v>
      </c>
      <c r="AC30" s="162" t="b">
        <f t="shared" si="11"/>
        <v>0</v>
      </c>
      <c r="AD30" s="162" t="b">
        <f t="shared" si="12"/>
        <v>0</v>
      </c>
      <c r="AE30" s="162" t="b">
        <f t="shared" si="20"/>
        <v>0</v>
      </c>
      <c r="AF30" s="162" t="b">
        <f t="shared" si="21"/>
        <v>0</v>
      </c>
      <c r="AG30" s="162" t="b">
        <f t="shared" si="22"/>
        <v>0</v>
      </c>
      <c r="AH30" s="162" t="b">
        <f t="shared" si="23"/>
        <v>0</v>
      </c>
      <c r="AI30" s="162" t="b">
        <f t="shared" si="24"/>
        <v>0</v>
      </c>
      <c r="AJ30" s="167" t="str">
        <f t="shared" si="13"/>
        <v/>
      </c>
      <c r="AK30" s="168" t="str">
        <f t="shared" si="14"/>
        <v/>
      </c>
      <c r="AL30" s="240" t="str">
        <f t="shared" si="25"/>
        <v/>
      </c>
      <c r="AM30" s="165" t="str">
        <f t="shared" si="26"/>
        <v/>
      </c>
      <c r="AN30" s="166">
        <f t="shared" si="27"/>
        <v>0</v>
      </c>
      <c r="AO30" s="148" t="str">
        <f t="shared" si="28"/>
        <v/>
      </c>
      <c r="AP30" s="149" t="str">
        <f t="shared" si="29"/>
        <v/>
      </c>
      <c r="AQ30" s="137"/>
      <c r="AR30" s="165" t="str">
        <f t="shared" si="30"/>
        <v/>
      </c>
      <c r="AS30" s="243" t="str">
        <f t="shared" si="31"/>
        <v/>
      </c>
      <c r="AT30" s="243" t="str">
        <f t="shared" si="32"/>
        <v/>
      </c>
      <c r="AU30" s="243" t="str">
        <f t="shared" si="33"/>
        <v/>
      </c>
      <c r="AV30" s="242"/>
      <c r="AW30" s="243" t="str">
        <f t="shared" si="35"/>
        <v/>
      </c>
      <c r="AX30" s="243">
        <f t="shared" si="36"/>
        <v>0</v>
      </c>
      <c r="AY30" s="242"/>
      <c r="AZ30" s="59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45"/>
      <c r="C31" s="197"/>
      <c r="D31" s="197"/>
      <c r="E31" s="137"/>
      <c r="F31" s="137"/>
      <c r="G31" s="157"/>
      <c r="H31" s="170"/>
      <c r="I31" s="169"/>
      <c r="J31" s="169"/>
      <c r="K31" s="169"/>
      <c r="L31" s="169"/>
      <c r="M31" s="171"/>
      <c r="N31" s="160">
        <f t="shared" si="16"/>
        <v>0</v>
      </c>
      <c r="O31" s="161" t="str">
        <f t="shared" si="17"/>
        <v/>
      </c>
      <c r="P31" s="161" t="str">
        <f t="shared" si="0"/>
        <v/>
      </c>
      <c r="Q31" s="161" t="str">
        <f t="shared" si="1"/>
        <v/>
      </c>
      <c r="R31" s="161">
        <f t="shared" si="18"/>
        <v>0</v>
      </c>
      <c r="S31" s="102" t="str">
        <f t="shared" si="2"/>
        <v/>
      </c>
      <c r="T31" s="102" t="str">
        <f t="shared" si="3"/>
        <v/>
      </c>
      <c r="U31" s="102" t="str">
        <f t="shared" si="4"/>
        <v/>
      </c>
      <c r="V31" s="102" t="str">
        <f t="shared" si="19"/>
        <v/>
      </c>
      <c r="W31" s="102" t="str">
        <f t="shared" si="5"/>
        <v/>
      </c>
      <c r="X31" s="102" t="str">
        <f t="shared" si="6"/>
        <v/>
      </c>
      <c r="Y31" s="102">
        <f t="shared" si="7"/>
        <v>0</v>
      </c>
      <c r="Z31" s="162" t="b">
        <f t="shared" si="8"/>
        <v>0</v>
      </c>
      <c r="AA31" s="162" t="b">
        <f t="shared" si="9"/>
        <v>0</v>
      </c>
      <c r="AB31" s="162" t="b">
        <f t="shared" si="10"/>
        <v>0</v>
      </c>
      <c r="AC31" s="162" t="b">
        <f t="shared" si="11"/>
        <v>0</v>
      </c>
      <c r="AD31" s="162" t="b">
        <f t="shared" si="12"/>
        <v>0</v>
      </c>
      <c r="AE31" s="162" t="b">
        <f t="shared" si="20"/>
        <v>0</v>
      </c>
      <c r="AF31" s="162" t="b">
        <f t="shared" si="21"/>
        <v>0</v>
      </c>
      <c r="AG31" s="162" t="b">
        <f t="shared" si="22"/>
        <v>0</v>
      </c>
      <c r="AH31" s="162" t="b">
        <f t="shared" si="23"/>
        <v>0</v>
      </c>
      <c r="AI31" s="162" t="b">
        <f t="shared" si="24"/>
        <v>0</v>
      </c>
      <c r="AJ31" s="167" t="str">
        <f t="shared" si="13"/>
        <v/>
      </c>
      <c r="AK31" s="168" t="str">
        <f t="shared" si="14"/>
        <v/>
      </c>
      <c r="AL31" s="240" t="str">
        <f t="shared" si="25"/>
        <v/>
      </c>
      <c r="AM31" s="165" t="str">
        <f t="shared" si="26"/>
        <v/>
      </c>
      <c r="AN31" s="166">
        <f t="shared" si="27"/>
        <v>0</v>
      </c>
      <c r="AO31" s="148" t="str">
        <f t="shared" si="28"/>
        <v/>
      </c>
      <c r="AP31" s="149" t="str">
        <f t="shared" si="29"/>
        <v/>
      </c>
      <c r="AQ31" s="137"/>
      <c r="AR31" s="165" t="str">
        <f t="shared" si="30"/>
        <v/>
      </c>
      <c r="AS31" s="243" t="str">
        <f t="shared" si="31"/>
        <v/>
      </c>
      <c r="AT31" s="243" t="str">
        <f t="shared" si="32"/>
        <v/>
      </c>
      <c r="AU31" s="243" t="str">
        <f t="shared" si="33"/>
        <v/>
      </c>
      <c r="AV31" s="242"/>
      <c r="AW31" s="243" t="str">
        <f t="shared" si="35"/>
        <v/>
      </c>
      <c r="AX31" s="243">
        <f t="shared" si="36"/>
        <v>0</v>
      </c>
      <c r="AY31" s="242"/>
      <c r="AZ31" s="59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45"/>
      <c r="C32" s="197"/>
      <c r="D32" s="197"/>
      <c r="E32" s="137"/>
      <c r="F32" s="137"/>
      <c r="G32" s="157"/>
      <c r="H32" s="170"/>
      <c r="I32" s="169"/>
      <c r="J32" s="169"/>
      <c r="K32" s="169"/>
      <c r="L32" s="169"/>
      <c r="M32" s="171"/>
      <c r="N32" s="160">
        <f t="shared" si="16"/>
        <v>0</v>
      </c>
      <c r="O32" s="161" t="str">
        <f t="shared" si="17"/>
        <v/>
      </c>
      <c r="P32" s="161" t="str">
        <f t="shared" si="0"/>
        <v/>
      </c>
      <c r="Q32" s="161" t="str">
        <f t="shared" si="1"/>
        <v/>
      </c>
      <c r="R32" s="161">
        <f t="shared" si="18"/>
        <v>0</v>
      </c>
      <c r="S32" s="102" t="str">
        <f t="shared" si="2"/>
        <v/>
      </c>
      <c r="T32" s="102" t="str">
        <f t="shared" si="3"/>
        <v/>
      </c>
      <c r="U32" s="102" t="str">
        <f t="shared" si="4"/>
        <v/>
      </c>
      <c r="V32" s="102" t="str">
        <f t="shared" si="19"/>
        <v/>
      </c>
      <c r="W32" s="102" t="str">
        <f t="shared" si="5"/>
        <v/>
      </c>
      <c r="X32" s="102" t="str">
        <f t="shared" si="6"/>
        <v/>
      </c>
      <c r="Y32" s="102">
        <f t="shared" si="7"/>
        <v>0</v>
      </c>
      <c r="Z32" s="162" t="b">
        <f t="shared" si="8"/>
        <v>0</v>
      </c>
      <c r="AA32" s="162" t="b">
        <f t="shared" si="9"/>
        <v>0</v>
      </c>
      <c r="AB32" s="162" t="b">
        <f t="shared" si="10"/>
        <v>0</v>
      </c>
      <c r="AC32" s="162" t="b">
        <f t="shared" si="11"/>
        <v>0</v>
      </c>
      <c r="AD32" s="162" t="b">
        <f t="shared" si="12"/>
        <v>0</v>
      </c>
      <c r="AE32" s="162" t="b">
        <f t="shared" si="20"/>
        <v>0</v>
      </c>
      <c r="AF32" s="162" t="b">
        <f t="shared" si="21"/>
        <v>0</v>
      </c>
      <c r="AG32" s="162" t="b">
        <f t="shared" si="22"/>
        <v>0</v>
      </c>
      <c r="AH32" s="162" t="b">
        <f t="shared" si="23"/>
        <v>0</v>
      </c>
      <c r="AI32" s="162" t="b">
        <f t="shared" si="24"/>
        <v>0</v>
      </c>
      <c r="AJ32" s="167" t="str">
        <f t="shared" si="13"/>
        <v/>
      </c>
      <c r="AK32" s="168" t="str">
        <f t="shared" si="14"/>
        <v/>
      </c>
      <c r="AL32" s="240" t="str">
        <f t="shared" si="25"/>
        <v/>
      </c>
      <c r="AM32" s="165" t="str">
        <f t="shared" si="26"/>
        <v/>
      </c>
      <c r="AN32" s="166">
        <f t="shared" si="27"/>
        <v>0</v>
      </c>
      <c r="AO32" s="148" t="str">
        <f t="shared" si="28"/>
        <v/>
      </c>
      <c r="AP32" s="149" t="str">
        <f t="shared" si="29"/>
        <v/>
      </c>
      <c r="AQ32" s="137"/>
      <c r="AR32" s="165" t="str">
        <f t="shared" si="30"/>
        <v/>
      </c>
      <c r="AS32" s="243" t="str">
        <f t="shared" si="31"/>
        <v/>
      </c>
      <c r="AT32" s="243" t="str">
        <f t="shared" si="32"/>
        <v/>
      </c>
      <c r="AU32" s="243" t="str">
        <f t="shared" si="33"/>
        <v/>
      </c>
      <c r="AV32" s="242"/>
      <c r="AW32" s="243" t="str">
        <f t="shared" si="35"/>
        <v/>
      </c>
      <c r="AX32" s="243">
        <f t="shared" si="36"/>
        <v>0</v>
      </c>
      <c r="AY32" s="242"/>
      <c r="AZ32" s="59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45"/>
      <c r="C33" s="197"/>
      <c r="D33" s="197"/>
      <c r="E33" s="137"/>
      <c r="F33" s="137"/>
      <c r="G33" s="157"/>
      <c r="H33" s="170"/>
      <c r="I33" s="169"/>
      <c r="J33" s="169"/>
      <c r="K33" s="169"/>
      <c r="L33" s="169"/>
      <c r="M33" s="171"/>
      <c r="N33" s="160">
        <f t="shared" si="16"/>
        <v>0</v>
      </c>
      <c r="O33" s="161" t="str">
        <f t="shared" si="17"/>
        <v/>
      </c>
      <c r="P33" s="161" t="str">
        <f t="shared" si="0"/>
        <v/>
      </c>
      <c r="Q33" s="161" t="str">
        <f t="shared" si="1"/>
        <v/>
      </c>
      <c r="R33" s="161">
        <f t="shared" si="18"/>
        <v>0</v>
      </c>
      <c r="S33" s="102" t="str">
        <f t="shared" si="2"/>
        <v/>
      </c>
      <c r="T33" s="102" t="str">
        <f t="shared" si="3"/>
        <v/>
      </c>
      <c r="U33" s="102" t="str">
        <f t="shared" si="4"/>
        <v/>
      </c>
      <c r="V33" s="102" t="str">
        <f t="shared" si="19"/>
        <v/>
      </c>
      <c r="W33" s="102" t="str">
        <f t="shared" si="5"/>
        <v/>
      </c>
      <c r="X33" s="102" t="str">
        <f t="shared" si="6"/>
        <v/>
      </c>
      <c r="Y33" s="102">
        <f t="shared" si="7"/>
        <v>0</v>
      </c>
      <c r="Z33" s="162" t="b">
        <f t="shared" si="8"/>
        <v>0</v>
      </c>
      <c r="AA33" s="162" t="b">
        <f t="shared" si="9"/>
        <v>0</v>
      </c>
      <c r="AB33" s="162" t="b">
        <f t="shared" si="10"/>
        <v>0</v>
      </c>
      <c r="AC33" s="162" t="b">
        <f t="shared" si="11"/>
        <v>0</v>
      </c>
      <c r="AD33" s="162" t="b">
        <f t="shared" si="12"/>
        <v>0</v>
      </c>
      <c r="AE33" s="162" t="b">
        <f t="shared" si="20"/>
        <v>0</v>
      </c>
      <c r="AF33" s="162" t="b">
        <f t="shared" si="21"/>
        <v>0</v>
      </c>
      <c r="AG33" s="162" t="b">
        <f t="shared" si="22"/>
        <v>0</v>
      </c>
      <c r="AH33" s="162" t="b">
        <f t="shared" si="23"/>
        <v>0</v>
      </c>
      <c r="AI33" s="162" t="b">
        <f t="shared" si="24"/>
        <v>0</v>
      </c>
      <c r="AJ33" s="167" t="str">
        <f t="shared" si="13"/>
        <v/>
      </c>
      <c r="AK33" s="168" t="str">
        <f t="shared" si="14"/>
        <v/>
      </c>
      <c r="AL33" s="240" t="str">
        <f t="shared" si="25"/>
        <v/>
      </c>
      <c r="AM33" s="165" t="str">
        <f t="shared" si="26"/>
        <v/>
      </c>
      <c r="AN33" s="166">
        <f t="shared" si="27"/>
        <v>0</v>
      </c>
      <c r="AO33" s="148" t="str">
        <f t="shared" si="28"/>
        <v/>
      </c>
      <c r="AP33" s="149" t="str">
        <f t="shared" si="29"/>
        <v/>
      </c>
      <c r="AQ33" s="137"/>
      <c r="AR33" s="165" t="str">
        <f t="shared" si="30"/>
        <v/>
      </c>
      <c r="AS33" s="243" t="str">
        <f t="shared" si="31"/>
        <v/>
      </c>
      <c r="AT33" s="243" t="str">
        <f t="shared" si="32"/>
        <v/>
      </c>
      <c r="AU33" s="243" t="str">
        <f t="shared" si="33"/>
        <v/>
      </c>
      <c r="AV33" s="242"/>
      <c r="AW33" s="243" t="str">
        <f t="shared" si="35"/>
        <v/>
      </c>
      <c r="AX33" s="243">
        <f t="shared" si="36"/>
        <v>0</v>
      </c>
      <c r="AY33" s="242"/>
      <c r="AZ33" s="59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45"/>
      <c r="C34" s="197"/>
      <c r="D34" s="155"/>
      <c r="E34" s="137"/>
      <c r="F34" s="137"/>
      <c r="G34" s="157"/>
      <c r="H34" s="170"/>
      <c r="I34" s="169"/>
      <c r="J34" s="169"/>
      <c r="K34" s="169"/>
      <c r="L34" s="169"/>
      <c r="M34" s="171"/>
      <c r="N34" s="160">
        <f t="shared" si="16"/>
        <v>0</v>
      </c>
      <c r="O34" s="161" t="str">
        <f t="shared" si="17"/>
        <v/>
      </c>
      <c r="P34" s="161" t="str">
        <f t="shared" si="0"/>
        <v/>
      </c>
      <c r="Q34" s="161" t="str">
        <f t="shared" si="1"/>
        <v/>
      </c>
      <c r="R34" s="161">
        <f t="shared" si="18"/>
        <v>0</v>
      </c>
      <c r="S34" s="102" t="str">
        <f t="shared" si="2"/>
        <v/>
      </c>
      <c r="T34" s="102" t="str">
        <f t="shared" si="3"/>
        <v/>
      </c>
      <c r="U34" s="102" t="str">
        <f t="shared" si="4"/>
        <v/>
      </c>
      <c r="V34" s="102" t="str">
        <f t="shared" si="19"/>
        <v/>
      </c>
      <c r="W34" s="102" t="str">
        <f t="shared" si="5"/>
        <v/>
      </c>
      <c r="X34" s="102" t="str">
        <f t="shared" si="6"/>
        <v/>
      </c>
      <c r="Y34" s="102">
        <f t="shared" si="7"/>
        <v>0</v>
      </c>
      <c r="Z34" s="162" t="b">
        <f t="shared" si="8"/>
        <v>0</v>
      </c>
      <c r="AA34" s="162" t="b">
        <f t="shared" si="9"/>
        <v>0</v>
      </c>
      <c r="AB34" s="162" t="b">
        <f t="shared" si="10"/>
        <v>0</v>
      </c>
      <c r="AC34" s="162" t="b">
        <f t="shared" si="11"/>
        <v>0</v>
      </c>
      <c r="AD34" s="162" t="b">
        <f t="shared" si="12"/>
        <v>0</v>
      </c>
      <c r="AE34" s="162" t="b">
        <f t="shared" si="20"/>
        <v>0</v>
      </c>
      <c r="AF34" s="162" t="b">
        <f t="shared" si="21"/>
        <v>0</v>
      </c>
      <c r="AG34" s="162" t="b">
        <f t="shared" si="22"/>
        <v>0</v>
      </c>
      <c r="AH34" s="162" t="b">
        <f t="shared" si="23"/>
        <v>0</v>
      </c>
      <c r="AI34" s="162" t="b">
        <f t="shared" si="24"/>
        <v>0</v>
      </c>
      <c r="AJ34" s="167" t="str">
        <f t="shared" si="13"/>
        <v/>
      </c>
      <c r="AK34" s="168" t="str">
        <f t="shared" si="14"/>
        <v/>
      </c>
      <c r="AL34" s="240" t="str">
        <f t="shared" si="25"/>
        <v/>
      </c>
      <c r="AM34" s="165" t="str">
        <f t="shared" si="26"/>
        <v/>
      </c>
      <c r="AN34" s="166">
        <f t="shared" si="27"/>
        <v>0</v>
      </c>
      <c r="AO34" s="148" t="str">
        <f t="shared" si="28"/>
        <v/>
      </c>
      <c r="AP34" s="149" t="str">
        <f t="shared" si="29"/>
        <v/>
      </c>
      <c r="AQ34" s="137"/>
      <c r="AR34" s="165" t="str">
        <f t="shared" si="30"/>
        <v/>
      </c>
      <c r="AS34" s="243" t="str">
        <f t="shared" si="31"/>
        <v/>
      </c>
      <c r="AT34" s="243" t="str">
        <f t="shared" si="32"/>
        <v/>
      </c>
      <c r="AU34" s="243" t="str">
        <f t="shared" si="33"/>
        <v/>
      </c>
      <c r="AV34" s="242"/>
      <c r="AW34" s="243" t="str">
        <f t="shared" si="35"/>
        <v/>
      </c>
      <c r="AX34" s="243">
        <f t="shared" si="36"/>
        <v>0</v>
      </c>
      <c r="AY34" s="242"/>
      <c r="AZ34" s="59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45"/>
      <c r="C35" s="197"/>
      <c r="D35" s="155"/>
      <c r="E35" s="137"/>
      <c r="F35" s="137"/>
      <c r="G35" s="157"/>
      <c r="H35" s="170"/>
      <c r="I35" s="169"/>
      <c r="J35" s="169"/>
      <c r="K35" s="169"/>
      <c r="L35" s="169"/>
      <c r="M35" s="171"/>
      <c r="N35" s="160">
        <f t="shared" si="16"/>
        <v>0</v>
      </c>
      <c r="O35" s="161" t="str">
        <f t="shared" si="17"/>
        <v/>
      </c>
      <c r="P35" s="161" t="str">
        <f t="shared" si="0"/>
        <v/>
      </c>
      <c r="Q35" s="161" t="str">
        <f t="shared" si="1"/>
        <v/>
      </c>
      <c r="R35" s="161">
        <f t="shared" si="18"/>
        <v>0</v>
      </c>
      <c r="S35" s="102" t="str">
        <f t="shared" si="2"/>
        <v/>
      </c>
      <c r="T35" s="102" t="str">
        <f t="shared" si="3"/>
        <v/>
      </c>
      <c r="U35" s="102" t="str">
        <f t="shared" si="4"/>
        <v/>
      </c>
      <c r="V35" s="102" t="str">
        <f t="shared" si="19"/>
        <v/>
      </c>
      <c r="W35" s="102" t="str">
        <f t="shared" si="5"/>
        <v/>
      </c>
      <c r="X35" s="102" t="str">
        <f t="shared" si="6"/>
        <v/>
      </c>
      <c r="Y35" s="102">
        <f t="shared" si="7"/>
        <v>0</v>
      </c>
      <c r="Z35" s="162" t="b">
        <f t="shared" si="8"/>
        <v>0</v>
      </c>
      <c r="AA35" s="162" t="b">
        <f t="shared" si="9"/>
        <v>0</v>
      </c>
      <c r="AB35" s="162" t="b">
        <f t="shared" si="10"/>
        <v>0</v>
      </c>
      <c r="AC35" s="162" t="b">
        <f t="shared" si="11"/>
        <v>0</v>
      </c>
      <c r="AD35" s="162" t="b">
        <f t="shared" si="12"/>
        <v>0</v>
      </c>
      <c r="AE35" s="162" t="b">
        <f t="shared" si="20"/>
        <v>0</v>
      </c>
      <c r="AF35" s="162" t="b">
        <f t="shared" si="21"/>
        <v>0</v>
      </c>
      <c r="AG35" s="162" t="b">
        <f t="shared" si="22"/>
        <v>0</v>
      </c>
      <c r="AH35" s="162" t="b">
        <f t="shared" si="23"/>
        <v>0</v>
      </c>
      <c r="AI35" s="162" t="b">
        <f t="shared" si="24"/>
        <v>0</v>
      </c>
      <c r="AJ35" s="167" t="str">
        <f t="shared" si="13"/>
        <v/>
      </c>
      <c r="AK35" s="168" t="str">
        <f t="shared" si="14"/>
        <v/>
      </c>
      <c r="AL35" s="240" t="str">
        <f t="shared" si="25"/>
        <v/>
      </c>
      <c r="AM35" s="165" t="str">
        <f t="shared" si="26"/>
        <v/>
      </c>
      <c r="AN35" s="166">
        <f t="shared" si="27"/>
        <v>0</v>
      </c>
      <c r="AO35" s="148" t="str">
        <f t="shared" si="28"/>
        <v/>
      </c>
      <c r="AP35" s="149" t="str">
        <f t="shared" si="29"/>
        <v/>
      </c>
      <c r="AQ35" s="137"/>
      <c r="AR35" s="165" t="str">
        <f t="shared" si="30"/>
        <v/>
      </c>
      <c r="AS35" s="243" t="str">
        <f t="shared" si="31"/>
        <v/>
      </c>
      <c r="AT35" s="243" t="str">
        <f t="shared" si="32"/>
        <v/>
      </c>
      <c r="AU35" s="243" t="str">
        <f t="shared" si="33"/>
        <v/>
      </c>
      <c r="AV35" s="242"/>
      <c r="AW35" s="243" t="str">
        <f t="shared" si="35"/>
        <v/>
      </c>
      <c r="AX35" s="243">
        <f t="shared" si="36"/>
        <v>0</v>
      </c>
      <c r="AY35" s="242"/>
      <c r="AZ35" s="59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45"/>
      <c r="C36" s="197"/>
      <c r="D36" s="155"/>
      <c r="E36" s="137"/>
      <c r="F36" s="137"/>
      <c r="G36" s="157"/>
      <c r="H36" s="170"/>
      <c r="I36" s="169"/>
      <c r="J36" s="169"/>
      <c r="K36" s="169"/>
      <c r="L36" s="169"/>
      <c r="M36" s="171"/>
      <c r="N36" s="160">
        <f t="shared" si="16"/>
        <v>0</v>
      </c>
      <c r="O36" s="161" t="str">
        <f t="shared" si="17"/>
        <v/>
      </c>
      <c r="P36" s="161" t="str">
        <f t="shared" si="0"/>
        <v/>
      </c>
      <c r="Q36" s="161" t="str">
        <f t="shared" si="1"/>
        <v/>
      </c>
      <c r="R36" s="161">
        <f t="shared" si="18"/>
        <v>0</v>
      </c>
      <c r="S36" s="102" t="str">
        <f t="shared" si="2"/>
        <v/>
      </c>
      <c r="T36" s="102" t="str">
        <f t="shared" si="3"/>
        <v/>
      </c>
      <c r="U36" s="102" t="str">
        <f t="shared" si="4"/>
        <v/>
      </c>
      <c r="V36" s="102" t="str">
        <f t="shared" si="19"/>
        <v/>
      </c>
      <c r="W36" s="102" t="str">
        <f t="shared" si="5"/>
        <v/>
      </c>
      <c r="X36" s="102" t="str">
        <f t="shared" si="6"/>
        <v/>
      </c>
      <c r="Y36" s="102">
        <f t="shared" si="7"/>
        <v>0</v>
      </c>
      <c r="Z36" s="162" t="b">
        <f t="shared" si="8"/>
        <v>0</v>
      </c>
      <c r="AA36" s="162" t="b">
        <f t="shared" si="9"/>
        <v>0</v>
      </c>
      <c r="AB36" s="162" t="b">
        <f t="shared" si="10"/>
        <v>0</v>
      </c>
      <c r="AC36" s="162" t="b">
        <f t="shared" si="11"/>
        <v>0</v>
      </c>
      <c r="AD36" s="162" t="b">
        <f t="shared" si="12"/>
        <v>0</v>
      </c>
      <c r="AE36" s="162" t="b">
        <f t="shared" si="20"/>
        <v>0</v>
      </c>
      <c r="AF36" s="162" t="b">
        <f t="shared" si="21"/>
        <v>0</v>
      </c>
      <c r="AG36" s="162" t="b">
        <f t="shared" si="22"/>
        <v>0</v>
      </c>
      <c r="AH36" s="162" t="b">
        <f t="shared" si="23"/>
        <v>0</v>
      </c>
      <c r="AI36" s="162" t="b">
        <f t="shared" si="24"/>
        <v>0</v>
      </c>
      <c r="AJ36" s="167" t="str">
        <f t="shared" si="13"/>
        <v/>
      </c>
      <c r="AK36" s="168" t="str">
        <f t="shared" si="14"/>
        <v/>
      </c>
      <c r="AL36" s="240" t="str">
        <f t="shared" si="25"/>
        <v/>
      </c>
      <c r="AM36" s="165" t="str">
        <f t="shared" si="26"/>
        <v/>
      </c>
      <c r="AN36" s="166">
        <f t="shared" si="27"/>
        <v>0</v>
      </c>
      <c r="AO36" s="148" t="str">
        <f t="shared" si="28"/>
        <v/>
      </c>
      <c r="AP36" s="149" t="str">
        <f t="shared" si="29"/>
        <v/>
      </c>
      <c r="AQ36" s="137"/>
      <c r="AR36" s="165" t="str">
        <f t="shared" si="30"/>
        <v/>
      </c>
      <c r="AS36" s="243" t="str">
        <f t="shared" si="31"/>
        <v/>
      </c>
      <c r="AT36" s="243" t="str">
        <f t="shared" si="32"/>
        <v/>
      </c>
      <c r="AU36" s="243" t="str">
        <f t="shared" si="33"/>
        <v/>
      </c>
      <c r="AV36" s="242"/>
      <c r="AW36" s="243" t="str">
        <f t="shared" si="35"/>
        <v/>
      </c>
      <c r="AX36" s="243">
        <f t="shared" si="36"/>
        <v>0</v>
      </c>
      <c r="AY36" s="242"/>
      <c r="AZ36" s="59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45"/>
      <c r="C37" s="197"/>
      <c r="D37" s="155"/>
      <c r="E37" s="137"/>
      <c r="F37" s="137"/>
      <c r="G37" s="157"/>
      <c r="H37" s="170"/>
      <c r="I37" s="169"/>
      <c r="J37" s="169"/>
      <c r="K37" s="169"/>
      <c r="L37" s="169"/>
      <c r="M37" s="171"/>
      <c r="N37" s="160">
        <f t="shared" si="16"/>
        <v>0</v>
      </c>
      <c r="O37" s="161" t="str">
        <f t="shared" si="17"/>
        <v/>
      </c>
      <c r="P37" s="161" t="str">
        <f t="shared" si="0"/>
        <v/>
      </c>
      <c r="Q37" s="161" t="str">
        <f t="shared" si="1"/>
        <v/>
      </c>
      <c r="R37" s="161">
        <f t="shared" si="18"/>
        <v>0</v>
      </c>
      <c r="S37" s="102" t="str">
        <f t="shared" si="2"/>
        <v/>
      </c>
      <c r="T37" s="102" t="str">
        <f t="shared" si="3"/>
        <v/>
      </c>
      <c r="U37" s="102" t="str">
        <f t="shared" si="4"/>
        <v/>
      </c>
      <c r="V37" s="102" t="str">
        <f t="shared" si="19"/>
        <v/>
      </c>
      <c r="W37" s="102" t="str">
        <f t="shared" si="5"/>
        <v/>
      </c>
      <c r="X37" s="102" t="str">
        <f t="shared" si="6"/>
        <v/>
      </c>
      <c r="Y37" s="102">
        <f t="shared" si="7"/>
        <v>0</v>
      </c>
      <c r="Z37" s="162" t="b">
        <f t="shared" si="8"/>
        <v>0</v>
      </c>
      <c r="AA37" s="162" t="b">
        <f t="shared" si="9"/>
        <v>0</v>
      </c>
      <c r="AB37" s="162" t="b">
        <f t="shared" si="10"/>
        <v>0</v>
      </c>
      <c r="AC37" s="162" t="b">
        <f t="shared" si="11"/>
        <v>0</v>
      </c>
      <c r="AD37" s="162" t="b">
        <f t="shared" si="12"/>
        <v>0</v>
      </c>
      <c r="AE37" s="162" t="b">
        <f t="shared" si="20"/>
        <v>0</v>
      </c>
      <c r="AF37" s="162" t="b">
        <f t="shared" si="21"/>
        <v>0</v>
      </c>
      <c r="AG37" s="162" t="b">
        <f t="shared" si="22"/>
        <v>0</v>
      </c>
      <c r="AH37" s="162" t="b">
        <f t="shared" si="23"/>
        <v>0</v>
      </c>
      <c r="AI37" s="162" t="b">
        <f t="shared" si="24"/>
        <v>0</v>
      </c>
      <c r="AJ37" s="167" t="str">
        <f t="shared" si="13"/>
        <v/>
      </c>
      <c r="AK37" s="168" t="str">
        <f t="shared" si="14"/>
        <v/>
      </c>
      <c r="AL37" s="240" t="str">
        <f t="shared" si="25"/>
        <v/>
      </c>
      <c r="AM37" s="165" t="str">
        <f t="shared" si="26"/>
        <v/>
      </c>
      <c r="AN37" s="166">
        <f t="shared" si="27"/>
        <v>0</v>
      </c>
      <c r="AO37" s="148" t="str">
        <f t="shared" si="28"/>
        <v/>
      </c>
      <c r="AP37" s="149" t="str">
        <f t="shared" si="29"/>
        <v/>
      </c>
      <c r="AQ37" s="137"/>
      <c r="AR37" s="165" t="str">
        <f t="shared" si="30"/>
        <v/>
      </c>
      <c r="AS37" s="243" t="str">
        <f t="shared" si="31"/>
        <v/>
      </c>
      <c r="AT37" s="243" t="str">
        <f t="shared" si="32"/>
        <v/>
      </c>
      <c r="AU37" s="243" t="str">
        <f t="shared" si="33"/>
        <v/>
      </c>
      <c r="AV37" s="242"/>
      <c r="AW37" s="243" t="str">
        <f t="shared" si="35"/>
        <v/>
      </c>
      <c r="AX37" s="243">
        <f t="shared" si="36"/>
        <v>0</v>
      </c>
      <c r="AY37" s="242"/>
      <c r="AZ37" s="59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17"/>
      <c r="C38" s="156"/>
      <c r="D38" s="155"/>
      <c r="E38" s="137"/>
      <c r="F38" s="137"/>
      <c r="G38" s="157"/>
      <c r="H38" s="170"/>
      <c r="I38" s="169"/>
      <c r="J38" s="169"/>
      <c r="K38" s="169"/>
      <c r="L38" s="169"/>
      <c r="M38" s="171"/>
      <c r="N38" s="160">
        <f t="shared" si="16"/>
        <v>0</v>
      </c>
      <c r="O38" s="161" t="str">
        <f t="shared" si="17"/>
        <v/>
      </c>
      <c r="P38" s="161" t="str">
        <f t="shared" si="0"/>
        <v/>
      </c>
      <c r="Q38" s="161" t="str">
        <f t="shared" si="1"/>
        <v/>
      </c>
      <c r="R38" s="161">
        <f t="shared" si="18"/>
        <v>0</v>
      </c>
      <c r="S38" s="102" t="str">
        <f t="shared" si="2"/>
        <v/>
      </c>
      <c r="T38" s="102" t="str">
        <f t="shared" si="3"/>
        <v/>
      </c>
      <c r="U38" s="102" t="str">
        <f t="shared" si="4"/>
        <v/>
      </c>
      <c r="V38" s="102" t="str">
        <f t="shared" si="19"/>
        <v/>
      </c>
      <c r="W38" s="102" t="str">
        <f t="shared" si="5"/>
        <v/>
      </c>
      <c r="X38" s="102" t="str">
        <f t="shared" si="6"/>
        <v/>
      </c>
      <c r="Y38" s="102">
        <f t="shared" si="7"/>
        <v>0</v>
      </c>
      <c r="Z38" s="162" t="b">
        <f t="shared" si="8"/>
        <v>0</v>
      </c>
      <c r="AA38" s="162" t="b">
        <f t="shared" si="9"/>
        <v>0</v>
      </c>
      <c r="AB38" s="162" t="b">
        <f t="shared" si="10"/>
        <v>0</v>
      </c>
      <c r="AC38" s="162" t="b">
        <f t="shared" si="11"/>
        <v>0</v>
      </c>
      <c r="AD38" s="162" t="b">
        <f t="shared" si="12"/>
        <v>0</v>
      </c>
      <c r="AE38" s="162" t="b">
        <f t="shared" si="20"/>
        <v>0</v>
      </c>
      <c r="AF38" s="162" t="b">
        <f t="shared" si="21"/>
        <v>0</v>
      </c>
      <c r="AG38" s="162" t="b">
        <f t="shared" si="22"/>
        <v>0</v>
      </c>
      <c r="AH38" s="162" t="b">
        <f t="shared" si="23"/>
        <v>0</v>
      </c>
      <c r="AI38" s="162" t="b">
        <f t="shared" si="24"/>
        <v>0</v>
      </c>
      <c r="AJ38" s="167" t="str">
        <f t="shared" si="13"/>
        <v/>
      </c>
      <c r="AK38" s="168" t="str">
        <f t="shared" si="14"/>
        <v/>
      </c>
      <c r="AL38" s="240" t="str">
        <f t="shared" si="25"/>
        <v/>
      </c>
      <c r="AM38" s="165" t="str">
        <f t="shared" si="26"/>
        <v/>
      </c>
      <c r="AN38" s="166">
        <f t="shared" si="27"/>
        <v>0</v>
      </c>
      <c r="AO38" s="148" t="str">
        <f t="shared" si="28"/>
        <v/>
      </c>
      <c r="AP38" s="149" t="str">
        <f t="shared" si="29"/>
        <v/>
      </c>
      <c r="AQ38" s="137"/>
      <c r="AR38" s="165" t="str">
        <f t="shared" si="30"/>
        <v/>
      </c>
      <c r="AS38" s="243" t="str">
        <f t="shared" si="31"/>
        <v/>
      </c>
      <c r="AT38" s="243" t="str">
        <f t="shared" si="32"/>
        <v/>
      </c>
      <c r="AU38" s="243" t="str">
        <f t="shared" si="33"/>
        <v/>
      </c>
      <c r="AV38" s="242"/>
      <c r="AW38" s="243" t="str">
        <f t="shared" si="35"/>
        <v/>
      </c>
      <c r="AX38" s="243">
        <f t="shared" si="36"/>
        <v>0</v>
      </c>
      <c r="AY38" s="242"/>
      <c r="AZ38" s="59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17"/>
      <c r="C39" s="156"/>
      <c r="D39" s="155"/>
      <c r="E39" s="137"/>
      <c r="F39" s="137"/>
      <c r="G39" s="157"/>
      <c r="H39" s="170"/>
      <c r="I39" s="169"/>
      <c r="J39" s="169"/>
      <c r="K39" s="169"/>
      <c r="L39" s="169"/>
      <c r="M39" s="171"/>
      <c r="N39" s="160">
        <f t="shared" si="16"/>
        <v>0</v>
      </c>
      <c r="O39" s="161" t="str">
        <f t="shared" si="17"/>
        <v/>
      </c>
      <c r="P39" s="161" t="str">
        <f t="shared" si="0"/>
        <v/>
      </c>
      <c r="Q39" s="161" t="str">
        <f t="shared" si="1"/>
        <v/>
      </c>
      <c r="R39" s="161">
        <f t="shared" si="18"/>
        <v>0</v>
      </c>
      <c r="S39" s="102" t="str">
        <f t="shared" si="2"/>
        <v/>
      </c>
      <c r="T39" s="102" t="str">
        <f t="shared" si="3"/>
        <v/>
      </c>
      <c r="U39" s="102" t="str">
        <f t="shared" si="4"/>
        <v/>
      </c>
      <c r="V39" s="102" t="str">
        <f t="shared" si="19"/>
        <v/>
      </c>
      <c r="W39" s="102" t="str">
        <f t="shared" si="5"/>
        <v/>
      </c>
      <c r="X39" s="102" t="str">
        <f t="shared" si="6"/>
        <v/>
      </c>
      <c r="Y39" s="102">
        <f t="shared" si="7"/>
        <v>0</v>
      </c>
      <c r="Z39" s="162" t="b">
        <f t="shared" si="8"/>
        <v>0</v>
      </c>
      <c r="AA39" s="162" t="b">
        <f t="shared" si="9"/>
        <v>0</v>
      </c>
      <c r="AB39" s="162" t="b">
        <f t="shared" si="10"/>
        <v>0</v>
      </c>
      <c r="AC39" s="162" t="b">
        <f t="shared" si="11"/>
        <v>0</v>
      </c>
      <c r="AD39" s="162" t="b">
        <f t="shared" si="12"/>
        <v>0</v>
      </c>
      <c r="AE39" s="162" t="b">
        <f t="shared" si="20"/>
        <v>0</v>
      </c>
      <c r="AF39" s="162" t="b">
        <f t="shared" si="21"/>
        <v>0</v>
      </c>
      <c r="AG39" s="162" t="b">
        <f t="shared" si="22"/>
        <v>0</v>
      </c>
      <c r="AH39" s="162" t="b">
        <f t="shared" si="23"/>
        <v>0</v>
      </c>
      <c r="AI39" s="162" t="b">
        <f t="shared" si="24"/>
        <v>0</v>
      </c>
      <c r="AJ39" s="167" t="str">
        <f t="shared" si="13"/>
        <v/>
      </c>
      <c r="AK39" s="168" t="str">
        <f t="shared" si="14"/>
        <v/>
      </c>
      <c r="AL39" s="240" t="str">
        <f t="shared" si="25"/>
        <v/>
      </c>
      <c r="AM39" s="165" t="str">
        <f t="shared" si="26"/>
        <v/>
      </c>
      <c r="AN39" s="166">
        <f t="shared" si="27"/>
        <v>0</v>
      </c>
      <c r="AO39" s="148" t="str">
        <f t="shared" si="28"/>
        <v/>
      </c>
      <c r="AP39" s="149" t="str">
        <f t="shared" si="29"/>
        <v/>
      </c>
      <c r="AQ39" s="137"/>
      <c r="AR39" s="165" t="str">
        <f t="shared" si="30"/>
        <v/>
      </c>
      <c r="AS39" s="243" t="str">
        <f t="shared" si="31"/>
        <v/>
      </c>
      <c r="AT39" s="243" t="str">
        <f t="shared" si="32"/>
        <v/>
      </c>
      <c r="AU39" s="243" t="str">
        <f t="shared" si="33"/>
        <v/>
      </c>
      <c r="AV39" s="242"/>
      <c r="AW39" s="243" t="str">
        <f t="shared" si="35"/>
        <v/>
      </c>
      <c r="AX39" s="243">
        <f t="shared" si="36"/>
        <v>0</v>
      </c>
      <c r="AY39" s="242"/>
      <c r="AZ39" s="59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17"/>
      <c r="C40" s="156"/>
      <c r="D40" s="155"/>
      <c r="E40" s="137"/>
      <c r="F40" s="137"/>
      <c r="G40" s="157"/>
      <c r="H40" s="170"/>
      <c r="I40" s="169"/>
      <c r="J40" s="169"/>
      <c r="K40" s="169"/>
      <c r="L40" s="169"/>
      <c r="M40" s="171"/>
      <c r="N40" s="160">
        <f t="shared" si="16"/>
        <v>0</v>
      </c>
      <c r="O40" s="161" t="str">
        <f t="shared" si="17"/>
        <v/>
      </c>
      <c r="P40" s="161" t="str">
        <f t="shared" si="0"/>
        <v/>
      </c>
      <c r="Q40" s="161" t="str">
        <f t="shared" si="1"/>
        <v/>
      </c>
      <c r="R40" s="161">
        <f t="shared" si="18"/>
        <v>0</v>
      </c>
      <c r="S40" s="102" t="str">
        <f t="shared" si="2"/>
        <v/>
      </c>
      <c r="T40" s="102" t="str">
        <f t="shared" si="3"/>
        <v/>
      </c>
      <c r="U40" s="102" t="str">
        <f t="shared" si="4"/>
        <v/>
      </c>
      <c r="V40" s="102" t="str">
        <f t="shared" si="19"/>
        <v/>
      </c>
      <c r="W40" s="102" t="str">
        <f t="shared" si="5"/>
        <v/>
      </c>
      <c r="X40" s="102" t="str">
        <f t="shared" si="6"/>
        <v/>
      </c>
      <c r="Y40" s="102">
        <f t="shared" si="7"/>
        <v>0</v>
      </c>
      <c r="Z40" s="162" t="b">
        <f t="shared" si="8"/>
        <v>0</v>
      </c>
      <c r="AA40" s="162" t="b">
        <f t="shared" si="9"/>
        <v>0</v>
      </c>
      <c r="AB40" s="162" t="b">
        <f t="shared" si="10"/>
        <v>0</v>
      </c>
      <c r="AC40" s="162" t="b">
        <f t="shared" si="11"/>
        <v>0</v>
      </c>
      <c r="AD40" s="162" t="b">
        <f t="shared" si="12"/>
        <v>0</v>
      </c>
      <c r="AE40" s="162" t="b">
        <f t="shared" si="20"/>
        <v>0</v>
      </c>
      <c r="AF40" s="162" t="b">
        <f t="shared" si="21"/>
        <v>0</v>
      </c>
      <c r="AG40" s="162" t="b">
        <f t="shared" si="22"/>
        <v>0</v>
      </c>
      <c r="AH40" s="162" t="b">
        <f t="shared" si="23"/>
        <v>0</v>
      </c>
      <c r="AI40" s="162" t="b">
        <f t="shared" si="24"/>
        <v>0</v>
      </c>
      <c r="AJ40" s="167" t="str">
        <f t="shared" si="13"/>
        <v/>
      </c>
      <c r="AK40" s="168" t="str">
        <f t="shared" si="14"/>
        <v/>
      </c>
      <c r="AL40" s="240" t="str">
        <f t="shared" si="25"/>
        <v/>
      </c>
      <c r="AM40" s="165" t="str">
        <f t="shared" si="26"/>
        <v/>
      </c>
      <c r="AN40" s="166">
        <f t="shared" si="27"/>
        <v>0</v>
      </c>
      <c r="AO40" s="148" t="str">
        <f t="shared" si="28"/>
        <v/>
      </c>
      <c r="AP40" s="149" t="str">
        <f t="shared" si="29"/>
        <v/>
      </c>
      <c r="AQ40" s="137"/>
      <c r="AR40" s="165" t="str">
        <f t="shared" si="30"/>
        <v/>
      </c>
      <c r="AS40" s="243" t="str">
        <f t="shared" si="31"/>
        <v/>
      </c>
      <c r="AT40" s="243" t="str">
        <f t="shared" si="32"/>
        <v/>
      </c>
      <c r="AU40" s="243" t="str">
        <f t="shared" si="33"/>
        <v/>
      </c>
      <c r="AV40" s="242"/>
      <c r="AW40" s="243" t="str">
        <f t="shared" si="35"/>
        <v/>
      </c>
      <c r="AX40" s="243">
        <f t="shared" si="36"/>
        <v>0</v>
      </c>
      <c r="AY40" s="242"/>
      <c r="AZ40" s="59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17"/>
      <c r="C41" s="156"/>
      <c r="D41" s="155"/>
      <c r="E41" s="137"/>
      <c r="F41" s="137"/>
      <c r="G41" s="157"/>
      <c r="H41" s="170"/>
      <c r="I41" s="169"/>
      <c r="J41" s="169"/>
      <c r="K41" s="169"/>
      <c r="L41" s="169"/>
      <c r="M41" s="171"/>
      <c r="N41" s="160">
        <f t="shared" si="16"/>
        <v>0</v>
      </c>
      <c r="O41" s="161" t="str">
        <f t="shared" si="17"/>
        <v/>
      </c>
      <c r="P41" s="161" t="str">
        <f t="shared" si="0"/>
        <v/>
      </c>
      <c r="Q41" s="161" t="str">
        <f t="shared" si="1"/>
        <v/>
      </c>
      <c r="R41" s="161">
        <f t="shared" si="18"/>
        <v>0</v>
      </c>
      <c r="S41" s="102" t="str">
        <f t="shared" si="2"/>
        <v/>
      </c>
      <c r="T41" s="102" t="str">
        <f t="shared" si="3"/>
        <v/>
      </c>
      <c r="U41" s="102" t="str">
        <f t="shared" si="4"/>
        <v/>
      </c>
      <c r="V41" s="102" t="str">
        <f t="shared" si="19"/>
        <v/>
      </c>
      <c r="W41" s="102" t="str">
        <f t="shared" si="5"/>
        <v/>
      </c>
      <c r="X41" s="102" t="str">
        <f t="shared" si="6"/>
        <v/>
      </c>
      <c r="Y41" s="102">
        <f t="shared" si="7"/>
        <v>0</v>
      </c>
      <c r="Z41" s="162" t="b">
        <f t="shared" si="8"/>
        <v>0</v>
      </c>
      <c r="AA41" s="162" t="b">
        <f t="shared" si="9"/>
        <v>0</v>
      </c>
      <c r="AB41" s="162" t="b">
        <f t="shared" si="10"/>
        <v>0</v>
      </c>
      <c r="AC41" s="162" t="b">
        <f t="shared" si="11"/>
        <v>0</v>
      </c>
      <c r="AD41" s="162" t="b">
        <f t="shared" si="12"/>
        <v>0</v>
      </c>
      <c r="AE41" s="162" t="b">
        <f t="shared" si="20"/>
        <v>0</v>
      </c>
      <c r="AF41" s="162" t="b">
        <f t="shared" si="21"/>
        <v>0</v>
      </c>
      <c r="AG41" s="162" t="b">
        <f t="shared" si="22"/>
        <v>0</v>
      </c>
      <c r="AH41" s="162" t="b">
        <f t="shared" si="23"/>
        <v>0</v>
      </c>
      <c r="AI41" s="162" t="b">
        <f t="shared" si="24"/>
        <v>0</v>
      </c>
      <c r="AJ41" s="167" t="str">
        <f t="shared" si="13"/>
        <v/>
      </c>
      <c r="AK41" s="168" t="str">
        <f t="shared" si="14"/>
        <v/>
      </c>
      <c r="AL41" s="240" t="str">
        <f t="shared" si="25"/>
        <v/>
      </c>
      <c r="AM41" s="165" t="str">
        <f t="shared" si="26"/>
        <v/>
      </c>
      <c r="AN41" s="166">
        <f t="shared" si="27"/>
        <v>0</v>
      </c>
      <c r="AO41" s="148" t="str">
        <f t="shared" si="28"/>
        <v/>
      </c>
      <c r="AP41" s="149" t="str">
        <f t="shared" si="29"/>
        <v/>
      </c>
      <c r="AQ41" s="137"/>
      <c r="AR41" s="165" t="str">
        <f t="shared" si="30"/>
        <v/>
      </c>
      <c r="AS41" s="243" t="str">
        <f t="shared" si="31"/>
        <v/>
      </c>
      <c r="AT41" s="243" t="str">
        <f t="shared" si="32"/>
        <v/>
      </c>
      <c r="AU41" s="243" t="str">
        <f t="shared" si="33"/>
        <v/>
      </c>
      <c r="AV41" s="242"/>
      <c r="AW41" s="243" t="str">
        <f t="shared" si="35"/>
        <v/>
      </c>
      <c r="AX41" s="243">
        <f t="shared" si="36"/>
        <v>0</v>
      </c>
      <c r="AY41" s="242"/>
      <c r="AZ41" s="59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17"/>
      <c r="C42" s="156"/>
      <c r="D42" s="155"/>
      <c r="E42" s="137"/>
      <c r="F42" s="137"/>
      <c r="G42" s="157"/>
      <c r="H42" s="170"/>
      <c r="I42" s="169"/>
      <c r="J42" s="169"/>
      <c r="K42" s="169"/>
      <c r="L42" s="169"/>
      <c r="M42" s="171"/>
      <c r="N42" s="160">
        <f t="shared" si="16"/>
        <v>0</v>
      </c>
      <c r="O42" s="161" t="str">
        <f t="shared" si="17"/>
        <v/>
      </c>
      <c r="P42" s="161" t="str">
        <f t="shared" si="0"/>
        <v/>
      </c>
      <c r="Q42" s="161" t="str">
        <f t="shared" si="1"/>
        <v/>
      </c>
      <c r="R42" s="161">
        <f t="shared" si="18"/>
        <v>0</v>
      </c>
      <c r="S42" s="102" t="str">
        <f t="shared" si="2"/>
        <v/>
      </c>
      <c r="T42" s="102" t="str">
        <f t="shared" si="3"/>
        <v/>
      </c>
      <c r="U42" s="102" t="str">
        <f t="shared" si="4"/>
        <v/>
      </c>
      <c r="V42" s="102" t="str">
        <f t="shared" si="19"/>
        <v/>
      </c>
      <c r="W42" s="102" t="str">
        <f t="shared" si="5"/>
        <v/>
      </c>
      <c r="X42" s="102" t="str">
        <f t="shared" si="6"/>
        <v/>
      </c>
      <c r="Y42" s="102">
        <f t="shared" si="7"/>
        <v>0</v>
      </c>
      <c r="Z42" s="162" t="b">
        <f t="shared" si="8"/>
        <v>0</v>
      </c>
      <c r="AA42" s="162" t="b">
        <f t="shared" si="9"/>
        <v>0</v>
      </c>
      <c r="AB42" s="162" t="b">
        <f t="shared" si="10"/>
        <v>0</v>
      </c>
      <c r="AC42" s="162" t="b">
        <f t="shared" si="11"/>
        <v>0</v>
      </c>
      <c r="AD42" s="162" t="b">
        <f t="shared" si="12"/>
        <v>0</v>
      </c>
      <c r="AE42" s="162" t="b">
        <f t="shared" si="20"/>
        <v>0</v>
      </c>
      <c r="AF42" s="162" t="b">
        <f t="shared" si="21"/>
        <v>0</v>
      </c>
      <c r="AG42" s="162" t="b">
        <f t="shared" si="22"/>
        <v>0</v>
      </c>
      <c r="AH42" s="162" t="b">
        <f t="shared" si="23"/>
        <v>0</v>
      </c>
      <c r="AI42" s="162" t="b">
        <f t="shared" si="24"/>
        <v>0</v>
      </c>
      <c r="AJ42" s="167" t="str">
        <f t="shared" si="13"/>
        <v/>
      </c>
      <c r="AK42" s="168" t="str">
        <f t="shared" si="14"/>
        <v/>
      </c>
      <c r="AL42" s="240" t="str">
        <f t="shared" si="25"/>
        <v/>
      </c>
      <c r="AM42" s="165" t="str">
        <f t="shared" si="26"/>
        <v/>
      </c>
      <c r="AN42" s="166">
        <f t="shared" si="27"/>
        <v>0</v>
      </c>
      <c r="AO42" s="148" t="str">
        <f t="shared" si="28"/>
        <v/>
      </c>
      <c r="AP42" s="149" t="str">
        <f t="shared" si="29"/>
        <v/>
      </c>
      <c r="AQ42" s="137"/>
      <c r="AR42" s="165" t="str">
        <f t="shared" si="30"/>
        <v/>
      </c>
      <c r="AS42" s="243" t="str">
        <f t="shared" si="31"/>
        <v/>
      </c>
      <c r="AT42" s="243" t="str">
        <f t="shared" si="32"/>
        <v/>
      </c>
      <c r="AU42" s="243" t="str">
        <f t="shared" si="33"/>
        <v/>
      </c>
      <c r="AV42" s="242"/>
      <c r="AW42" s="243" t="str">
        <f t="shared" si="35"/>
        <v/>
      </c>
      <c r="AX42" s="243">
        <f t="shared" si="36"/>
        <v>0</v>
      </c>
      <c r="AY42" s="242"/>
      <c r="AZ42" s="59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17"/>
      <c r="C43" s="156"/>
      <c r="D43" s="155"/>
      <c r="E43" s="137"/>
      <c r="F43" s="137"/>
      <c r="G43" s="157"/>
      <c r="H43" s="170"/>
      <c r="I43" s="169"/>
      <c r="J43" s="169"/>
      <c r="K43" s="169"/>
      <c r="L43" s="169"/>
      <c r="M43" s="171"/>
      <c r="N43" s="160">
        <f t="shared" si="16"/>
        <v>0</v>
      </c>
      <c r="O43" s="161" t="str">
        <f t="shared" si="17"/>
        <v/>
      </c>
      <c r="P43" s="161" t="str">
        <f t="shared" si="0"/>
        <v/>
      </c>
      <c r="Q43" s="161" t="str">
        <f t="shared" si="1"/>
        <v/>
      </c>
      <c r="R43" s="161">
        <f t="shared" si="18"/>
        <v>0</v>
      </c>
      <c r="S43" s="102" t="str">
        <f t="shared" si="2"/>
        <v/>
      </c>
      <c r="T43" s="102" t="str">
        <f t="shared" si="3"/>
        <v/>
      </c>
      <c r="U43" s="102" t="str">
        <f t="shared" si="4"/>
        <v/>
      </c>
      <c r="V43" s="102" t="str">
        <f t="shared" si="19"/>
        <v/>
      </c>
      <c r="W43" s="102" t="str">
        <f t="shared" si="5"/>
        <v/>
      </c>
      <c r="X43" s="102" t="str">
        <f t="shared" si="6"/>
        <v/>
      </c>
      <c r="Y43" s="102">
        <f t="shared" si="7"/>
        <v>0</v>
      </c>
      <c r="Z43" s="162" t="b">
        <f t="shared" si="8"/>
        <v>0</v>
      </c>
      <c r="AA43" s="162" t="b">
        <f t="shared" si="9"/>
        <v>0</v>
      </c>
      <c r="AB43" s="162" t="b">
        <f t="shared" si="10"/>
        <v>0</v>
      </c>
      <c r="AC43" s="162" t="b">
        <f t="shared" si="11"/>
        <v>0</v>
      </c>
      <c r="AD43" s="162" t="b">
        <f t="shared" si="12"/>
        <v>0</v>
      </c>
      <c r="AE43" s="162" t="b">
        <f t="shared" si="20"/>
        <v>0</v>
      </c>
      <c r="AF43" s="162" t="b">
        <f t="shared" si="21"/>
        <v>0</v>
      </c>
      <c r="AG43" s="162" t="b">
        <f t="shared" si="22"/>
        <v>0</v>
      </c>
      <c r="AH43" s="162" t="b">
        <f t="shared" si="23"/>
        <v>0</v>
      </c>
      <c r="AI43" s="162" t="b">
        <f t="shared" si="24"/>
        <v>0</v>
      </c>
      <c r="AJ43" s="167" t="str">
        <f t="shared" si="13"/>
        <v/>
      </c>
      <c r="AK43" s="168" t="str">
        <f t="shared" si="14"/>
        <v/>
      </c>
      <c r="AL43" s="240" t="str">
        <f t="shared" si="25"/>
        <v/>
      </c>
      <c r="AM43" s="165" t="str">
        <f t="shared" si="26"/>
        <v/>
      </c>
      <c r="AN43" s="166">
        <f t="shared" si="27"/>
        <v>0</v>
      </c>
      <c r="AO43" s="148" t="str">
        <f t="shared" si="28"/>
        <v/>
      </c>
      <c r="AP43" s="149" t="str">
        <f t="shared" si="29"/>
        <v/>
      </c>
      <c r="AQ43" s="137"/>
      <c r="AR43" s="165" t="str">
        <f t="shared" si="30"/>
        <v/>
      </c>
      <c r="AS43" s="243" t="str">
        <f t="shared" si="31"/>
        <v/>
      </c>
      <c r="AT43" s="243" t="str">
        <f t="shared" si="32"/>
        <v/>
      </c>
      <c r="AU43" s="243" t="str">
        <f t="shared" si="33"/>
        <v/>
      </c>
      <c r="AV43" s="242"/>
      <c r="AW43" s="243" t="str">
        <f t="shared" si="35"/>
        <v/>
      </c>
      <c r="AX43" s="243">
        <f t="shared" si="36"/>
        <v>0</v>
      </c>
      <c r="AY43" s="242"/>
      <c r="AZ43" s="59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17"/>
      <c r="C44" s="156"/>
      <c r="D44" s="155"/>
      <c r="E44" s="137"/>
      <c r="F44" s="137"/>
      <c r="G44" s="157"/>
      <c r="H44" s="170"/>
      <c r="I44" s="169"/>
      <c r="J44" s="169"/>
      <c r="K44" s="169"/>
      <c r="L44" s="169"/>
      <c r="M44" s="171"/>
      <c r="N44" s="160">
        <f t="shared" si="16"/>
        <v>0</v>
      </c>
      <c r="O44" s="161" t="str">
        <f t="shared" si="17"/>
        <v/>
      </c>
      <c r="P44" s="161" t="str">
        <f t="shared" si="0"/>
        <v/>
      </c>
      <c r="Q44" s="161" t="str">
        <f t="shared" si="1"/>
        <v/>
      </c>
      <c r="R44" s="161">
        <f t="shared" si="18"/>
        <v>0</v>
      </c>
      <c r="S44" s="102" t="str">
        <f t="shared" si="2"/>
        <v/>
      </c>
      <c r="T44" s="102" t="str">
        <f t="shared" si="3"/>
        <v/>
      </c>
      <c r="U44" s="102" t="str">
        <f t="shared" si="4"/>
        <v/>
      </c>
      <c r="V44" s="102" t="str">
        <f t="shared" si="19"/>
        <v/>
      </c>
      <c r="W44" s="102" t="str">
        <f t="shared" si="5"/>
        <v/>
      </c>
      <c r="X44" s="102" t="str">
        <f t="shared" si="6"/>
        <v/>
      </c>
      <c r="Y44" s="102">
        <f t="shared" si="7"/>
        <v>0</v>
      </c>
      <c r="Z44" s="162" t="b">
        <f t="shared" si="8"/>
        <v>0</v>
      </c>
      <c r="AA44" s="162" t="b">
        <f t="shared" si="9"/>
        <v>0</v>
      </c>
      <c r="AB44" s="162" t="b">
        <f t="shared" si="10"/>
        <v>0</v>
      </c>
      <c r="AC44" s="162" t="b">
        <f t="shared" si="11"/>
        <v>0</v>
      </c>
      <c r="AD44" s="162" t="b">
        <f t="shared" si="12"/>
        <v>0</v>
      </c>
      <c r="AE44" s="162" t="b">
        <f t="shared" si="20"/>
        <v>0</v>
      </c>
      <c r="AF44" s="162" t="b">
        <f t="shared" si="21"/>
        <v>0</v>
      </c>
      <c r="AG44" s="162" t="b">
        <f t="shared" si="22"/>
        <v>0</v>
      </c>
      <c r="AH44" s="162" t="b">
        <f t="shared" si="23"/>
        <v>0</v>
      </c>
      <c r="AI44" s="162" t="b">
        <f t="shared" si="24"/>
        <v>0</v>
      </c>
      <c r="AJ44" s="167" t="str">
        <f t="shared" si="13"/>
        <v/>
      </c>
      <c r="AK44" s="168" t="str">
        <f t="shared" si="14"/>
        <v/>
      </c>
      <c r="AL44" s="240" t="str">
        <f t="shared" si="25"/>
        <v/>
      </c>
      <c r="AM44" s="165" t="str">
        <f t="shared" si="26"/>
        <v/>
      </c>
      <c r="AN44" s="166">
        <f t="shared" si="27"/>
        <v>0</v>
      </c>
      <c r="AO44" s="148" t="str">
        <f t="shared" si="28"/>
        <v/>
      </c>
      <c r="AP44" s="149" t="str">
        <f t="shared" si="29"/>
        <v/>
      </c>
      <c r="AQ44" s="137"/>
      <c r="AR44" s="165" t="str">
        <f t="shared" si="30"/>
        <v/>
      </c>
      <c r="AS44" s="243" t="str">
        <f t="shared" si="31"/>
        <v/>
      </c>
      <c r="AT44" s="243" t="str">
        <f t="shared" si="32"/>
        <v/>
      </c>
      <c r="AU44" s="243" t="str">
        <f t="shared" si="33"/>
        <v/>
      </c>
      <c r="AV44" s="242"/>
      <c r="AW44" s="243" t="str">
        <f t="shared" si="35"/>
        <v/>
      </c>
      <c r="AX44" s="243">
        <f t="shared" si="36"/>
        <v>0</v>
      </c>
      <c r="AY44" s="242"/>
      <c r="AZ44" s="59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17"/>
      <c r="C45" s="156"/>
      <c r="D45" s="155"/>
      <c r="E45" s="137"/>
      <c r="F45" s="137"/>
      <c r="G45" s="157"/>
      <c r="H45" s="170"/>
      <c r="I45" s="169"/>
      <c r="J45" s="169"/>
      <c r="K45" s="169"/>
      <c r="L45" s="169"/>
      <c r="M45" s="171"/>
      <c r="N45" s="160">
        <f t="shared" si="16"/>
        <v>0</v>
      </c>
      <c r="O45" s="161" t="str">
        <f t="shared" si="17"/>
        <v/>
      </c>
      <c r="P45" s="161" t="str">
        <f t="shared" si="0"/>
        <v/>
      </c>
      <c r="Q45" s="161" t="str">
        <f t="shared" si="1"/>
        <v/>
      </c>
      <c r="R45" s="161">
        <f t="shared" si="18"/>
        <v>0</v>
      </c>
      <c r="S45" s="102" t="str">
        <f t="shared" si="2"/>
        <v/>
      </c>
      <c r="T45" s="102" t="str">
        <f t="shared" si="3"/>
        <v/>
      </c>
      <c r="U45" s="102" t="str">
        <f t="shared" si="4"/>
        <v/>
      </c>
      <c r="V45" s="102" t="str">
        <f t="shared" si="19"/>
        <v/>
      </c>
      <c r="W45" s="102" t="str">
        <f t="shared" si="5"/>
        <v/>
      </c>
      <c r="X45" s="102" t="str">
        <f t="shared" si="6"/>
        <v/>
      </c>
      <c r="Y45" s="102">
        <f t="shared" si="7"/>
        <v>0</v>
      </c>
      <c r="Z45" s="162" t="b">
        <f t="shared" si="8"/>
        <v>0</v>
      </c>
      <c r="AA45" s="162" t="b">
        <f t="shared" si="9"/>
        <v>0</v>
      </c>
      <c r="AB45" s="162" t="b">
        <f t="shared" si="10"/>
        <v>0</v>
      </c>
      <c r="AC45" s="162" t="b">
        <f t="shared" si="11"/>
        <v>0</v>
      </c>
      <c r="AD45" s="162" t="b">
        <f t="shared" si="12"/>
        <v>0</v>
      </c>
      <c r="AE45" s="162" t="b">
        <f t="shared" si="20"/>
        <v>0</v>
      </c>
      <c r="AF45" s="162" t="b">
        <f t="shared" si="21"/>
        <v>0</v>
      </c>
      <c r="AG45" s="162" t="b">
        <f t="shared" si="22"/>
        <v>0</v>
      </c>
      <c r="AH45" s="162" t="b">
        <f t="shared" si="23"/>
        <v>0</v>
      </c>
      <c r="AI45" s="162" t="b">
        <f t="shared" si="24"/>
        <v>0</v>
      </c>
      <c r="AJ45" s="167" t="str">
        <f t="shared" si="13"/>
        <v/>
      </c>
      <c r="AK45" s="168" t="str">
        <f t="shared" si="14"/>
        <v/>
      </c>
      <c r="AL45" s="240" t="str">
        <f t="shared" si="25"/>
        <v/>
      </c>
      <c r="AM45" s="165" t="str">
        <f t="shared" si="26"/>
        <v/>
      </c>
      <c r="AN45" s="166">
        <f t="shared" si="27"/>
        <v>0</v>
      </c>
      <c r="AO45" s="148" t="str">
        <f t="shared" si="28"/>
        <v/>
      </c>
      <c r="AP45" s="149" t="str">
        <f t="shared" si="29"/>
        <v/>
      </c>
      <c r="AQ45" s="137"/>
      <c r="AR45" s="165" t="str">
        <f t="shared" si="30"/>
        <v/>
      </c>
      <c r="AS45" s="243" t="str">
        <f t="shared" si="31"/>
        <v/>
      </c>
      <c r="AT45" s="243" t="str">
        <f t="shared" si="32"/>
        <v/>
      </c>
      <c r="AU45" s="243" t="str">
        <f t="shared" si="33"/>
        <v/>
      </c>
      <c r="AV45" s="242"/>
      <c r="AW45" s="243" t="str">
        <f t="shared" si="35"/>
        <v/>
      </c>
      <c r="AX45" s="243">
        <f t="shared" si="36"/>
        <v>0</v>
      </c>
      <c r="AY45" s="242"/>
      <c r="AZ45" s="59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17"/>
      <c r="C46" s="156"/>
      <c r="D46" s="155"/>
      <c r="E46" s="137"/>
      <c r="F46" s="137"/>
      <c r="G46" s="157"/>
      <c r="H46" s="170"/>
      <c r="I46" s="169"/>
      <c r="J46" s="169"/>
      <c r="K46" s="169"/>
      <c r="L46" s="169"/>
      <c r="M46" s="171"/>
      <c r="N46" s="160">
        <f t="shared" si="16"/>
        <v>0</v>
      </c>
      <c r="O46" s="161" t="str">
        <f t="shared" si="17"/>
        <v/>
      </c>
      <c r="P46" s="161" t="str">
        <f t="shared" si="0"/>
        <v/>
      </c>
      <c r="Q46" s="161" t="str">
        <f t="shared" si="1"/>
        <v/>
      </c>
      <c r="R46" s="161">
        <f t="shared" si="18"/>
        <v>0</v>
      </c>
      <c r="S46" s="102" t="str">
        <f t="shared" si="2"/>
        <v/>
      </c>
      <c r="T46" s="102" t="str">
        <f t="shared" si="3"/>
        <v/>
      </c>
      <c r="U46" s="102" t="str">
        <f t="shared" si="4"/>
        <v/>
      </c>
      <c r="V46" s="102" t="str">
        <f t="shared" si="19"/>
        <v/>
      </c>
      <c r="W46" s="102" t="str">
        <f t="shared" si="5"/>
        <v/>
      </c>
      <c r="X46" s="102" t="str">
        <f t="shared" si="6"/>
        <v/>
      </c>
      <c r="Y46" s="102">
        <f t="shared" si="7"/>
        <v>0</v>
      </c>
      <c r="Z46" s="162" t="b">
        <f t="shared" si="8"/>
        <v>0</v>
      </c>
      <c r="AA46" s="162" t="b">
        <f t="shared" si="9"/>
        <v>0</v>
      </c>
      <c r="AB46" s="162" t="b">
        <f t="shared" si="10"/>
        <v>0</v>
      </c>
      <c r="AC46" s="162" t="b">
        <f t="shared" si="11"/>
        <v>0</v>
      </c>
      <c r="AD46" s="162" t="b">
        <f t="shared" si="12"/>
        <v>0</v>
      </c>
      <c r="AE46" s="162" t="b">
        <f t="shared" si="20"/>
        <v>0</v>
      </c>
      <c r="AF46" s="162" t="b">
        <f t="shared" si="21"/>
        <v>0</v>
      </c>
      <c r="AG46" s="162" t="b">
        <f t="shared" si="22"/>
        <v>0</v>
      </c>
      <c r="AH46" s="162" t="b">
        <f t="shared" si="23"/>
        <v>0</v>
      </c>
      <c r="AI46" s="162" t="b">
        <f t="shared" si="24"/>
        <v>0</v>
      </c>
      <c r="AJ46" s="167" t="str">
        <f t="shared" si="13"/>
        <v/>
      </c>
      <c r="AK46" s="168" t="str">
        <f t="shared" si="14"/>
        <v/>
      </c>
      <c r="AL46" s="240" t="str">
        <f t="shared" si="25"/>
        <v/>
      </c>
      <c r="AM46" s="165" t="str">
        <f t="shared" si="26"/>
        <v/>
      </c>
      <c r="AN46" s="166">
        <f t="shared" si="27"/>
        <v>0</v>
      </c>
      <c r="AO46" s="148" t="str">
        <f t="shared" si="28"/>
        <v/>
      </c>
      <c r="AP46" s="149" t="str">
        <f t="shared" si="29"/>
        <v/>
      </c>
      <c r="AQ46" s="137"/>
      <c r="AR46" s="165" t="str">
        <f t="shared" si="30"/>
        <v/>
      </c>
      <c r="AS46" s="243" t="str">
        <f t="shared" si="31"/>
        <v/>
      </c>
      <c r="AT46" s="243" t="str">
        <f t="shared" si="32"/>
        <v/>
      </c>
      <c r="AU46" s="243" t="str">
        <f t="shared" si="33"/>
        <v/>
      </c>
      <c r="AV46" s="242"/>
      <c r="AW46" s="243" t="str">
        <f t="shared" si="35"/>
        <v/>
      </c>
      <c r="AX46" s="243">
        <f t="shared" si="36"/>
        <v>0</v>
      </c>
      <c r="AY46" s="242"/>
      <c r="AZ46" s="59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17"/>
      <c r="C47" s="156"/>
      <c r="D47" s="155"/>
      <c r="E47" s="137"/>
      <c r="F47" s="137"/>
      <c r="G47" s="157"/>
      <c r="H47" s="170"/>
      <c r="I47" s="169"/>
      <c r="J47" s="169"/>
      <c r="K47" s="169"/>
      <c r="L47" s="169"/>
      <c r="M47" s="171"/>
      <c r="N47" s="160">
        <f t="shared" si="16"/>
        <v>0</v>
      </c>
      <c r="O47" s="161" t="str">
        <f t="shared" si="17"/>
        <v/>
      </c>
      <c r="P47" s="161" t="str">
        <f t="shared" si="0"/>
        <v/>
      </c>
      <c r="Q47" s="161" t="str">
        <f t="shared" si="1"/>
        <v/>
      </c>
      <c r="R47" s="161">
        <f t="shared" si="18"/>
        <v>0</v>
      </c>
      <c r="S47" s="102" t="str">
        <f t="shared" si="2"/>
        <v/>
      </c>
      <c r="T47" s="102" t="str">
        <f t="shared" si="3"/>
        <v/>
      </c>
      <c r="U47" s="102" t="str">
        <f t="shared" si="4"/>
        <v/>
      </c>
      <c r="V47" s="102" t="str">
        <f t="shared" si="19"/>
        <v/>
      </c>
      <c r="W47" s="102" t="str">
        <f t="shared" si="5"/>
        <v/>
      </c>
      <c r="X47" s="102" t="str">
        <f t="shared" si="6"/>
        <v/>
      </c>
      <c r="Y47" s="102">
        <f t="shared" si="7"/>
        <v>0</v>
      </c>
      <c r="Z47" s="162" t="b">
        <f t="shared" si="8"/>
        <v>0</v>
      </c>
      <c r="AA47" s="162" t="b">
        <f t="shared" si="9"/>
        <v>0</v>
      </c>
      <c r="AB47" s="162" t="b">
        <f t="shared" si="10"/>
        <v>0</v>
      </c>
      <c r="AC47" s="162" t="b">
        <f t="shared" si="11"/>
        <v>0</v>
      </c>
      <c r="AD47" s="162" t="b">
        <f t="shared" si="12"/>
        <v>0</v>
      </c>
      <c r="AE47" s="162" t="b">
        <f t="shared" si="20"/>
        <v>0</v>
      </c>
      <c r="AF47" s="162" t="b">
        <f t="shared" si="21"/>
        <v>0</v>
      </c>
      <c r="AG47" s="162" t="b">
        <f t="shared" si="22"/>
        <v>0</v>
      </c>
      <c r="AH47" s="162" t="b">
        <f t="shared" si="23"/>
        <v>0</v>
      </c>
      <c r="AI47" s="162" t="b">
        <f t="shared" si="24"/>
        <v>0</v>
      </c>
      <c r="AJ47" s="167" t="str">
        <f t="shared" si="13"/>
        <v/>
      </c>
      <c r="AK47" s="168" t="str">
        <f t="shared" si="14"/>
        <v/>
      </c>
      <c r="AL47" s="240" t="str">
        <f t="shared" si="25"/>
        <v/>
      </c>
      <c r="AM47" s="165" t="str">
        <f t="shared" si="26"/>
        <v/>
      </c>
      <c r="AN47" s="166">
        <f t="shared" si="27"/>
        <v>0</v>
      </c>
      <c r="AO47" s="148" t="str">
        <f t="shared" si="28"/>
        <v/>
      </c>
      <c r="AP47" s="149" t="str">
        <f t="shared" si="29"/>
        <v/>
      </c>
      <c r="AQ47" s="137"/>
      <c r="AR47" s="165" t="str">
        <f t="shared" si="30"/>
        <v/>
      </c>
      <c r="AS47" s="243" t="str">
        <f t="shared" si="31"/>
        <v/>
      </c>
      <c r="AT47" s="243" t="str">
        <f t="shared" si="32"/>
        <v/>
      </c>
      <c r="AU47" s="243" t="str">
        <f t="shared" si="33"/>
        <v/>
      </c>
      <c r="AV47" s="242"/>
      <c r="AW47" s="243" t="str">
        <f t="shared" si="35"/>
        <v/>
      </c>
      <c r="AX47" s="243">
        <f t="shared" si="36"/>
        <v>0</v>
      </c>
      <c r="AY47" s="242"/>
      <c r="AZ47" s="59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17"/>
      <c r="C48" s="156"/>
      <c r="D48" s="155"/>
      <c r="E48" s="137"/>
      <c r="F48" s="137"/>
      <c r="G48" s="157"/>
      <c r="H48" s="170"/>
      <c r="I48" s="169"/>
      <c r="J48" s="169"/>
      <c r="K48" s="169"/>
      <c r="L48" s="169"/>
      <c r="M48" s="171"/>
      <c r="N48" s="160">
        <f t="shared" si="16"/>
        <v>0</v>
      </c>
      <c r="O48" s="161" t="str">
        <f t="shared" si="17"/>
        <v/>
      </c>
      <c r="P48" s="161" t="str">
        <f t="shared" si="0"/>
        <v/>
      </c>
      <c r="Q48" s="161" t="str">
        <f t="shared" si="1"/>
        <v/>
      </c>
      <c r="R48" s="161">
        <f t="shared" si="18"/>
        <v>0</v>
      </c>
      <c r="S48" s="102" t="str">
        <f t="shared" si="2"/>
        <v/>
      </c>
      <c r="T48" s="102" t="str">
        <f t="shared" si="3"/>
        <v/>
      </c>
      <c r="U48" s="102" t="str">
        <f t="shared" si="4"/>
        <v/>
      </c>
      <c r="V48" s="102" t="str">
        <f t="shared" si="19"/>
        <v/>
      </c>
      <c r="W48" s="102" t="str">
        <f t="shared" si="5"/>
        <v/>
      </c>
      <c r="X48" s="102" t="str">
        <f t="shared" si="6"/>
        <v/>
      </c>
      <c r="Y48" s="102">
        <f t="shared" si="7"/>
        <v>0</v>
      </c>
      <c r="Z48" s="162" t="b">
        <f t="shared" si="8"/>
        <v>0</v>
      </c>
      <c r="AA48" s="162" t="b">
        <f t="shared" si="9"/>
        <v>0</v>
      </c>
      <c r="AB48" s="162" t="b">
        <f t="shared" si="10"/>
        <v>0</v>
      </c>
      <c r="AC48" s="162" t="b">
        <f t="shared" si="11"/>
        <v>0</v>
      </c>
      <c r="AD48" s="162" t="b">
        <f t="shared" si="12"/>
        <v>0</v>
      </c>
      <c r="AE48" s="162" t="b">
        <f t="shared" si="20"/>
        <v>0</v>
      </c>
      <c r="AF48" s="162" t="b">
        <f t="shared" si="21"/>
        <v>0</v>
      </c>
      <c r="AG48" s="162" t="b">
        <f t="shared" si="22"/>
        <v>0</v>
      </c>
      <c r="AH48" s="162" t="b">
        <f t="shared" si="23"/>
        <v>0</v>
      </c>
      <c r="AI48" s="162" t="b">
        <f t="shared" si="24"/>
        <v>0</v>
      </c>
      <c r="AJ48" s="167" t="str">
        <f t="shared" si="13"/>
        <v/>
      </c>
      <c r="AK48" s="168" t="str">
        <f t="shared" si="14"/>
        <v/>
      </c>
      <c r="AL48" s="240" t="str">
        <f t="shared" si="25"/>
        <v/>
      </c>
      <c r="AM48" s="165" t="str">
        <f t="shared" si="26"/>
        <v/>
      </c>
      <c r="AN48" s="166">
        <f t="shared" si="27"/>
        <v>0</v>
      </c>
      <c r="AO48" s="148" t="str">
        <f t="shared" si="28"/>
        <v/>
      </c>
      <c r="AP48" s="149" t="str">
        <f t="shared" si="29"/>
        <v/>
      </c>
      <c r="AQ48" s="137"/>
      <c r="AR48" s="165" t="str">
        <f t="shared" si="30"/>
        <v/>
      </c>
      <c r="AS48" s="243" t="str">
        <f t="shared" si="31"/>
        <v/>
      </c>
      <c r="AT48" s="243" t="str">
        <f t="shared" si="32"/>
        <v/>
      </c>
      <c r="AU48" s="243" t="str">
        <f t="shared" si="33"/>
        <v/>
      </c>
      <c r="AV48" s="242"/>
      <c r="AW48" s="243" t="str">
        <f t="shared" si="35"/>
        <v/>
      </c>
      <c r="AX48" s="243">
        <f t="shared" si="36"/>
        <v>0</v>
      </c>
      <c r="AY48" s="242"/>
      <c r="AZ48" s="59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17"/>
      <c r="C49" s="156"/>
      <c r="D49" s="155"/>
      <c r="E49" s="137"/>
      <c r="F49" s="137"/>
      <c r="G49" s="157"/>
      <c r="H49" s="170"/>
      <c r="I49" s="169"/>
      <c r="J49" s="169"/>
      <c r="K49" s="169"/>
      <c r="L49" s="169"/>
      <c r="M49" s="171"/>
      <c r="N49" s="160">
        <f t="shared" si="16"/>
        <v>0</v>
      </c>
      <c r="O49" s="161" t="str">
        <f t="shared" si="17"/>
        <v/>
      </c>
      <c r="P49" s="161" t="str">
        <f t="shared" si="0"/>
        <v/>
      </c>
      <c r="Q49" s="161" t="str">
        <f t="shared" si="1"/>
        <v/>
      </c>
      <c r="R49" s="161">
        <f t="shared" si="18"/>
        <v>0</v>
      </c>
      <c r="S49" s="102" t="str">
        <f t="shared" si="2"/>
        <v/>
      </c>
      <c r="T49" s="102" t="str">
        <f t="shared" si="3"/>
        <v/>
      </c>
      <c r="U49" s="102" t="str">
        <f t="shared" si="4"/>
        <v/>
      </c>
      <c r="V49" s="102" t="str">
        <f t="shared" si="19"/>
        <v/>
      </c>
      <c r="W49" s="102" t="str">
        <f t="shared" si="5"/>
        <v/>
      </c>
      <c r="X49" s="102" t="str">
        <f t="shared" si="6"/>
        <v/>
      </c>
      <c r="Y49" s="102">
        <f t="shared" si="7"/>
        <v>0</v>
      </c>
      <c r="Z49" s="162" t="b">
        <f t="shared" si="8"/>
        <v>0</v>
      </c>
      <c r="AA49" s="162" t="b">
        <f t="shared" si="9"/>
        <v>0</v>
      </c>
      <c r="AB49" s="162" t="b">
        <f t="shared" si="10"/>
        <v>0</v>
      </c>
      <c r="AC49" s="162" t="b">
        <f t="shared" si="11"/>
        <v>0</v>
      </c>
      <c r="AD49" s="162" t="b">
        <f t="shared" si="12"/>
        <v>0</v>
      </c>
      <c r="AE49" s="162" t="b">
        <f t="shared" si="20"/>
        <v>0</v>
      </c>
      <c r="AF49" s="162" t="b">
        <f t="shared" si="21"/>
        <v>0</v>
      </c>
      <c r="AG49" s="162" t="b">
        <f t="shared" si="22"/>
        <v>0</v>
      </c>
      <c r="AH49" s="162" t="b">
        <f t="shared" si="23"/>
        <v>0</v>
      </c>
      <c r="AI49" s="162" t="b">
        <f t="shared" si="24"/>
        <v>0</v>
      </c>
      <c r="AJ49" s="167" t="str">
        <f t="shared" si="13"/>
        <v/>
      </c>
      <c r="AK49" s="168" t="str">
        <f t="shared" si="14"/>
        <v/>
      </c>
      <c r="AL49" s="240" t="str">
        <f t="shared" si="25"/>
        <v/>
      </c>
      <c r="AM49" s="165" t="str">
        <f t="shared" si="26"/>
        <v/>
      </c>
      <c r="AN49" s="166">
        <f t="shared" si="27"/>
        <v>0</v>
      </c>
      <c r="AO49" s="148" t="str">
        <f t="shared" si="28"/>
        <v/>
      </c>
      <c r="AP49" s="149" t="str">
        <f t="shared" si="29"/>
        <v/>
      </c>
      <c r="AQ49" s="137"/>
      <c r="AR49" s="165" t="str">
        <f t="shared" si="30"/>
        <v/>
      </c>
      <c r="AS49" s="243" t="str">
        <f t="shared" si="31"/>
        <v/>
      </c>
      <c r="AT49" s="243" t="str">
        <f t="shared" si="32"/>
        <v/>
      </c>
      <c r="AU49" s="243" t="str">
        <f t="shared" si="33"/>
        <v/>
      </c>
      <c r="AV49" s="242"/>
      <c r="AW49" s="243" t="str">
        <f t="shared" si="35"/>
        <v/>
      </c>
      <c r="AX49" s="243">
        <f t="shared" si="36"/>
        <v>0</v>
      </c>
      <c r="AY49" s="242"/>
      <c r="AZ49" s="59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17"/>
      <c r="C50" s="156"/>
      <c r="D50" s="155"/>
      <c r="E50" s="137"/>
      <c r="F50" s="137"/>
      <c r="G50" s="157"/>
      <c r="H50" s="170"/>
      <c r="I50" s="169"/>
      <c r="J50" s="169"/>
      <c r="K50" s="169"/>
      <c r="L50" s="169"/>
      <c r="M50" s="171"/>
      <c r="N50" s="160">
        <f t="shared" si="16"/>
        <v>0</v>
      </c>
      <c r="O50" s="161" t="str">
        <f t="shared" si="17"/>
        <v/>
      </c>
      <c r="P50" s="161" t="str">
        <f t="shared" si="0"/>
        <v/>
      </c>
      <c r="Q50" s="161" t="str">
        <f t="shared" si="1"/>
        <v/>
      </c>
      <c r="R50" s="161">
        <f t="shared" si="18"/>
        <v>0</v>
      </c>
      <c r="S50" s="102" t="str">
        <f t="shared" si="2"/>
        <v/>
      </c>
      <c r="T50" s="102" t="str">
        <f t="shared" si="3"/>
        <v/>
      </c>
      <c r="U50" s="102" t="str">
        <f t="shared" si="4"/>
        <v/>
      </c>
      <c r="V50" s="102" t="str">
        <f t="shared" si="19"/>
        <v/>
      </c>
      <c r="W50" s="102" t="str">
        <f t="shared" si="5"/>
        <v/>
      </c>
      <c r="X50" s="102" t="str">
        <f t="shared" si="6"/>
        <v/>
      </c>
      <c r="Y50" s="102">
        <f t="shared" si="7"/>
        <v>0</v>
      </c>
      <c r="Z50" s="162" t="b">
        <f t="shared" si="8"/>
        <v>0</v>
      </c>
      <c r="AA50" s="162" t="b">
        <f t="shared" si="9"/>
        <v>0</v>
      </c>
      <c r="AB50" s="162" t="b">
        <f t="shared" si="10"/>
        <v>0</v>
      </c>
      <c r="AC50" s="162" t="b">
        <f t="shared" si="11"/>
        <v>0</v>
      </c>
      <c r="AD50" s="162" t="b">
        <f t="shared" si="12"/>
        <v>0</v>
      </c>
      <c r="AE50" s="162" t="b">
        <f t="shared" si="20"/>
        <v>0</v>
      </c>
      <c r="AF50" s="162" t="b">
        <f t="shared" si="21"/>
        <v>0</v>
      </c>
      <c r="AG50" s="162" t="b">
        <f t="shared" si="22"/>
        <v>0</v>
      </c>
      <c r="AH50" s="162" t="b">
        <f t="shared" si="23"/>
        <v>0</v>
      </c>
      <c r="AI50" s="162" t="b">
        <f t="shared" si="24"/>
        <v>0</v>
      </c>
      <c r="AJ50" s="167" t="str">
        <f t="shared" si="13"/>
        <v/>
      </c>
      <c r="AK50" s="168" t="str">
        <f t="shared" si="14"/>
        <v/>
      </c>
      <c r="AL50" s="240" t="str">
        <f t="shared" si="25"/>
        <v/>
      </c>
      <c r="AM50" s="165" t="str">
        <f t="shared" si="26"/>
        <v/>
      </c>
      <c r="AN50" s="166">
        <f t="shared" si="27"/>
        <v>0</v>
      </c>
      <c r="AO50" s="148" t="str">
        <f t="shared" si="28"/>
        <v/>
      </c>
      <c r="AP50" s="149" t="str">
        <f t="shared" si="29"/>
        <v/>
      </c>
      <c r="AQ50" s="137"/>
      <c r="AR50" s="165" t="str">
        <f t="shared" si="30"/>
        <v/>
      </c>
      <c r="AS50" s="243" t="str">
        <f t="shared" si="31"/>
        <v/>
      </c>
      <c r="AT50" s="243" t="str">
        <f t="shared" si="32"/>
        <v/>
      </c>
      <c r="AU50" s="243" t="str">
        <f t="shared" si="33"/>
        <v/>
      </c>
      <c r="AV50" s="242"/>
      <c r="AW50" s="243" t="str">
        <f t="shared" si="35"/>
        <v/>
      </c>
      <c r="AX50" s="243">
        <f t="shared" si="36"/>
        <v>0</v>
      </c>
      <c r="AY50" s="242"/>
      <c r="AZ50" s="59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17"/>
      <c r="C51" s="156"/>
      <c r="D51" s="155"/>
      <c r="E51" s="137"/>
      <c r="F51" s="172"/>
      <c r="G51" s="157"/>
      <c r="H51" s="170"/>
      <c r="I51" s="169"/>
      <c r="J51" s="169"/>
      <c r="K51" s="169"/>
      <c r="L51" s="169"/>
      <c r="M51" s="171"/>
      <c r="N51" s="160">
        <f t="shared" si="16"/>
        <v>0</v>
      </c>
      <c r="O51" s="161" t="str">
        <f t="shared" si="17"/>
        <v/>
      </c>
      <c r="P51" s="161" t="str">
        <f t="shared" si="0"/>
        <v/>
      </c>
      <c r="Q51" s="161" t="str">
        <f t="shared" si="1"/>
        <v/>
      </c>
      <c r="R51" s="161">
        <f t="shared" si="18"/>
        <v>0</v>
      </c>
      <c r="S51" s="102" t="str">
        <f t="shared" si="2"/>
        <v/>
      </c>
      <c r="T51" s="102" t="str">
        <f t="shared" si="3"/>
        <v/>
      </c>
      <c r="U51" s="102" t="str">
        <f t="shared" si="4"/>
        <v/>
      </c>
      <c r="V51" s="102" t="str">
        <f t="shared" si="19"/>
        <v/>
      </c>
      <c r="W51" s="102" t="str">
        <f t="shared" si="5"/>
        <v/>
      </c>
      <c r="X51" s="102" t="str">
        <f t="shared" si="6"/>
        <v/>
      </c>
      <c r="Y51" s="102">
        <f t="shared" si="7"/>
        <v>0</v>
      </c>
      <c r="Z51" s="162" t="b">
        <f t="shared" si="8"/>
        <v>0</v>
      </c>
      <c r="AA51" s="162" t="b">
        <f t="shared" si="9"/>
        <v>0</v>
      </c>
      <c r="AB51" s="162" t="b">
        <f t="shared" si="10"/>
        <v>0</v>
      </c>
      <c r="AC51" s="162" t="b">
        <f t="shared" si="11"/>
        <v>0</v>
      </c>
      <c r="AD51" s="162" t="b">
        <f t="shared" si="12"/>
        <v>0</v>
      </c>
      <c r="AE51" s="162" t="b">
        <f t="shared" si="20"/>
        <v>0</v>
      </c>
      <c r="AF51" s="162" t="b">
        <f t="shared" si="21"/>
        <v>0</v>
      </c>
      <c r="AG51" s="162" t="b">
        <f t="shared" si="22"/>
        <v>0</v>
      </c>
      <c r="AH51" s="162" t="b">
        <f t="shared" si="23"/>
        <v>0</v>
      </c>
      <c r="AI51" s="162" t="b">
        <f t="shared" si="24"/>
        <v>0</v>
      </c>
      <c r="AJ51" s="167" t="str">
        <f t="shared" si="13"/>
        <v/>
      </c>
      <c r="AK51" s="168" t="str">
        <f t="shared" si="14"/>
        <v/>
      </c>
      <c r="AL51" s="240" t="str">
        <f t="shared" si="25"/>
        <v/>
      </c>
      <c r="AM51" s="165" t="str">
        <f t="shared" si="26"/>
        <v/>
      </c>
      <c r="AN51" s="166">
        <f t="shared" si="27"/>
        <v>0</v>
      </c>
      <c r="AO51" s="148" t="str">
        <f t="shared" si="28"/>
        <v/>
      </c>
      <c r="AP51" s="149" t="str">
        <f t="shared" si="29"/>
        <v/>
      </c>
      <c r="AQ51" s="137"/>
      <c r="AR51" s="165" t="str">
        <f t="shared" si="30"/>
        <v/>
      </c>
      <c r="AS51" s="243" t="str">
        <f t="shared" si="31"/>
        <v/>
      </c>
      <c r="AT51" s="243" t="str">
        <f t="shared" si="32"/>
        <v/>
      </c>
      <c r="AU51" s="243" t="str">
        <f t="shared" si="33"/>
        <v/>
      </c>
      <c r="AV51" s="242"/>
      <c r="AW51" s="243" t="str">
        <f t="shared" si="35"/>
        <v/>
      </c>
      <c r="AX51" s="243">
        <f t="shared" si="36"/>
        <v>0</v>
      </c>
      <c r="AY51" s="242"/>
      <c r="AZ51" s="59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17"/>
      <c r="C52" s="156"/>
      <c r="D52" s="155"/>
      <c r="E52" s="137"/>
      <c r="F52" s="172"/>
      <c r="G52" s="157"/>
      <c r="H52" s="170"/>
      <c r="I52" s="169"/>
      <c r="J52" s="169"/>
      <c r="K52" s="169"/>
      <c r="L52" s="169"/>
      <c r="M52" s="171"/>
      <c r="N52" s="160">
        <f t="shared" si="16"/>
        <v>0</v>
      </c>
      <c r="O52" s="161" t="str">
        <f t="shared" si="17"/>
        <v/>
      </c>
      <c r="P52" s="161" t="str">
        <f t="shared" si="0"/>
        <v/>
      </c>
      <c r="Q52" s="161" t="str">
        <f t="shared" si="1"/>
        <v/>
      </c>
      <c r="R52" s="161">
        <f t="shared" si="18"/>
        <v>0</v>
      </c>
      <c r="S52" s="102" t="str">
        <f t="shared" si="2"/>
        <v/>
      </c>
      <c r="T52" s="102" t="str">
        <f t="shared" si="3"/>
        <v/>
      </c>
      <c r="U52" s="102" t="str">
        <f t="shared" si="4"/>
        <v/>
      </c>
      <c r="V52" s="102" t="str">
        <f t="shared" si="19"/>
        <v/>
      </c>
      <c r="W52" s="102" t="str">
        <f t="shared" si="5"/>
        <v/>
      </c>
      <c r="X52" s="102" t="str">
        <f t="shared" si="6"/>
        <v/>
      </c>
      <c r="Y52" s="102">
        <f t="shared" si="7"/>
        <v>0</v>
      </c>
      <c r="Z52" s="162" t="b">
        <f t="shared" si="8"/>
        <v>0</v>
      </c>
      <c r="AA52" s="162" t="b">
        <f t="shared" si="9"/>
        <v>0</v>
      </c>
      <c r="AB52" s="162" t="b">
        <f t="shared" si="10"/>
        <v>0</v>
      </c>
      <c r="AC52" s="162" t="b">
        <f t="shared" si="11"/>
        <v>0</v>
      </c>
      <c r="AD52" s="162" t="b">
        <f t="shared" si="12"/>
        <v>0</v>
      </c>
      <c r="AE52" s="162" t="b">
        <f t="shared" si="20"/>
        <v>0</v>
      </c>
      <c r="AF52" s="162" t="b">
        <f t="shared" si="21"/>
        <v>0</v>
      </c>
      <c r="AG52" s="162" t="b">
        <f t="shared" si="22"/>
        <v>0</v>
      </c>
      <c r="AH52" s="162" t="b">
        <f t="shared" si="23"/>
        <v>0</v>
      </c>
      <c r="AI52" s="162" t="b">
        <f t="shared" si="24"/>
        <v>0</v>
      </c>
      <c r="AJ52" s="167" t="str">
        <f t="shared" si="13"/>
        <v/>
      </c>
      <c r="AK52" s="168" t="str">
        <f t="shared" si="14"/>
        <v/>
      </c>
      <c r="AL52" s="240" t="str">
        <f t="shared" si="25"/>
        <v/>
      </c>
      <c r="AM52" s="165" t="str">
        <f t="shared" si="26"/>
        <v/>
      </c>
      <c r="AN52" s="166">
        <f t="shared" si="27"/>
        <v>0</v>
      </c>
      <c r="AO52" s="148" t="str">
        <f t="shared" si="28"/>
        <v/>
      </c>
      <c r="AP52" s="149" t="str">
        <f t="shared" si="29"/>
        <v/>
      </c>
      <c r="AQ52" s="137"/>
      <c r="AR52" s="165" t="str">
        <f t="shared" si="30"/>
        <v/>
      </c>
      <c r="AS52" s="243" t="str">
        <f t="shared" si="31"/>
        <v/>
      </c>
      <c r="AT52" s="243" t="str">
        <f t="shared" si="32"/>
        <v/>
      </c>
      <c r="AU52" s="243" t="str">
        <f t="shared" si="33"/>
        <v/>
      </c>
      <c r="AV52" s="242"/>
      <c r="AW52" s="243" t="str">
        <f t="shared" si="35"/>
        <v/>
      </c>
      <c r="AX52" s="243">
        <f t="shared" si="36"/>
        <v>0</v>
      </c>
      <c r="AY52" s="242"/>
      <c r="AZ52" s="59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17"/>
      <c r="C53" s="156"/>
      <c r="D53" s="155"/>
      <c r="E53" s="173"/>
      <c r="F53" s="174"/>
      <c r="G53" s="157"/>
      <c r="H53" s="170"/>
      <c r="I53" s="169"/>
      <c r="J53" s="169"/>
      <c r="K53" s="169"/>
      <c r="L53" s="169"/>
      <c r="M53" s="171"/>
      <c r="N53" s="160">
        <f t="shared" si="16"/>
        <v>0</v>
      </c>
      <c r="O53" s="161" t="str">
        <f t="shared" si="17"/>
        <v/>
      </c>
      <c r="P53" s="161" t="str">
        <f t="shared" si="0"/>
        <v/>
      </c>
      <c r="Q53" s="161" t="str">
        <f t="shared" si="1"/>
        <v/>
      </c>
      <c r="R53" s="161">
        <f t="shared" si="18"/>
        <v>0</v>
      </c>
      <c r="S53" s="102" t="str">
        <f t="shared" si="2"/>
        <v/>
      </c>
      <c r="T53" s="102" t="str">
        <f t="shared" si="3"/>
        <v/>
      </c>
      <c r="U53" s="102" t="str">
        <f t="shared" si="4"/>
        <v/>
      </c>
      <c r="V53" s="102" t="str">
        <f t="shared" si="19"/>
        <v/>
      </c>
      <c r="W53" s="102" t="str">
        <f t="shared" si="5"/>
        <v/>
      </c>
      <c r="X53" s="102" t="str">
        <f t="shared" si="6"/>
        <v/>
      </c>
      <c r="Y53" s="102">
        <f t="shared" si="7"/>
        <v>0</v>
      </c>
      <c r="Z53" s="162" t="b">
        <f t="shared" si="8"/>
        <v>0</v>
      </c>
      <c r="AA53" s="162" t="b">
        <f t="shared" si="9"/>
        <v>0</v>
      </c>
      <c r="AB53" s="162" t="b">
        <f t="shared" si="10"/>
        <v>0</v>
      </c>
      <c r="AC53" s="162" t="b">
        <f t="shared" si="11"/>
        <v>0</v>
      </c>
      <c r="AD53" s="162" t="b">
        <f t="shared" si="12"/>
        <v>0</v>
      </c>
      <c r="AE53" s="162" t="b">
        <f t="shared" si="20"/>
        <v>0</v>
      </c>
      <c r="AF53" s="162" t="b">
        <f t="shared" si="21"/>
        <v>0</v>
      </c>
      <c r="AG53" s="162" t="b">
        <f t="shared" si="22"/>
        <v>0</v>
      </c>
      <c r="AH53" s="162" t="b">
        <f t="shared" si="23"/>
        <v>0</v>
      </c>
      <c r="AI53" s="162" t="b">
        <f t="shared" si="24"/>
        <v>0</v>
      </c>
      <c r="AJ53" s="175" t="str">
        <f t="shared" si="13"/>
        <v/>
      </c>
      <c r="AK53" s="168" t="str">
        <f t="shared" si="14"/>
        <v/>
      </c>
      <c r="AL53" s="240" t="str">
        <f t="shared" si="25"/>
        <v/>
      </c>
      <c r="AM53" s="165" t="str">
        <f t="shared" si="26"/>
        <v/>
      </c>
      <c r="AN53" s="166">
        <f t="shared" si="27"/>
        <v>0</v>
      </c>
      <c r="AO53" s="148" t="str">
        <f t="shared" si="28"/>
        <v/>
      </c>
      <c r="AP53" s="149" t="str">
        <f t="shared" si="29"/>
        <v/>
      </c>
      <c r="AQ53" s="137"/>
      <c r="AR53" s="165" t="str">
        <f t="shared" si="30"/>
        <v/>
      </c>
      <c r="AS53" s="243" t="str">
        <f t="shared" si="31"/>
        <v/>
      </c>
      <c r="AT53" s="243" t="str">
        <f t="shared" si="32"/>
        <v/>
      </c>
      <c r="AU53" s="243" t="str">
        <f t="shared" si="33"/>
        <v/>
      </c>
      <c r="AV53" s="242"/>
      <c r="AW53" s="243" t="str">
        <f t="shared" si="35"/>
        <v/>
      </c>
      <c r="AX53" s="243">
        <f t="shared" si="36"/>
        <v>0</v>
      </c>
      <c r="AY53" s="242"/>
      <c r="AZ53" s="59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79</v>
      </c>
      <c r="B54" s="64">
        <f>COUNTA(B18:B53)</f>
        <v>7</v>
      </c>
      <c r="C54" s="106"/>
      <c r="D54" s="308" t="s">
        <v>47</v>
      </c>
      <c r="E54" s="308"/>
      <c r="F54" s="308"/>
      <c r="G54" s="308"/>
      <c r="H54" s="176">
        <f t="shared" ref="H54:M54" si="37">IF(S56=0,"",IF(S56&gt;0,S55))</f>
        <v>0.7142857142857143</v>
      </c>
      <c r="I54" s="177">
        <f t="shared" si="37"/>
        <v>1</v>
      </c>
      <c r="J54" s="177">
        <f t="shared" si="37"/>
        <v>1</v>
      </c>
      <c r="K54" s="177" t="str">
        <f t="shared" si="37"/>
        <v/>
      </c>
      <c r="L54" s="177">
        <f t="shared" si="37"/>
        <v>0.7142857142857143</v>
      </c>
      <c r="M54" s="177">
        <f t="shared" si="37"/>
        <v>1</v>
      </c>
      <c r="N54" s="177"/>
      <c r="O54" s="177"/>
      <c r="P54" s="177"/>
      <c r="Q54" s="177"/>
      <c r="R54" s="177"/>
      <c r="S54" s="178">
        <f t="shared" ref="S54:X54" si="38">SUM(S18:S53)</f>
        <v>5</v>
      </c>
      <c r="T54" s="178">
        <f t="shared" si="38"/>
        <v>7</v>
      </c>
      <c r="U54" s="178">
        <f t="shared" si="38"/>
        <v>7</v>
      </c>
      <c r="V54" s="178">
        <f t="shared" si="38"/>
        <v>0</v>
      </c>
      <c r="W54" s="178">
        <f t="shared" si="38"/>
        <v>5</v>
      </c>
      <c r="X54" s="178">
        <f t="shared" si="38"/>
        <v>7</v>
      </c>
      <c r="Y54" s="179">
        <f>SUM(AK18:AK53)</f>
        <v>6.2</v>
      </c>
      <c r="Z54" s="179">
        <f t="shared" ref="Z54:AI54" si="39">SUM(Z18:Z53)</f>
        <v>2</v>
      </c>
      <c r="AA54" s="179">
        <f t="shared" si="39"/>
        <v>2.2000000000000002</v>
      </c>
      <c r="AB54" s="179">
        <f t="shared" si="39"/>
        <v>1</v>
      </c>
      <c r="AC54" s="179">
        <f t="shared" si="39"/>
        <v>1</v>
      </c>
      <c r="AD54" s="179">
        <f t="shared" si="39"/>
        <v>0</v>
      </c>
      <c r="AE54" s="179">
        <f t="shared" si="39"/>
        <v>0</v>
      </c>
      <c r="AF54" s="179">
        <f t="shared" si="39"/>
        <v>0</v>
      </c>
      <c r="AG54" s="179">
        <f t="shared" si="39"/>
        <v>0</v>
      </c>
      <c r="AH54" s="179">
        <f t="shared" si="39"/>
        <v>0</v>
      </c>
      <c r="AI54" s="179">
        <f t="shared" si="39"/>
        <v>0</v>
      </c>
      <c r="AJ54" s="180"/>
      <c r="AK54" s="244">
        <f>IF(Y57=0,"",IF(Y57&gt;0,$Y$55))</f>
        <v>0.88571428571428579</v>
      </c>
      <c r="AL54" s="244" t="str">
        <f>IF(Z57=0,"",IF(Z57&gt;0,$Y$55))</f>
        <v/>
      </c>
      <c r="AM54" s="181"/>
      <c r="AN54" s="181"/>
      <c r="AO54" s="182">
        <f>IF(B54=0,"",IF(B54&gt;0,AO55/B54))</f>
        <v>0.14285714285714285</v>
      </c>
      <c r="AP54" s="182">
        <f>IF(B54=0,"",IF(B54&gt;0,AP55/B54))</f>
        <v>0.14285714285714285</v>
      </c>
      <c r="AQ54" s="183">
        <f>IF(B54=0,"",IF(B54&gt;0,AQ56/B54))</f>
        <v>1</v>
      </c>
      <c r="AR54" s="184"/>
      <c r="AS54" s="246" t="s">
        <v>117</v>
      </c>
      <c r="AT54" s="246" t="s">
        <v>117</v>
      </c>
      <c r="AU54" s="246" t="s">
        <v>118</v>
      </c>
      <c r="AV54" s="247" t="str">
        <f>IF(AX54=0,"",IF(AX54&gt;0,AX54/AV55))</f>
        <v/>
      </c>
      <c r="AW54" s="248"/>
      <c r="AX54" s="248">
        <f>SUM(AX18:AX53)</f>
        <v>0</v>
      </c>
      <c r="AY54" s="247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102"/>
      <c r="E55" s="185">
        <f>COUNTA(E18:E53)</f>
        <v>1</v>
      </c>
      <c r="F55" s="185">
        <f>COUNTA(F18:F53)</f>
        <v>1</v>
      </c>
      <c r="G55" s="102"/>
      <c r="H55" s="316" t="s">
        <v>85</v>
      </c>
      <c r="I55" s="309"/>
      <c r="J55" s="316" t="s">
        <v>31</v>
      </c>
      <c r="K55" s="309"/>
      <c r="L55" s="309" t="s">
        <v>32</v>
      </c>
      <c r="M55" s="309"/>
      <c r="N55" s="102"/>
      <c r="O55" s="102"/>
      <c r="P55" s="102"/>
      <c r="Q55" s="102"/>
      <c r="R55" s="102"/>
      <c r="S55" s="186">
        <f t="shared" ref="S55:X55" si="40">S54/S56</f>
        <v>0.7142857142857143</v>
      </c>
      <c r="T55" s="186">
        <f t="shared" si="40"/>
        <v>1</v>
      </c>
      <c r="U55" s="186">
        <f t="shared" si="40"/>
        <v>1</v>
      </c>
      <c r="V55" s="186" t="e">
        <f t="shared" si="40"/>
        <v>#DIV/0!</v>
      </c>
      <c r="W55" s="186">
        <f t="shared" si="40"/>
        <v>0.7142857142857143</v>
      </c>
      <c r="X55" s="186">
        <f t="shared" si="40"/>
        <v>1</v>
      </c>
      <c r="Y55" s="186">
        <f>Y54/Y57</f>
        <v>0.88571428571428579</v>
      </c>
      <c r="Z55" s="162">
        <f>Z54/10</f>
        <v>0.2</v>
      </c>
      <c r="AA55" s="162">
        <f t="shared" ref="AA55:AI55" si="41">AA54/10</f>
        <v>0.22000000000000003</v>
      </c>
      <c r="AB55" s="162">
        <f t="shared" si="41"/>
        <v>0.1</v>
      </c>
      <c r="AC55" s="162">
        <f t="shared" si="41"/>
        <v>0.1</v>
      </c>
      <c r="AD55" s="162">
        <f t="shared" si="41"/>
        <v>0</v>
      </c>
      <c r="AE55" s="162">
        <f t="shared" si="41"/>
        <v>0</v>
      </c>
      <c r="AF55" s="162">
        <f t="shared" si="41"/>
        <v>0</v>
      </c>
      <c r="AG55" s="162">
        <f t="shared" si="41"/>
        <v>0</v>
      </c>
      <c r="AH55" s="162">
        <f t="shared" si="41"/>
        <v>0</v>
      </c>
      <c r="AI55" s="162">
        <f t="shared" si="41"/>
        <v>0</v>
      </c>
      <c r="AJ55" s="162"/>
      <c r="AK55" s="106"/>
      <c r="AL55" s="106"/>
      <c r="AM55" s="106"/>
      <c r="AN55" s="106"/>
      <c r="AO55" s="187">
        <f>COUNTIF(AO18:AO53,1)</f>
        <v>1</v>
      </c>
      <c r="AP55" s="187">
        <f>SUM(AP18:AP52)</f>
        <v>1</v>
      </c>
      <c r="AQ55" s="185">
        <f>COUNTA(AQ18:AQ53)</f>
        <v>0</v>
      </c>
      <c r="AR55" s="106"/>
      <c r="AS55" s="127" t="str">
        <f>IF($AS$57=0,"",IF($D$2&lt;6,"",IF($D$2&gt;=6,(AS58+AS59)/AS57)))</f>
        <v/>
      </c>
      <c r="AT55" s="127" t="str">
        <f t="shared" ref="AT55:AU55" si="42">IF($AS$57=0,"",IF($D$2&lt;6,"",IF($D$2&gt;=6,(AT58+AT59)/AT57)))</f>
        <v/>
      </c>
      <c r="AU55" s="127" t="str">
        <f t="shared" si="42"/>
        <v/>
      </c>
      <c r="AV55" s="185">
        <f>COUNTA(AV18:AV53)</f>
        <v>0</v>
      </c>
      <c r="AW55" s="185"/>
      <c r="AX55" s="185"/>
      <c r="AY55" s="185">
        <f>COUNTA(AY18:AY53)</f>
        <v>0</v>
      </c>
      <c r="AZ55" s="3"/>
      <c r="BA55" s="3"/>
    </row>
    <row r="56" spans="1:53" ht="13.8" thickBot="1" x14ac:dyDescent="0.3">
      <c r="E56" s="3"/>
      <c r="F56" s="3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3">
        <f t="shared" ref="S56:X56" si="43">COUNTA(H18:H53)</f>
        <v>7</v>
      </c>
      <c r="T56" s="3">
        <f t="shared" si="43"/>
        <v>7</v>
      </c>
      <c r="U56" s="3">
        <f t="shared" si="43"/>
        <v>7</v>
      </c>
      <c r="V56" s="3">
        <f t="shared" si="43"/>
        <v>0</v>
      </c>
      <c r="W56" s="3">
        <f t="shared" si="43"/>
        <v>7</v>
      </c>
      <c r="X56" s="3">
        <f t="shared" si="43"/>
        <v>7</v>
      </c>
      <c r="Y56" s="3">
        <f>COUNTIF(AK18:AK53,"")</f>
        <v>29</v>
      </c>
      <c r="Z56" s="10">
        <f>Z54/D68*D70</f>
        <v>0.2857142857142857</v>
      </c>
      <c r="AA56" s="10">
        <f>AA54/E68*E70</f>
        <v>0.31428571428571428</v>
      </c>
      <c r="AB56" s="10">
        <f>AB54/F68*F70</f>
        <v>0.14285714285714285</v>
      </c>
      <c r="AC56" s="10">
        <f>AC54/G68*G70</f>
        <v>0.14285714285714285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7</v>
      </c>
      <c r="AR56" s="3"/>
      <c r="AS56" s="127" t="str">
        <f>IF($AS$57=0,"",IF($D$2&lt;6,"",IF($D$2&gt;=6,(AS59/AS57))))</f>
        <v/>
      </c>
      <c r="AT56" s="127" t="str">
        <f t="shared" ref="AT56:AU56" si="44">IF($AS$57=0,"",IF($D$2&lt;6,"",IF($D$2&gt;=6,(AT59/AT57))))</f>
        <v/>
      </c>
      <c r="AU56" s="127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0</v>
      </c>
      <c r="C57" s="296"/>
      <c r="D57" s="53">
        <f>D2</f>
        <v>5</v>
      </c>
      <c r="E57" s="92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7</v>
      </c>
      <c r="AE57" s="3"/>
      <c r="AO57" s="3"/>
      <c r="AP57" s="3"/>
      <c r="AQ57" s="2"/>
      <c r="AR57" s="3"/>
      <c r="AS57" s="76">
        <f t="shared" ref="AS57:AT57" si="45">COUNTIF(AS18:AS53,"&gt;""")</f>
        <v>0</v>
      </c>
      <c r="AT57" s="76">
        <f t="shared" si="45"/>
        <v>0</v>
      </c>
      <c r="AU57" s="76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69</v>
      </c>
      <c r="C58" s="296"/>
      <c r="D58" s="304">
        <f>D3</f>
        <v>46031</v>
      </c>
      <c r="E58" s="305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101">
        <f>COUNTIF(AS18:AS53,"1F")</f>
        <v>0</v>
      </c>
      <c r="AT58" s="101">
        <f t="shared" ref="AT58:AU58" si="46">COUNTIF(AT18:AT53,"1F")</f>
        <v>0</v>
      </c>
      <c r="AU58" s="101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96"/>
      <c r="D59" s="73"/>
      <c r="E59" s="73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101">
        <f>COUNTIF(AS18:AS53,"2F")</f>
        <v>0</v>
      </c>
      <c r="AT59" s="101">
        <f t="shared" ref="AT59" si="47">COUNTIF(AT18:AT53,"2F")</f>
        <v>0</v>
      </c>
      <c r="AU59" s="101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96"/>
      <c r="D60" s="73"/>
      <c r="E60" s="73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2</v>
      </c>
      <c r="E62" s="4" t="s">
        <v>3</v>
      </c>
      <c r="F62" s="4" t="s">
        <v>1</v>
      </c>
      <c r="G62" s="68" t="s">
        <v>82</v>
      </c>
      <c r="H62" s="4" t="s">
        <v>4</v>
      </c>
      <c r="I62" s="4" t="s">
        <v>5</v>
      </c>
      <c r="J62" s="4" t="s">
        <v>48</v>
      </c>
      <c r="K62" s="4" t="s">
        <v>8</v>
      </c>
      <c r="L62" s="4" t="s">
        <v>24</v>
      </c>
      <c r="M62" s="4" t="s">
        <v>49</v>
      </c>
      <c r="AE62" s="3"/>
      <c r="AJ62" s="4" t="s">
        <v>25</v>
      </c>
      <c r="AK62" s="4" t="s">
        <v>25</v>
      </c>
      <c r="AL62" s="4" t="s">
        <v>25</v>
      </c>
      <c r="AO62" s="4" t="s">
        <v>50</v>
      </c>
      <c r="AQ62" s="4"/>
    </row>
    <row r="63" spans="1:53" x14ac:dyDescent="0.25">
      <c r="D63" s="10">
        <f t="shared" ref="D63:I63" si="48">S55</f>
        <v>0.7142857142857143</v>
      </c>
      <c r="E63" s="10">
        <f t="shared" si="48"/>
        <v>1</v>
      </c>
      <c r="F63" s="10">
        <f t="shared" si="48"/>
        <v>1</v>
      </c>
      <c r="G63" s="10" t="e">
        <f t="shared" si="48"/>
        <v>#DIV/0!</v>
      </c>
      <c r="H63" s="10">
        <f t="shared" si="48"/>
        <v>0.7142857142857143</v>
      </c>
      <c r="I63" s="10">
        <f t="shared" si="48"/>
        <v>1</v>
      </c>
      <c r="J63" s="10">
        <f>$AK$54</f>
        <v>0.88571428571428579</v>
      </c>
      <c r="K63" s="14">
        <f>$AO$54</f>
        <v>0.14285714285714285</v>
      </c>
      <c r="L63" s="10">
        <f>$AP$54</f>
        <v>0.14285714285714285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66</v>
      </c>
      <c r="C67" s="102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102"/>
      <c r="D68" s="4">
        <f>COUNTIF($D$18:$D$53,"A")</f>
        <v>2</v>
      </c>
      <c r="E68" s="4">
        <f>COUNTIF($D$18:$D$53,"B")</f>
        <v>3</v>
      </c>
      <c r="F68" s="4">
        <f>COUNTIF($D$18:$D$53,"C")</f>
        <v>1</v>
      </c>
      <c r="G68" s="4">
        <f>COUNTIF($D$18:$D$53,"D")</f>
        <v>1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102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51</v>
      </c>
      <c r="C70" s="102"/>
      <c r="D70" s="10">
        <f>D68/$B$54</f>
        <v>0.2857142857142857</v>
      </c>
      <c r="E70" s="10">
        <f>E68/$B$54</f>
        <v>0.42857142857142855</v>
      </c>
      <c r="F70" s="10">
        <f>F68/$B$54</f>
        <v>0.14285714285714285</v>
      </c>
      <c r="G70" s="10">
        <f>G68/$B$54</f>
        <v>0.14285714285714285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52</v>
      </c>
      <c r="C71" s="102"/>
      <c r="D71" s="10">
        <f>Z56</f>
        <v>0.2857142857142857</v>
      </c>
      <c r="E71" s="10">
        <f>AA56</f>
        <v>0.31428571428571428</v>
      </c>
      <c r="F71" s="10">
        <f>AB56</f>
        <v>0.14285714285714285</v>
      </c>
      <c r="G71" s="10">
        <f>AC56</f>
        <v>0.14285714285714285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53</v>
      </c>
      <c r="C72" s="102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54</v>
      </c>
      <c r="C73" s="102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64</v>
      </c>
      <c r="C74" s="102"/>
      <c r="D74" s="10">
        <f>IF($E$7="ja",D70,IF($E7="nee",D72))</f>
        <v>0.2857142857142857</v>
      </c>
      <c r="E74" s="10">
        <f>IF($E$7="ja",E70,IF($E7="nee",E72))</f>
        <v>0.42857142857142855</v>
      </c>
      <c r="F74" s="10">
        <f>IF($E$7="ja",F70,IF($E7="nee",F72))</f>
        <v>0.14285714285714285</v>
      </c>
      <c r="G74" s="10">
        <f>IF($E$7="ja",G70,IF($E7="nee",G72))</f>
        <v>0.14285714285714285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65</v>
      </c>
      <c r="C75" s="102"/>
      <c r="D75" s="10">
        <f>IF($E$7="ja",D71,IF($E$7="nee",D73))</f>
        <v>0.2857142857142857</v>
      </c>
      <c r="E75" s="10">
        <f>IF($E$7="ja",E71,IF($E$7="nee",E73))</f>
        <v>0.31428571428571428</v>
      </c>
      <c r="F75" s="10">
        <f>IF($E$7="ja",F71,IF($E$7="nee",F73))</f>
        <v>0.14285714285714285</v>
      </c>
      <c r="G75" s="10">
        <f>IF($E$7="ja",G71,IF($E$7="nee",G73))</f>
        <v>0.14285714285714285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5" type="noConversion"/>
  <conditionalFormatting sqref="B18:D53">
    <cfRule type="cellIs" dxfId="663" priority="78" stopIfTrue="1" operator="equal">
      <formula>""</formula>
    </cfRule>
  </conditionalFormatting>
  <conditionalFormatting sqref="E7:E8 D9">
    <cfRule type="cellIs" dxfId="662" priority="222" stopIfTrue="1" operator="equal">
      <formula>"nee"</formula>
    </cfRule>
    <cfRule type="cellIs" dxfId="661" priority="221" stopIfTrue="1" operator="equal">
      <formula>"ja"</formula>
    </cfRule>
  </conditionalFormatting>
  <conditionalFormatting sqref="E18:E53">
    <cfRule type="cellIs" dxfId="660" priority="241" stopIfTrue="1" operator="equal">
      <formula>""</formula>
    </cfRule>
  </conditionalFormatting>
  <conditionalFormatting sqref="E18:F53">
    <cfRule type="cellIs" dxfId="659" priority="238" stopIfTrue="1" operator="equal">
      <formula>"x"</formula>
    </cfRule>
  </conditionalFormatting>
  <conditionalFormatting sqref="F18:F53">
    <cfRule type="cellIs" dxfId="658" priority="239" stopIfTrue="1" operator="equal">
      <formula>""</formula>
    </cfRule>
  </conditionalFormatting>
  <conditionalFormatting sqref="G11:G13">
    <cfRule type="expression" dxfId="657" priority="23" stopIfTrue="1">
      <formula>$J$3="ja"</formula>
    </cfRule>
    <cfRule type="expression" dxfId="656" priority="24" stopIfTrue="1">
      <formula>$L$3="ja"</formula>
    </cfRule>
  </conditionalFormatting>
  <conditionalFormatting sqref="G18:G53">
    <cfRule type="cellIs" dxfId="655" priority="125" stopIfTrue="1" operator="greaterThan">
      <formula>""</formula>
    </cfRule>
    <cfRule type="cellIs" dxfId="654" priority="124" stopIfTrue="1" operator="equal">
      <formula>""</formula>
    </cfRule>
  </conditionalFormatting>
  <conditionalFormatting sqref="H11:H13">
    <cfRule type="expression" dxfId="653" priority="21">
      <formula>$K$2="ja"</formula>
    </cfRule>
    <cfRule type="expression" dxfId="652" priority="25" stopIfTrue="1">
      <formula>$J$2="ja"</formula>
    </cfRule>
    <cfRule type="expression" dxfId="651" priority="26" stopIfTrue="1">
      <formula>$L$2="ja"</formula>
    </cfRule>
  </conditionalFormatting>
  <conditionalFormatting sqref="H18:M53">
    <cfRule type="cellIs" dxfId="650" priority="214" stopIfTrue="1" operator="notEqual">
      <formula>$D18</formula>
    </cfRule>
    <cfRule type="cellIs" dxfId="649" priority="213" stopIfTrue="1" operator="lessThanOrEqual">
      <formula>$D18</formula>
    </cfRule>
    <cfRule type="cellIs" dxfId="648" priority="212" stopIfTrue="1" operator="equal">
      <formula>0</formula>
    </cfRule>
  </conditionalFormatting>
  <conditionalFormatting sqref="I11:I13">
    <cfRule type="expression" dxfId="647" priority="27" stopIfTrue="1">
      <formula>$J$3="ja"</formula>
    </cfRule>
  </conditionalFormatting>
  <conditionalFormatting sqref="I11:J13">
    <cfRule type="expression" dxfId="646" priority="19">
      <formula>$M$2="ja"</formula>
    </cfRule>
  </conditionalFormatting>
  <conditionalFormatting sqref="I11:K13">
    <cfRule type="expression" dxfId="645" priority="18">
      <formula>$L$3="ja"</formula>
    </cfRule>
  </conditionalFormatting>
  <conditionalFormatting sqref="J11:J13">
    <cfRule type="expression" dxfId="644" priority="20">
      <formula>$K$2="ja"</formula>
    </cfRule>
    <cfRule type="expression" dxfId="643" priority="22">
      <formula>$L$2="ja"</formula>
    </cfRule>
  </conditionalFormatting>
  <conditionalFormatting sqref="J11:R13">
    <cfRule type="expression" dxfId="642" priority="14">
      <formula>$J$3="ja"</formula>
    </cfRule>
  </conditionalFormatting>
  <conditionalFormatting sqref="L11:R13">
    <cfRule type="expression" dxfId="641" priority="13">
      <formula>$K$2="ja"</formula>
    </cfRule>
    <cfRule type="expression" dxfId="640" priority="15" stopIfTrue="1">
      <formula>$L$2="ja"</formula>
    </cfRule>
    <cfRule type="expression" dxfId="639" priority="16" stopIfTrue="1">
      <formula>$M$2="ja"</formula>
    </cfRule>
    <cfRule type="expression" dxfId="638" priority="17" stopIfTrue="1">
      <formula>$S$2="ja"</formula>
    </cfRule>
  </conditionalFormatting>
  <conditionalFormatting sqref="AJ18:AJ53">
    <cfRule type="cellIs" dxfId="637" priority="235" stopIfTrue="1" operator="notEqual">
      <formula>""</formula>
    </cfRule>
  </conditionalFormatting>
  <conditionalFormatting sqref="AK18:AK53">
    <cfRule type="cellIs" dxfId="636" priority="40" stopIfTrue="1" operator="equal">
      <formula>1</formula>
    </cfRule>
    <cfRule type="cellIs" dxfId="635" priority="41" stopIfTrue="1" operator="lessThan">
      <formula>1</formula>
    </cfRule>
  </conditionalFormatting>
  <conditionalFormatting sqref="AK11:AL13">
    <cfRule type="cellIs" dxfId="634" priority="10" stopIfTrue="1" operator="equal">
      <formula>1</formula>
    </cfRule>
    <cfRule type="cellIs" dxfId="633" priority="11" stopIfTrue="1" operator="lessThan">
      <formula>1</formula>
    </cfRule>
  </conditionalFormatting>
  <conditionalFormatting sqref="AL18:AL53">
    <cfRule type="expression" dxfId="632" priority="30">
      <formula>$AM18=""</formula>
    </cfRule>
    <cfRule type="expression" dxfId="631" priority="31">
      <formula>$AM18&lt;$AR18</formula>
    </cfRule>
    <cfRule type="expression" dxfId="630" priority="32">
      <formula>$AM18&gt;=$AR18</formula>
    </cfRule>
    <cfRule type="expression" dxfId="629" priority="29">
      <formula>$G18=""</formula>
    </cfRule>
  </conditionalFormatting>
  <conditionalFormatting sqref="AL18:AL54">
    <cfRule type="expression" dxfId="628" priority="28">
      <formula>$B18&gt;0</formula>
    </cfRule>
  </conditionalFormatting>
  <conditionalFormatting sqref="AM18:AN53">
    <cfRule type="expression" dxfId="627" priority="126" stopIfTrue="1">
      <formula>$L$3="ja"</formula>
    </cfRule>
  </conditionalFormatting>
  <conditionalFormatting sqref="AO18:AO53">
    <cfRule type="cellIs" dxfId="626" priority="187" stopIfTrue="1" operator="equal">
      <formula>1</formula>
    </cfRule>
    <cfRule type="cellIs" dxfId="625" priority="188" stopIfTrue="1" operator="equal">
      <formula>""</formula>
    </cfRule>
  </conditionalFormatting>
  <conditionalFormatting sqref="AP18:AP53">
    <cfRule type="cellIs" dxfId="624" priority="190" stopIfTrue="1" operator="equal">
      <formula>""</formula>
    </cfRule>
    <cfRule type="cellIs" dxfId="623" priority="189" stopIfTrue="1" operator="equal">
      <formula>1</formula>
    </cfRule>
  </conditionalFormatting>
  <conditionalFormatting sqref="AQ18:AQ53">
    <cfRule type="cellIs" dxfId="622" priority="61" stopIfTrue="1" operator="equal">
      <formula>""</formula>
    </cfRule>
    <cfRule type="cellIs" dxfId="621" priority="59" stopIfTrue="1" operator="equal">
      <formula>"x"</formula>
    </cfRule>
    <cfRule type="expression" dxfId="620" priority="60" stopIfTrue="1">
      <formula>$B18&gt;0</formula>
    </cfRule>
  </conditionalFormatting>
  <conditionalFormatting sqref="AR18:AR54">
    <cfRule type="expression" dxfId="619" priority="58" stopIfTrue="1">
      <formula>$L$3="ja"</formula>
    </cfRule>
  </conditionalFormatting>
  <conditionalFormatting sqref="AR54">
    <cfRule type="expression" dxfId="618" priority="57" stopIfTrue="1">
      <formula>$J$3="ja"</formula>
    </cfRule>
  </conditionalFormatting>
  <conditionalFormatting sqref="AS11:AS13">
    <cfRule type="expression" dxfId="617" priority="6" stopIfTrue="1">
      <formula>$J$3="ja"</formula>
    </cfRule>
  </conditionalFormatting>
  <conditionalFormatting sqref="AS11:AT13">
    <cfRule type="expression" dxfId="616" priority="8">
      <formula>$M$2="ja"</formula>
    </cfRule>
    <cfRule type="expression" dxfId="615" priority="9">
      <formula>$L$3="ja"</formula>
    </cfRule>
  </conditionalFormatting>
  <conditionalFormatting sqref="AS18:AT53">
    <cfRule type="cellIs" dxfId="614" priority="42" operator="equal">
      <formula>"2F"</formula>
    </cfRule>
  </conditionalFormatting>
  <conditionalFormatting sqref="AS18:AU53">
    <cfRule type="expression" dxfId="613" priority="46" stopIfTrue="1">
      <formula>$L$3="ja"</formula>
    </cfRule>
    <cfRule type="cellIs" dxfId="612" priority="44" operator="equal">
      <formula>"&lt;1F"</formula>
    </cfRule>
    <cfRule type="cellIs" dxfId="611" priority="45" operator="equal">
      <formula>"1F"</formula>
    </cfRule>
  </conditionalFormatting>
  <conditionalFormatting sqref="AS54:AU54">
    <cfRule type="expression" dxfId="610" priority="54" stopIfTrue="1">
      <formula>$L$3="ja"</formula>
    </cfRule>
  </conditionalFormatting>
  <conditionalFormatting sqref="AS54:AY54">
    <cfRule type="expression" dxfId="609" priority="55" stopIfTrue="1">
      <formula>$J$3="ja"</formula>
    </cfRule>
  </conditionalFormatting>
  <conditionalFormatting sqref="AT11:AT13">
    <cfRule type="expression" dxfId="608" priority="7">
      <formula>$L$2="ja"</formula>
    </cfRule>
  </conditionalFormatting>
  <conditionalFormatting sqref="AT11:AU13">
    <cfRule type="expression" dxfId="607" priority="1">
      <formula>$K$2="ja"</formula>
    </cfRule>
  </conditionalFormatting>
  <conditionalFormatting sqref="AT11:AV13">
    <cfRule type="expression" dxfId="606" priority="2">
      <formula>$J$3="ja"</formula>
    </cfRule>
  </conditionalFormatting>
  <conditionalFormatting sqref="AU11:AU13">
    <cfRule type="expression" dxfId="605" priority="3" stopIfTrue="1">
      <formula>$L$2="ja"</formula>
    </cfRule>
    <cfRule type="expression" dxfId="604" priority="4" stopIfTrue="1">
      <formula>$M$2="ja"</formula>
    </cfRule>
    <cfRule type="expression" dxfId="603" priority="5" stopIfTrue="1">
      <formula>$S$2="ja"</formula>
    </cfRule>
  </conditionalFormatting>
  <conditionalFormatting sqref="AU18:AU53">
    <cfRule type="cellIs" dxfId="602" priority="43" operator="equal">
      <formula>"1S"</formula>
    </cfRule>
  </conditionalFormatting>
  <conditionalFormatting sqref="AV11:AV13 AY11:AY13">
    <cfRule type="expression" dxfId="601" priority="12" stopIfTrue="1">
      <formula>$L$3="ja"</formula>
    </cfRule>
  </conditionalFormatting>
  <conditionalFormatting sqref="AV18:AV53">
    <cfRule type="expression" dxfId="600" priority="52">
      <formula>$AW18&gt;=$AR18</formula>
    </cfRule>
    <cfRule type="expression" dxfId="599" priority="51">
      <formula>$AW18&lt;$AR18</formula>
    </cfRule>
    <cfRule type="expression" dxfId="598" priority="50">
      <formula>$AW18=""</formula>
    </cfRule>
  </conditionalFormatting>
  <conditionalFormatting sqref="AV54:AY54">
    <cfRule type="expression" dxfId="597" priority="56" stopIfTrue="1">
      <formula>$L$3="ja"</formula>
    </cfRule>
  </conditionalFormatting>
  <conditionalFormatting sqref="AW18:AX53">
    <cfRule type="expression" dxfId="596" priority="53" stopIfTrue="1">
      <formula>$L$3="ja"</formula>
    </cfRule>
  </conditionalFormatting>
  <conditionalFormatting sqref="AY18:AY53">
    <cfRule type="expression" dxfId="595" priority="47">
      <formula>$AZ18=""</formula>
    </cfRule>
    <cfRule type="expression" dxfId="594" priority="48">
      <formula>$AZ18&lt;$AW18</formula>
    </cfRule>
    <cfRule type="expression" dxfId="593" priority="49">
      <formula>$AZ18&gt;=$AW18</formula>
    </cfRule>
  </conditionalFormatting>
  <conditionalFormatting sqref="AZ18:BA53">
    <cfRule type="expression" dxfId="592" priority="168" stopIfTrue="1">
      <formula>$L$3="ja"</formula>
    </cfRule>
  </conditionalFormatting>
  <conditionalFormatting sqref="BA54">
    <cfRule type="expression" dxfId="591" priority="165" stopIfTrue="1">
      <formula>$J$3="ja"</formula>
    </cfRule>
    <cfRule type="expression" dxfId="590" priority="166" stopIfTrue="1">
      <formula>$L$3="ja"</formula>
    </cfRule>
  </conditionalFormatting>
  <dataValidations xWindow="563" yWindow="627" count="5">
    <dataValidation type="list" allowBlank="1" showInputMessage="1" showErrorMessage="1" sqref="E2" xr:uid="{77AF899F-0C2D-4C16-8925-1851C47A1B77}">
      <formula1>"--,A,B,C,D,E,F,G,H,I,J,"</formula1>
    </dataValidation>
    <dataValidation type="list" allowBlank="1" showInputMessage="1" showErrorMessage="1" sqref="D2" xr:uid="{4B524BB3-95D0-41BB-9F83-11392B72CAD3}">
      <formula1>"3,4,5,6,7,8,"</formula1>
    </dataValidation>
    <dataValidation type="list" allowBlank="1" showInputMessage="1" showErrorMessage="1" sqref="E7" xr:uid="{AD9A1C2B-F6FA-49A6-9B1C-71D061231F1E}">
      <formula1>"ja,nee,"</formula1>
    </dataValidation>
    <dataValidation type="list" allowBlank="1" showInputMessage="1" showErrorMessage="1" sqref="AY18:AY53 AV18:AV53" xr:uid="{7BD103FA-713D-4712-8416-E8ABCB9CAF27}">
      <formula1>"PRO,LWOO,BBL,BBL/Kader,Kader,Kader/TL,TL,TL/Havo,Havo,Havo/Vwo,Vwo,"</formula1>
    </dataValidation>
    <dataValidation type="list" allowBlank="1" showInputMessage="1" showErrorMessage="1" sqref="G18:G53" xr:uid="{1106D43B-834B-49E4-998A-23C7499A77A9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21F09-B9EA-4D33-A0EA-DE10579C9F5F}">
  <sheetPr codeName="Blad31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4" width="10.77734375" style="102" customWidth="1"/>
    <col min="5" max="6" width="10.77734375" customWidth="1"/>
    <col min="7" max="13" width="10.77734375" style="4" customWidth="1"/>
    <col min="14" max="19" width="10.5546875" style="4" hidden="1" customWidth="1"/>
    <col min="20" max="36" width="9.21875" style="4" hidden="1" customWidth="1"/>
    <col min="37" max="38" width="10.77734375" style="4" customWidth="1"/>
    <col min="39" max="40" width="11.21875" style="4" hidden="1" customWidth="1"/>
    <col min="41" max="43" width="10.77734375" customWidth="1"/>
    <col min="44" max="44" width="9.21875" style="4" hidden="1" customWidth="1"/>
    <col min="45" max="47" width="9.21875" style="4" customWidth="1"/>
    <col min="48" max="48" width="10.77734375" style="4" customWidth="1"/>
    <col min="49" max="50" width="9.21875" style="4" hidden="1" customWidth="1"/>
    <col min="51" max="51" width="10.77734375" style="4" customWidth="1"/>
    <col min="52" max="53" width="9.21875" style="4" hidden="1" customWidth="1"/>
    <col min="54" max="54" width="9.5546875" customWidth="1"/>
  </cols>
  <sheetData>
    <row r="1" spans="1:53" ht="13.8" thickBot="1" x14ac:dyDescent="0.3"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</row>
    <row r="2" spans="1:53" ht="20.399999999999999" thickBot="1" x14ac:dyDescent="0.55000000000000004">
      <c r="A2" s="52"/>
      <c r="B2" s="54" t="s">
        <v>0</v>
      </c>
      <c r="C2" s="296"/>
      <c r="D2" s="301">
        <v>5</v>
      </c>
      <c r="E2" s="75"/>
      <c r="F2" s="13"/>
      <c r="G2" s="190"/>
      <c r="H2" s="190"/>
      <c r="J2" s="76" t="b">
        <f>IF($D$2=3,"ja",IF($D$2="3A","ja",IF($D$2="3B","ja",IF($D$2="3C","ja"))))</f>
        <v>0</v>
      </c>
      <c r="K2" s="76" t="str">
        <f>IF($D$2=5,"ja",IF($D$2="5A","ja",IF($D$2="5B","ja",IF($D$2="5C","ja"))))</f>
        <v>ja</v>
      </c>
      <c r="L2" s="76" t="b">
        <f>IF($D$2=4,"ja",IF($D$2="4A","ja",IF($D$2="4B","ja",IF($D$2="4C","ja"))))</f>
        <v>0</v>
      </c>
      <c r="M2" s="76" t="b">
        <f>IF($D$2=6,"ja",IF($D$2="6A","ja",IF($D$2="6B","ja",IF($D$2="6C","ja"))))</f>
        <v>0</v>
      </c>
      <c r="N2" s="76"/>
      <c r="O2" s="76"/>
      <c r="P2" s="76"/>
      <c r="Q2" s="76"/>
      <c r="R2" s="76"/>
      <c r="S2" s="74" t="b">
        <f>IF($D$2=8,"ja",IF($D$2="8A","ja",IF($D$2="8B","ja",IF($D$2="8C","ja"))))</f>
        <v>0</v>
      </c>
      <c r="T2" s="7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4"/>
      <c r="AM2" s="3"/>
      <c r="AN2" s="3"/>
    </row>
    <row r="3" spans="1:53" ht="20.399999999999999" thickBot="1" x14ac:dyDescent="0.55000000000000004">
      <c r="A3" s="52"/>
      <c r="B3" s="54" t="s">
        <v>69</v>
      </c>
      <c r="C3" s="296"/>
      <c r="D3" s="304">
        <v>46031</v>
      </c>
      <c r="E3" s="305"/>
      <c r="F3" s="13"/>
      <c r="G3" s="191"/>
      <c r="H3" s="191"/>
      <c r="I3" s="3"/>
      <c r="J3" s="76" t="b">
        <f>IF($D$2=7,"ja",IF($D$2="7A","ja",IF($D$2="7B","ja",IF($D$2="7C","ja"))))</f>
        <v>0</v>
      </c>
      <c r="K3" s="76"/>
      <c r="L3" s="76" t="b">
        <f>IF($D$2=8,"ja",IF($D$2="8A","ja",IF($D$2="8B","ja",IF($D$2="8C","ja"))))</f>
        <v>0</v>
      </c>
      <c r="M3" s="76"/>
      <c r="N3" s="76"/>
      <c r="O3" s="76"/>
      <c r="P3" s="76"/>
      <c r="Q3" s="76"/>
      <c r="R3" s="76"/>
      <c r="S3" s="74"/>
      <c r="T3" s="7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4"/>
      <c r="AM3" s="3"/>
      <c r="AN3" s="3"/>
    </row>
    <row r="4" spans="1:53" ht="19.8" x14ac:dyDescent="0.45">
      <c r="B4" s="1"/>
      <c r="C4" s="297"/>
      <c r="D4" s="302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4"/>
      <c r="AM4" s="3"/>
      <c r="AN4" s="3"/>
    </row>
    <row r="5" spans="1:53" s="102" customFormat="1" ht="20.100000000000001" customHeight="1" x14ac:dyDescent="0.25">
      <c r="B5" s="310" t="s">
        <v>97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2"/>
    </row>
    <row r="6" spans="1:53" x14ac:dyDescent="0.25">
      <c r="B6" s="21"/>
      <c r="C6" s="132"/>
      <c r="D6" s="132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13" t="s">
        <v>28</v>
      </c>
      <c r="C7" s="314"/>
      <c r="D7" s="314"/>
      <c r="E7" s="49" t="s">
        <v>75</v>
      </c>
      <c r="I7" s="3"/>
      <c r="J7" s="3"/>
      <c r="K7" s="3"/>
    </row>
    <row r="8" spans="1:53" x14ac:dyDescent="0.25">
      <c r="B8" s="313" t="s">
        <v>27</v>
      </c>
      <c r="C8" s="314"/>
      <c r="D8" s="314"/>
      <c r="E8" s="50" t="str">
        <f>IF(E7="ja","nee",IF(E7="nee","ja",IF(E7="","")))</f>
        <v>nee</v>
      </c>
    </row>
    <row r="9" spans="1:53" x14ac:dyDescent="0.25">
      <c r="B9" s="15"/>
      <c r="C9" s="134"/>
      <c r="D9" s="134"/>
    </row>
    <row r="10" spans="1:53" s="102" customFormat="1" ht="20.100000000000001" customHeight="1" x14ac:dyDescent="0.25">
      <c r="B10" s="147" t="s">
        <v>98</v>
      </c>
      <c r="C10" s="150" t="s">
        <v>96</v>
      </c>
      <c r="D10" s="150" t="s">
        <v>96</v>
      </c>
      <c r="E10" s="150" t="s">
        <v>96</v>
      </c>
      <c r="F10" s="150" t="s">
        <v>96</v>
      </c>
      <c r="G10" s="151" t="s">
        <v>96</v>
      </c>
      <c r="H10" s="315" t="s">
        <v>85</v>
      </c>
      <c r="I10" s="307"/>
      <c r="J10" s="306" t="s">
        <v>31</v>
      </c>
      <c r="K10" s="307"/>
      <c r="L10" s="306" t="s">
        <v>32</v>
      </c>
      <c r="M10" s="307"/>
      <c r="AK10" s="150" t="s">
        <v>96</v>
      </c>
      <c r="AL10" s="150" t="s">
        <v>96</v>
      </c>
      <c r="AM10" s="150"/>
      <c r="AN10" s="150"/>
      <c r="AO10" s="150" t="s">
        <v>96</v>
      </c>
      <c r="AP10" s="150" t="s">
        <v>96</v>
      </c>
      <c r="AQ10" s="150" t="s">
        <v>96</v>
      </c>
      <c r="AR10" s="149"/>
      <c r="AS10" s="317" t="s">
        <v>116</v>
      </c>
      <c r="AT10" s="318"/>
      <c r="AU10" s="307"/>
      <c r="AV10" s="150" t="s">
        <v>96</v>
      </c>
      <c r="AW10" s="150"/>
      <c r="AX10" s="150"/>
      <c r="AY10" s="150" t="s">
        <v>96</v>
      </c>
    </row>
    <row r="11" spans="1:53" x14ac:dyDescent="0.25">
      <c r="B11" s="152" t="s">
        <v>67</v>
      </c>
      <c r="C11" s="319" t="s">
        <v>171</v>
      </c>
      <c r="D11" s="26" t="s">
        <v>36</v>
      </c>
      <c r="E11" s="26" t="s">
        <v>37</v>
      </c>
      <c r="F11" s="26" t="s">
        <v>39</v>
      </c>
      <c r="G11" s="29" t="s">
        <v>55</v>
      </c>
      <c r="H11" s="30" t="s">
        <v>56</v>
      </c>
      <c r="I11" s="29" t="s">
        <v>57</v>
      </c>
      <c r="J11" s="31" t="s">
        <v>58</v>
      </c>
      <c r="K11" s="66" t="s">
        <v>80</v>
      </c>
      <c r="L11" s="29" t="s">
        <v>59</v>
      </c>
      <c r="M11" s="29" t="s">
        <v>60</v>
      </c>
      <c r="N11" s="153" t="s">
        <v>99</v>
      </c>
      <c r="O11" s="146" t="s">
        <v>88</v>
      </c>
      <c r="P11" s="146" t="s">
        <v>92</v>
      </c>
      <c r="Q11" s="146" t="s">
        <v>88</v>
      </c>
      <c r="R11" s="146" t="s">
        <v>7</v>
      </c>
      <c r="S11" s="4" t="s">
        <v>2</v>
      </c>
      <c r="T11" s="4" t="s">
        <v>3</v>
      </c>
      <c r="U11" s="4" t="s">
        <v>1</v>
      </c>
      <c r="V11" s="68" t="s">
        <v>81</v>
      </c>
      <c r="W11" s="4" t="s">
        <v>4</v>
      </c>
      <c r="X11" s="4" t="s">
        <v>5</v>
      </c>
      <c r="Y11" s="4" t="s">
        <v>6</v>
      </c>
      <c r="AJ11" s="43" t="s">
        <v>7</v>
      </c>
      <c r="AK11" s="70" t="s">
        <v>61</v>
      </c>
      <c r="AL11" s="70" t="s">
        <v>55</v>
      </c>
      <c r="AM11" s="6" t="s">
        <v>9</v>
      </c>
      <c r="AN11" s="6" t="s">
        <v>10</v>
      </c>
      <c r="AO11" s="46" t="s">
        <v>39</v>
      </c>
      <c r="AP11" s="38" t="s">
        <v>37</v>
      </c>
      <c r="AQ11" s="23" t="s">
        <v>42</v>
      </c>
      <c r="AR11" s="22" t="s">
        <v>9</v>
      </c>
      <c r="AS11" s="29" t="s">
        <v>57</v>
      </c>
      <c r="AT11" s="31" t="s">
        <v>58</v>
      </c>
      <c r="AU11" s="29" t="s">
        <v>60</v>
      </c>
      <c r="AV11" s="29" t="s">
        <v>62</v>
      </c>
      <c r="AW11" s="6" t="s">
        <v>9</v>
      </c>
      <c r="AX11" s="6" t="s">
        <v>10</v>
      </c>
      <c r="AY11" s="29" t="s">
        <v>63</v>
      </c>
      <c r="AZ11" s="6" t="s">
        <v>9</v>
      </c>
      <c r="BA11" s="6" t="s">
        <v>10</v>
      </c>
    </row>
    <row r="12" spans="1:53" x14ac:dyDescent="0.25">
      <c r="B12" s="41"/>
      <c r="C12" s="320"/>
      <c r="D12" s="27" t="s">
        <v>35</v>
      </c>
      <c r="E12" s="27" t="s">
        <v>38</v>
      </c>
      <c r="F12" s="27"/>
      <c r="G12" s="32" t="s">
        <v>21</v>
      </c>
      <c r="H12" s="33" t="s">
        <v>11</v>
      </c>
      <c r="I12" s="32" t="s">
        <v>12</v>
      </c>
      <c r="J12" s="34"/>
      <c r="K12" s="67" t="s">
        <v>58</v>
      </c>
      <c r="L12" s="32" t="s">
        <v>13</v>
      </c>
      <c r="M12" s="32" t="s">
        <v>14</v>
      </c>
      <c r="N12" s="146"/>
      <c r="O12" s="146" t="s">
        <v>91</v>
      </c>
      <c r="P12" s="146" t="s">
        <v>89</v>
      </c>
      <c r="Q12" s="146" t="s">
        <v>90</v>
      </c>
      <c r="R12" s="146" t="s">
        <v>93</v>
      </c>
      <c r="S12" s="4" t="s">
        <v>11</v>
      </c>
      <c r="T12" s="4" t="s">
        <v>12</v>
      </c>
      <c r="U12" s="4" t="s">
        <v>1</v>
      </c>
      <c r="V12" s="4" t="s">
        <v>1</v>
      </c>
      <c r="W12" s="4" t="s">
        <v>13</v>
      </c>
      <c r="X12" s="4" t="s">
        <v>14</v>
      </c>
      <c r="Z12" s="4" t="s">
        <v>15</v>
      </c>
      <c r="AA12" s="4" t="s">
        <v>16</v>
      </c>
      <c r="AB12" s="4" t="s">
        <v>17</v>
      </c>
      <c r="AC12" s="4" t="s">
        <v>18</v>
      </c>
      <c r="AD12" s="4" t="s">
        <v>19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20</v>
      </c>
      <c r="AK12" s="71" t="s">
        <v>33</v>
      </c>
      <c r="AL12" s="71" t="s">
        <v>94</v>
      </c>
      <c r="AM12" s="8"/>
      <c r="AN12" s="8"/>
      <c r="AO12" s="47"/>
      <c r="AP12" s="39" t="s">
        <v>38</v>
      </c>
      <c r="AQ12" s="24" t="s">
        <v>43</v>
      </c>
      <c r="AR12" s="20"/>
      <c r="AS12" s="32" t="s">
        <v>12</v>
      </c>
      <c r="AT12" s="34"/>
      <c r="AU12" s="32" t="s">
        <v>14</v>
      </c>
      <c r="AV12" s="32" t="s">
        <v>21</v>
      </c>
      <c r="AW12" s="8"/>
      <c r="AX12" s="8"/>
      <c r="AY12" s="32" t="s">
        <v>22</v>
      </c>
      <c r="AZ12" s="8"/>
      <c r="BA12" s="8"/>
    </row>
    <row r="13" spans="1:53" s="13" customFormat="1" x14ac:dyDescent="0.25">
      <c r="B13" s="42"/>
      <c r="C13" s="321"/>
      <c r="D13" s="28"/>
      <c r="E13" s="28"/>
      <c r="F13" s="28"/>
      <c r="G13" s="36"/>
      <c r="H13" s="35" t="s">
        <v>29</v>
      </c>
      <c r="I13" s="36" t="s">
        <v>29</v>
      </c>
      <c r="J13" s="37" t="s">
        <v>29</v>
      </c>
      <c r="K13" s="37" t="s">
        <v>29</v>
      </c>
      <c r="L13" s="36" t="s">
        <v>30</v>
      </c>
      <c r="M13" s="36" t="s">
        <v>30</v>
      </c>
      <c r="N13" s="146"/>
      <c r="O13" s="146"/>
      <c r="P13" s="146"/>
      <c r="Q13" s="146"/>
      <c r="R13" s="14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34</v>
      </c>
      <c r="AL13" s="55" t="s">
        <v>95</v>
      </c>
      <c r="AM13" s="7"/>
      <c r="AN13" s="7"/>
      <c r="AO13" s="48" t="s">
        <v>40</v>
      </c>
      <c r="AP13" s="18" t="s">
        <v>41</v>
      </c>
      <c r="AQ13" s="25" t="s">
        <v>44</v>
      </c>
      <c r="AR13" s="20"/>
      <c r="AS13" s="36" t="s">
        <v>29</v>
      </c>
      <c r="AT13" s="37" t="s">
        <v>29</v>
      </c>
      <c r="AU13" s="36" t="s">
        <v>30</v>
      </c>
      <c r="AV13" s="36" t="s">
        <v>45</v>
      </c>
      <c r="AW13" s="7"/>
      <c r="AX13" s="7"/>
      <c r="AY13" s="36" t="s">
        <v>46</v>
      </c>
      <c r="AZ13" s="7"/>
      <c r="BA13" s="7"/>
    </row>
    <row r="14" spans="1:53" s="13" customFormat="1" hidden="1" x14ac:dyDescent="0.25">
      <c r="B14" s="61" t="s">
        <v>76</v>
      </c>
      <c r="C14" s="63"/>
      <c r="D14" s="63" t="s">
        <v>15</v>
      </c>
      <c r="E14" s="63" t="s">
        <v>70</v>
      </c>
      <c r="F14" s="63" t="s">
        <v>18</v>
      </c>
      <c r="G14" s="62" t="s">
        <v>15</v>
      </c>
      <c r="H14" s="62" t="s">
        <v>71</v>
      </c>
      <c r="I14" s="62" t="s">
        <v>16</v>
      </c>
      <c r="J14" s="63" t="s">
        <v>70</v>
      </c>
      <c r="K14" s="63"/>
      <c r="L14" s="62" t="s">
        <v>72</v>
      </c>
      <c r="M14" s="62" t="s">
        <v>73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9" t="s">
        <v>19</v>
      </c>
      <c r="AL14" s="69" t="s">
        <v>19</v>
      </c>
      <c r="AM14" s="3"/>
      <c r="AN14" s="3"/>
      <c r="AO14" s="57" t="s">
        <v>18</v>
      </c>
      <c r="AP14" s="55" t="s">
        <v>70</v>
      </c>
      <c r="AQ14" s="7" t="s">
        <v>70</v>
      </c>
      <c r="AR14" s="3"/>
      <c r="AS14" s="3"/>
      <c r="AT14" s="3"/>
      <c r="AU14" s="3"/>
      <c r="AV14" s="3" t="s">
        <v>74</v>
      </c>
      <c r="AW14" s="3"/>
      <c r="AX14" s="3"/>
      <c r="AY14" s="56" t="s">
        <v>74</v>
      </c>
      <c r="AZ14" s="3"/>
      <c r="BA14" s="3"/>
    </row>
    <row r="15" spans="1:53" s="13" customFormat="1" hidden="1" x14ac:dyDescent="0.25">
      <c r="B15" s="61" t="s">
        <v>18</v>
      </c>
      <c r="C15" s="63"/>
      <c r="D15" s="63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9"/>
      <c r="AL15" s="69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77</v>
      </c>
      <c r="C16" s="63"/>
      <c r="D16" s="63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9"/>
      <c r="AL16" s="69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78</v>
      </c>
      <c r="C17" s="63"/>
      <c r="D17" s="63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9"/>
      <c r="AL17" s="69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5" t="str">
        <f>'M5'!B18</f>
        <v>leerling 1</v>
      </c>
      <c r="C18" s="258">
        <f>'M5'!C18</f>
        <v>7</v>
      </c>
      <c r="D18" s="258" t="str">
        <f>IF('M5'!D18="","",IF('M5'!D18&gt;0,'M5'!D18))</f>
        <v>B</v>
      </c>
      <c r="E18" s="156"/>
      <c r="F18" s="156"/>
      <c r="G18" s="157"/>
      <c r="H18" s="202"/>
      <c r="I18" s="201"/>
      <c r="J18" s="201"/>
      <c r="K18" s="169"/>
      <c r="L18" s="201"/>
      <c r="M18" s="200"/>
      <c r="N18" s="160">
        <f>COUNTA(I18,J18,M18)</f>
        <v>0</v>
      </c>
      <c r="O18" s="161" t="str">
        <f>IF(M18="E",1,IF(M18="D",2,IF(M18="C",3,IF(M18="B",4,IF(M18="A",5,IF(M18=5,1,IF(M18=4,2,IF(M18=3,3,IF(M18=2,4,IF(M18=1,5,IF(M18="","")))))))))))</f>
        <v/>
      </c>
      <c r="P18" s="161" t="str">
        <f t="shared" ref="P18:Q53" si="0">IF(I18="E",1,IF(I18="D",2,IF(I18="C",3,IF(I18="B",4,IF(I18="A",5,IF(I18=5,1,IF(I18=4,2,IF(I18=3,3,IF(I18=2,4,IF(I18=1,5,IF(I18="","")))))))))))</f>
        <v/>
      </c>
      <c r="Q18" s="161" t="str">
        <f t="shared" si="0"/>
        <v/>
      </c>
      <c r="R18" s="161">
        <f>IF(N18&lt;3,2,IF($D$2&lt;6,0,IF($D$2&gt;=6,SUM(O18:Q18))))</f>
        <v>2</v>
      </c>
      <c r="S18" s="102" t="str">
        <f t="shared" ref="S18:S53" si="1">IF(D18="","",IF(H18="","",IF(H18=$D18,1,IF(H18&lt;$D18,1,IF(H18&gt;$D18,"",IF(H18="A+",1))))))</f>
        <v/>
      </c>
      <c r="T18" s="102" t="str">
        <f t="shared" ref="T18:T53" si="2">IF(D18="","",IF(I18="","",IF(I18=$D18,1,IF(I18&lt;$D18,1,IF(I18&gt;$D18,"",IF(I18="A+",1))))))</f>
        <v/>
      </c>
      <c r="U18" s="102" t="str">
        <f t="shared" ref="U18:U53" si="3">IF(D18="","",IF(J18="","",IF(J18=$D18,1,IF(J18&lt;$D18,1,IF(J18&gt;$D18,"",IF(J18="A+",1))))))</f>
        <v/>
      </c>
      <c r="V18" s="102" t="str">
        <f>IF(D18="","",IF(K18="","",IF(K18=$D18,1,IF(K18&lt;$D18,1,IF(K18&gt;$D18,"",IF(K18="A+",1))))))</f>
        <v/>
      </c>
      <c r="W18" s="102" t="str">
        <f t="shared" ref="W18:W53" si="4">IF(D18="","",IF(L18="","",IF(L18=$D18,1,IF(L18&lt;$D18,1,IF(L18&gt;$D18,"",IF(L18="A+",1))))))</f>
        <v/>
      </c>
      <c r="X18" s="102" t="str">
        <f t="shared" ref="X18:X53" si="5">IF(D18="","",IF(M18="","",IF(M18=$D18,1,IF(M18&lt;$D18,1,IF(M18&gt;$D18,"",IF(M18="A+",1))))))</f>
        <v/>
      </c>
      <c r="Y18" s="102">
        <f t="shared" ref="Y18:Y53" si="6">SUM(S18:X18)</f>
        <v>0</v>
      </c>
      <c r="Z18" s="162" t="b">
        <f t="shared" ref="Z18:Z53" si="7">IF($D18="A",$AK18)</f>
        <v>0</v>
      </c>
      <c r="AA18" s="162" t="str">
        <f t="shared" ref="AA18:AA53" si="8">IF($D18="B",$AK18)</f>
        <v/>
      </c>
      <c r="AB18" s="162" t="b">
        <f t="shared" ref="AB18:AB53" si="9">IF($D18="C",$AK18)</f>
        <v>0</v>
      </c>
      <c r="AC18" s="162" t="b">
        <f t="shared" ref="AC18:AC53" si="10">IF($D18="D",$AK18)</f>
        <v>0</v>
      </c>
      <c r="AD18" s="162" t="b">
        <f t="shared" ref="AD18:AD53" si="11">IF($D18="E",$AK18)</f>
        <v>0</v>
      </c>
      <c r="AE18" s="162" t="b">
        <f>IF($D18=1,$AK18)</f>
        <v>0</v>
      </c>
      <c r="AF18" s="162" t="b">
        <f>IF($D18=2,$AK18)</f>
        <v>0</v>
      </c>
      <c r="AG18" s="162" t="b">
        <f>IF($D18=3,$AK18)</f>
        <v>0</v>
      </c>
      <c r="AH18" s="162" t="b">
        <f>IF($D18=4,$AK18)</f>
        <v>0</v>
      </c>
      <c r="AI18" s="162" t="b">
        <f>IF($D18=5,$AK18)</f>
        <v>0</v>
      </c>
      <c r="AJ18" s="163">
        <f t="shared" ref="AJ18:AJ53" si="12">IF(D18="","",IF(D18&gt;0,COUNTA(H18:M18)))</f>
        <v>0</v>
      </c>
      <c r="AK18" s="262" t="str">
        <f t="shared" ref="AK18:AK53" si="13">IF(AJ18=0,"",IF(AJ18="","",IF(AJ18&gt;0,Y18/AJ18)))</f>
        <v/>
      </c>
      <c r="AL18" s="240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65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66">
        <f>IF(AM18="",0,IF(AM18&lt;AR18,0,IF(AM18&gt;=AR18,1)))</f>
        <v>0</v>
      </c>
      <c r="AO18" s="148" t="str">
        <f>IF(F18="","",IF(F18="x",1))</f>
        <v/>
      </c>
      <c r="AP18" s="149" t="str">
        <f>IF(E18="","",IF(E18="X",1))</f>
        <v/>
      </c>
      <c r="AQ18" s="137"/>
      <c r="AR18" s="165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43" t="str">
        <f>IF($D$2&lt;6,"",IF($N18&lt;3,"",IF(P18=1,"&lt;1F",IF(P18&gt;3,"2F",IF(P18&gt;1,"1F")))))</f>
        <v/>
      </c>
      <c r="AT18" s="243" t="str">
        <f>IF($D$2&lt;6,"",IF($N18&lt;3,"",IF(Q18=1,"&lt;1F",IF(Q18&gt;3,"2F",IF(Q18&gt;1,"1F")))))</f>
        <v/>
      </c>
      <c r="AU18" s="243" t="str">
        <f>IF($D$2&lt;6,"",IF($N18&lt;3,"",IF(O18&lt;=2,"&lt;1F",IF(O18&gt;3,"1S",IF(O18&gt;2,"1F")))))</f>
        <v/>
      </c>
      <c r="AV18" s="242"/>
      <c r="AW18" s="243"/>
      <c r="AX18" s="243"/>
      <c r="AY18" s="242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245" t="str">
        <f>'M5'!B19</f>
        <v>leerling 2</v>
      </c>
      <c r="C19" s="258">
        <f>'M5'!C19</f>
        <v>8</v>
      </c>
      <c r="D19" s="258" t="str">
        <f>IF('M5'!D19="","",IF('M5'!D19&gt;0,'M5'!D19))</f>
        <v>B</v>
      </c>
      <c r="E19" s="136"/>
      <c r="F19" s="136"/>
      <c r="G19" s="157"/>
      <c r="H19" s="202"/>
      <c r="I19" s="201"/>
      <c r="J19" s="201"/>
      <c r="K19" s="169"/>
      <c r="L19" s="201"/>
      <c r="M19" s="200"/>
      <c r="N19" s="160">
        <f t="shared" ref="N19:N53" si="15">COUNTA(I19,J19,M19)</f>
        <v>0</v>
      </c>
      <c r="O19" s="161" t="str">
        <f t="shared" ref="O19:O53" si="16">IF(M19="E",1,IF(M19="D",2,IF(M19="C",3,IF(M19="B",4,IF(M19="A",5,IF(M19=5,1,IF(M19=4,2,IF(M19=3,3,IF(M19=2,4,IF(M19=1,5,IF(M19="","")))))))))))</f>
        <v/>
      </c>
      <c r="P19" s="161" t="str">
        <f t="shared" si="0"/>
        <v/>
      </c>
      <c r="Q19" s="161" t="str">
        <f t="shared" si="0"/>
        <v/>
      </c>
      <c r="R19" s="161">
        <f t="shared" ref="R19:R53" si="17">IF($D$2&lt;6,0,IF($D$2&gt;=6,SUM(O19:Q19)))</f>
        <v>0</v>
      </c>
      <c r="S19" s="102" t="str">
        <f t="shared" si="1"/>
        <v/>
      </c>
      <c r="T19" s="102" t="str">
        <f t="shared" si="2"/>
        <v/>
      </c>
      <c r="U19" s="102" t="str">
        <f t="shared" si="3"/>
        <v/>
      </c>
      <c r="V19" s="102" t="str">
        <f t="shared" ref="V19:V53" si="18">IF(D19="","",IF(K19="","",IF(K19=$D19,1,IF(K19&lt;$D19,1,IF(K19&gt;$D19,"",IF(K19="A+",1))))))</f>
        <v/>
      </c>
      <c r="W19" s="102" t="str">
        <f t="shared" si="4"/>
        <v/>
      </c>
      <c r="X19" s="102" t="str">
        <f t="shared" si="5"/>
        <v/>
      </c>
      <c r="Y19" s="102">
        <f t="shared" si="6"/>
        <v>0</v>
      </c>
      <c r="Z19" s="162" t="b">
        <f t="shared" si="7"/>
        <v>0</v>
      </c>
      <c r="AA19" s="162" t="str">
        <f t="shared" si="8"/>
        <v/>
      </c>
      <c r="AB19" s="162" t="b">
        <f t="shared" si="9"/>
        <v>0</v>
      </c>
      <c r="AC19" s="162" t="b">
        <f t="shared" si="10"/>
        <v>0</v>
      </c>
      <c r="AD19" s="162" t="b">
        <f t="shared" si="11"/>
        <v>0</v>
      </c>
      <c r="AE19" s="162" t="b">
        <f t="shared" ref="AE19:AE53" si="19">IF($D19="1",$AK19)</f>
        <v>0</v>
      </c>
      <c r="AF19" s="162" t="b">
        <f t="shared" ref="AF19:AF53" si="20">IF($D19=2,$AK19)</f>
        <v>0</v>
      </c>
      <c r="AG19" s="162" t="b">
        <f t="shared" ref="AG19:AG53" si="21">IF($D19=3,$AK19)</f>
        <v>0</v>
      </c>
      <c r="AH19" s="162" t="b">
        <f t="shared" ref="AH19:AH53" si="22">IF($D19=4,$AK19)</f>
        <v>0</v>
      </c>
      <c r="AI19" s="162" t="b">
        <f t="shared" ref="AI19:AI53" si="23">IF($D19=5,$AK19)</f>
        <v>0</v>
      </c>
      <c r="AJ19" s="167">
        <f t="shared" si="12"/>
        <v>0</v>
      </c>
      <c r="AK19" s="263" t="str">
        <f t="shared" si="13"/>
        <v/>
      </c>
      <c r="AL19" s="240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65" t="str">
        <f t="shared" ref="AM19:AM53" si="25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66">
        <f t="shared" ref="AN19:AN53" si="26">IF(AM19="",0,IF(AM19&lt;AR19,0,IF(AM19&gt;=AR19,1)))</f>
        <v>0</v>
      </c>
      <c r="AO19" s="148" t="str">
        <f t="shared" ref="AO19:AO53" si="27">IF(F19="","",IF(F19="x",1))</f>
        <v/>
      </c>
      <c r="AP19" s="149" t="str">
        <f t="shared" ref="AP19:AP53" si="28">IF(E19="","",IF(E19="X",1))</f>
        <v/>
      </c>
      <c r="AQ19" s="137"/>
      <c r="AR19" s="165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43" t="str">
        <f t="shared" ref="AS19:AS53" si="30">IF($D$2&lt;6,"",IF(N19&lt;3,"",IF(P19=1,"&lt;1F",IF(P19&gt;3,"2F",IF(P19&gt;1,"1F")))))</f>
        <v/>
      </c>
      <c r="AT19" s="243" t="str">
        <f t="shared" ref="AT19:AT53" si="31">IF($D$2&lt;6,"",IF($N19&lt;3,"",IF(Q19=1,"&lt;1F",IF(Q19&gt;3,"2F",IF(Q19&gt;1,"1F")))))</f>
        <v/>
      </c>
      <c r="AU19" s="243" t="str">
        <f t="shared" ref="AU19:AU53" si="32">IF($D$2&lt;6,"",IF($N19&lt;3,"",IF(O19&lt;=2,"&lt;1F",IF(O19&gt;3,"1S",IF(O19&gt;2,"1F")))))</f>
        <v/>
      </c>
      <c r="AV19" s="242"/>
      <c r="AW19" s="243"/>
      <c r="AX19" s="243"/>
      <c r="AY19" s="242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245" t="str">
        <f>'M5'!B20</f>
        <v>leerling 3</v>
      </c>
      <c r="C20" s="258">
        <f>'M5'!C20</f>
        <v>8</v>
      </c>
      <c r="D20" s="258" t="str">
        <f>IF('M5'!D20="","",IF('M5'!D20&gt;0,'M5'!D20))</f>
        <v>C</v>
      </c>
      <c r="E20" s="136"/>
      <c r="F20" s="137"/>
      <c r="G20" s="157"/>
      <c r="H20" s="202"/>
      <c r="I20" s="201"/>
      <c r="J20" s="201"/>
      <c r="K20" s="169"/>
      <c r="L20" s="201"/>
      <c r="M20" s="200"/>
      <c r="N20" s="160">
        <f t="shared" si="15"/>
        <v>0</v>
      </c>
      <c r="O20" s="161" t="str">
        <f t="shared" si="16"/>
        <v/>
      </c>
      <c r="P20" s="161" t="str">
        <f t="shared" si="0"/>
        <v/>
      </c>
      <c r="Q20" s="161" t="str">
        <f t="shared" si="0"/>
        <v/>
      </c>
      <c r="R20" s="161">
        <f t="shared" si="17"/>
        <v>0</v>
      </c>
      <c r="S20" s="102" t="str">
        <f t="shared" si="1"/>
        <v/>
      </c>
      <c r="T20" s="102" t="str">
        <f t="shared" si="2"/>
        <v/>
      </c>
      <c r="U20" s="102" t="str">
        <f t="shared" si="3"/>
        <v/>
      </c>
      <c r="V20" s="102" t="str">
        <f t="shared" si="18"/>
        <v/>
      </c>
      <c r="W20" s="102" t="str">
        <f t="shared" si="4"/>
        <v/>
      </c>
      <c r="X20" s="102" t="str">
        <f t="shared" si="5"/>
        <v/>
      </c>
      <c r="Y20" s="102">
        <f t="shared" si="6"/>
        <v>0</v>
      </c>
      <c r="Z20" s="162" t="b">
        <f t="shared" si="7"/>
        <v>0</v>
      </c>
      <c r="AA20" s="162" t="b">
        <f t="shared" si="8"/>
        <v>0</v>
      </c>
      <c r="AB20" s="162" t="str">
        <f t="shared" si="9"/>
        <v/>
      </c>
      <c r="AC20" s="162" t="b">
        <f t="shared" si="10"/>
        <v>0</v>
      </c>
      <c r="AD20" s="162" t="b">
        <f t="shared" si="11"/>
        <v>0</v>
      </c>
      <c r="AE20" s="162" t="b">
        <f t="shared" si="19"/>
        <v>0</v>
      </c>
      <c r="AF20" s="162" t="b">
        <f t="shared" si="20"/>
        <v>0</v>
      </c>
      <c r="AG20" s="162" t="b">
        <f t="shared" si="21"/>
        <v>0</v>
      </c>
      <c r="AH20" s="162" t="b">
        <f t="shared" si="22"/>
        <v>0</v>
      </c>
      <c r="AI20" s="162" t="b">
        <f t="shared" si="23"/>
        <v>0</v>
      </c>
      <c r="AJ20" s="167">
        <f t="shared" si="12"/>
        <v>0</v>
      </c>
      <c r="AK20" s="263" t="str">
        <f t="shared" si="13"/>
        <v/>
      </c>
      <c r="AL20" s="240" t="str">
        <f t="shared" si="24"/>
        <v/>
      </c>
      <c r="AM20" s="165" t="str">
        <f t="shared" si="25"/>
        <v/>
      </c>
      <c r="AN20" s="166">
        <f t="shared" si="26"/>
        <v>0</v>
      </c>
      <c r="AO20" s="148" t="str">
        <f t="shared" si="27"/>
        <v/>
      </c>
      <c r="AP20" s="149" t="str">
        <f t="shared" si="28"/>
        <v/>
      </c>
      <c r="AQ20" s="137"/>
      <c r="AR20" s="165" t="str">
        <f t="shared" si="29"/>
        <v/>
      </c>
      <c r="AS20" s="243" t="str">
        <f t="shared" si="30"/>
        <v/>
      </c>
      <c r="AT20" s="243" t="str">
        <f t="shared" si="31"/>
        <v/>
      </c>
      <c r="AU20" s="243" t="str">
        <f t="shared" si="32"/>
        <v/>
      </c>
      <c r="AV20" s="242"/>
      <c r="AW20" s="243"/>
      <c r="AX20" s="243"/>
      <c r="AY20" s="242"/>
      <c r="AZ20" s="59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45" t="str">
        <f>'M5'!B21</f>
        <v>leerling 4</v>
      </c>
      <c r="C21" s="258">
        <f>'M5'!C21</f>
        <v>5</v>
      </c>
      <c r="D21" s="258" t="str">
        <f>IF('M5'!D21="","",IF('M5'!D21&gt;0,'M5'!D21))</f>
        <v>A</v>
      </c>
      <c r="E21" s="137"/>
      <c r="F21" s="137"/>
      <c r="G21" s="157"/>
      <c r="H21" s="202"/>
      <c r="I21" s="201"/>
      <c r="J21" s="201"/>
      <c r="K21" s="169"/>
      <c r="L21" s="201"/>
      <c r="M21" s="200"/>
      <c r="N21" s="160">
        <f t="shared" si="15"/>
        <v>0</v>
      </c>
      <c r="O21" s="161" t="str">
        <f t="shared" si="16"/>
        <v/>
      </c>
      <c r="P21" s="161" t="str">
        <f t="shared" si="0"/>
        <v/>
      </c>
      <c r="Q21" s="161" t="str">
        <f t="shared" si="0"/>
        <v/>
      </c>
      <c r="R21" s="161">
        <f t="shared" si="17"/>
        <v>0</v>
      </c>
      <c r="S21" s="102" t="str">
        <f t="shared" si="1"/>
        <v/>
      </c>
      <c r="T21" s="102" t="str">
        <f t="shared" si="2"/>
        <v/>
      </c>
      <c r="U21" s="102" t="str">
        <f t="shared" si="3"/>
        <v/>
      </c>
      <c r="V21" s="102" t="str">
        <f t="shared" si="18"/>
        <v/>
      </c>
      <c r="W21" s="102" t="str">
        <f t="shared" si="4"/>
        <v/>
      </c>
      <c r="X21" s="102" t="str">
        <f t="shared" si="5"/>
        <v/>
      </c>
      <c r="Y21" s="102">
        <f t="shared" si="6"/>
        <v>0</v>
      </c>
      <c r="Z21" s="162" t="str">
        <f t="shared" si="7"/>
        <v/>
      </c>
      <c r="AA21" s="162" t="b">
        <f t="shared" si="8"/>
        <v>0</v>
      </c>
      <c r="AB21" s="162" t="b">
        <f t="shared" si="9"/>
        <v>0</v>
      </c>
      <c r="AC21" s="162" t="b">
        <f t="shared" si="10"/>
        <v>0</v>
      </c>
      <c r="AD21" s="162" t="b">
        <f t="shared" si="11"/>
        <v>0</v>
      </c>
      <c r="AE21" s="162" t="b">
        <f t="shared" si="19"/>
        <v>0</v>
      </c>
      <c r="AF21" s="162" t="b">
        <f t="shared" si="20"/>
        <v>0</v>
      </c>
      <c r="AG21" s="162" t="b">
        <f t="shared" si="21"/>
        <v>0</v>
      </c>
      <c r="AH21" s="162" t="b">
        <f t="shared" si="22"/>
        <v>0</v>
      </c>
      <c r="AI21" s="162" t="b">
        <f t="shared" si="23"/>
        <v>0</v>
      </c>
      <c r="AJ21" s="167">
        <f t="shared" si="12"/>
        <v>0</v>
      </c>
      <c r="AK21" s="263" t="str">
        <f t="shared" si="13"/>
        <v/>
      </c>
      <c r="AL21" s="240" t="str">
        <f t="shared" si="24"/>
        <v/>
      </c>
      <c r="AM21" s="165" t="str">
        <f t="shared" si="25"/>
        <v/>
      </c>
      <c r="AN21" s="166">
        <f t="shared" si="26"/>
        <v>0</v>
      </c>
      <c r="AO21" s="148" t="str">
        <f t="shared" si="27"/>
        <v/>
      </c>
      <c r="AP21" s="149" t="str">
        <f t="shared" si="28"/>
        <v/>
      </c>
      <c r="AQ21" s="137"/>
      <c r="AR21" s="165" t="str">
        <f t="shared" si="29"/>
        <v/>
      </c>
      <c r="AS21" s="243" t="str">
        <f t="shared" si="30"/>
        <v/>
      </c>
      <c r="AT21" s="243" t="str">
        <f t="shared" si="31"/>
        <v/>
      </c>
      <c r="AU21" s="243" t="str">
        <f t="shared" si="32"/>
        <v/>
      </c>
      <c r="AV21" s="242"/>
      <c r="AW21" s="243"/>
      <c r="AX21" s="243"/>
      <c r="AY21" s="242"/>
      <c r="AZ21" s="59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245" t="str">
        <f>'M5'!B22</f>
        <v>leerling 5</v>
      </c>
      <c r="C22" s="258">
        <f>'M5'!C22</f>
        <v>7</v>
      </c>
      <c r="D22" s="258" t="str">
        <f>IF('M5'!D22="","",IF('M5'!D22&gt;0,'M5'!D22))</f>
        <v>B</v>
      </c>
      <c r="E22" s="137"/>
      <c r="F22" s="137"/>
      <c r="G22" s="157"/>
      <c r="H22" s="202"/>
      <c r="I22" s="201"/>
      <c r="J22" s="201"/>
      <c r="K22" s="169"/>
      <c r="L22" s="201"/>
      <c r="M22" s="200"/>
      <c r="N22" s="160">
        <f t="shared" si="15"/>
        <v>0</v>
      </c>
      <c r="O22" s="161" t="str">
        <f t="shared" si="16"/>
        <v/>
      </c>
      <c r="P22" s="161" t="str">
        <f t="shared" si="0"/>
        <v/>
      </c>
      <c r="Q22" s="161" t="str">
        <f t="shared" si="0"/>
        <v/>
      </c>
      <c r="R22" s="161">
        <f t="shared" si="17"/>
        <v>0</v>
      </c>
      <c r="S22" s="102" t="str">
        <f t="shared" si="1"/>
        <v/>
      </c>
      <c r="T22" s="102" t="str">
        <f t="shared" si="2"/>
        <v/>
      </c>
      <c r="U22" s="102" t="str">
        <f t="shared" si="3"/>
        <v/>
      </c>
      <c r="V22" s="102" t="str">
        <f t="shared" si="18"/>
        <v/>
      </c>
      <c r="W22" s="102" t="str">
        <f t="shared" si="4"/>
        <v/>
      </c>
      <c r="X22" s="102" t="str">
        <f t="shared" si="5"/>
        <v/>
      </c>
      <c r="Y22" s="102">
        <f t="shared" si="6"/>
        <v>0</v>
      </c>
      <c r="Z22" s="162" t="b">
        <f t="shared" si="7"/>
        <v>0</v>
      </c>
      <c r="AA22" s="162" t="str">
        <f t="shared" si="8"/>
        <v/>
      </c>
      <c r="AB22" s="162" t="b">
        <f t="shared" si="9"/>
        <v>0</v>
      </c>
      <c r="AC22" s="162" t="b">
        <f t="shared" si="10"/>
        <v>0</v>
      </c>
      <c r="AD22" s="162" t="b">
        <f t="shared" si="11"/>
        <v>0</v>
      </c>
      <c r="AE22" s="162" t="b">
        <f t="shared" si="19"/>
        <v>0</v>
      </c>
      <c r="AF22" s="162" t="b">
        <f t="shared" si="20"/>
        <v>0</v>
      </c>
      <c r="AG22" s="162" t="b">
        <f t="shared" si="21"/>
        <v>0</v>
      </c>
      <c r="AH22" s="162" t="b">
        <f t="shared" si="22"/>
        <v>0</v>
      </c>
      <c r="AI22" s="162" t="b">
        <f t="shared" si="23"/>
        <v>0</v>
      </c>
      <c r="AJ22" s="167">
        <f t="shared" si="12"/>
        <v>0</v>
      </c>
      <c r="AK22" s="263" t="str">
        <f t="shared" si="13"/>
        <v/>
      </c>
      <c r="AL22" s="240" t="str">
        <f t="shared" si="24"/>
        <v/>
      </c>
      <c r="AM22" s="165" t="str">
        <f t="shared" si="25"/>
        <v/>
      </c>
      <c r="AN22" s="166">
        <f t="shared" si="26"/>
        <v>0</v>
      </c>
      <c r="AO22" s="148" t="str">
        <f t="shared" si="27"/>
        <v/>
      </c>
      <c r="AP22" s="149" t="str">
        <f t="shared" si="28"/>
        <v/>
      </c>
      <c r="AQ22" s="137"/>
      <c r="AR22" s="165" t="str">
        <f t="shared" si="29"/>
        <v/>
      </c>
      <c r="AS22" s="243" t="str">
        <f t="shared" si="30"/>
        <v/>
      </c>
      <c r="AT22" s="243" t="str">
        <f t="shared" si="31"/>
        <v/>
      </c>
      <c r="AU22" s="243" t="str">
        <f t="shared" si="32"/>
        <v/>
      </c>
      <c r="AV22" s="242"/>
      <c r="AW22" s="243"/>
      <c r="AX22" s="243"/>
      <c r="AY22" s="242"/>
      <c r="AZ22" s="59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245" t="str">
        <f>'M5'!B23</f>
        <v>leerling 6</v>
      </c>
      <c r="C23" s="258">
        <f>'M5'!C23</f>
        <v>6</v>
      </c>
      <c r="D23" s="258" t="str">
        <f>IF('M5'!D23="","",IF('M5'!D23&gt;0,'M5'!D23))</f>
        <v>A</v>
      </c>
      <c r="E23" s="137"/>
      <c r="F23" s="137"/>
      <c r="G23" s="157"/>
      <c r="H23" s="202"/>
      <c r="I23" s="201"/>
      <c r="J23" s="201"/>
      <c r="K23" s="169"/>
      <c r="L23" s="201"/>
      <c r="M23" s="200"/>
      <c r="N23" s="160">
        <f t="shared" si="15"/>
        <v>0</v>
      </c>
      <c r="O23" s="161" t="str">
        <f t="shared" si="16"/>
        <v/>
      </c>
      <c r="P23" s="161" t="str">
        <f t="shared" si="0"/>
        <v/>
      </c>
      <c r="Q23" s="161" t="str">
        <f t="shared" si="0"/>
        <v/>
      </c>
      <c r="R23" s="161">
        <f t="shared" si="17"/>
        <v>0</v>
      </c>
      <c r="S23" s="102" t="str">
        <f t="shared" si="1"/>
        <v/>
      </c>
      <c r="T23" s="102" t="str">
        <f t="shared" si="2"/>
        <v/>
      </c>
      <c r="U23" s="102" t="str">
        <f t="shared" si="3"/>
        <v/>
      </c>
      <c r="V23" s="102" t="str">
        <f t="shared" si="18"/>
        <v/>
      </c>
      <c r="W23" s="102" t="str">
        <f t="shared" si="4"/>
        <v/>
      </c>
      <c r="X23" s="102" t="str">
        <f t="shared" si="5"/>
        <v/>
      </c>
      <c r="Y23" s="102">
        <f t="shared" si="6"/>
        <v>0</v>
      </c>
      <c r="Z23" s="162" t="str">
        <f t="shared" si="7"/>
        <v/>
      </c>
      <c r="AA23" s="162" t="b">
        <f t="shared" si="8"/>
        <v>0</v>
      </c>
      <c r="AB23" s="162" t="b">
        <f t="shared" si="9"/>
        <v>0</v>
      </c>
      <c r="AC23" s="162" t="b">
        <f t="shared" si="10"/>
        <v>0</v>
      </c>
      <c r="AD23" s="162" t="b">
        <f t="shared" si="11"/>
        <v>0</v>
      </c>
      <c r="AE23" s="162" t="b">
        <f t="shared" si="19"/>
        <v>0</v>
      </c>
      <c r="AF23" s="162" t="b">
        <f t="shared" si="20"/>
        <v>0</v>
      </c>
      <c r="AG23" s="162" t="b">
        <f t="shared" si="21"/>
        <v>0</v>
      </c>
      <c r="AH23" s="162" t="b">
        <f t="shared" si="22"/>
        <v>0</v>
      </c>
      <c r="AI23" s="162" t="b">
        <f t="shared" si="23"/>
        <v>0</v>
      </c>
      <c r="AJ23" s="167">
        <f t="shared" si="12"/>
        <v>0</v>
      </c>
      <c r="AK23" s="263" t="str">
        <f t="shared" si="13"/>
        <v/>
      </c>
      <c r="AL23" s="240" t="str">
        <f t="shared" si="24"/>
        <v/>
      </c>
      <c r="AM23" s="165" t="str">
        <f t="shared" si="25"/>
        <v/>
      </c>
      <c r="AN23" s="166">
        <f t="shared" si="26"/>
        <v>0</v>
      </c>
      <c r="AO23" s="148" t="str">
        <f t="shared" si="27"/>
        <v/>
      </c>
      <c r="AP23" s="149" t="str">
        <f t="shared" si="28"/>
        <v/>
      </c>
      <c r="AQ23" s="137"/>
      <c r="AR23" s="165" t="str">
        <f t="shared" si="29"/>
        <v/>
      </c>
      <c r="AS23" s="243" t="str">
        <f t="shared" si="30"/>
        <v/>
      </c>
      <c r="AT23" s="243" t="str">
        <f t="shared" si="31"/>
        <v/>
      </c>
      <c r="AU23" s="243" t="str">
        <f t="shared" si="32"/>
        <v/>
      </c>
      <c r="AV23" s="242"/>
      <c r="AW23" s="243"/>
      <c r="AX23" s="243"/>
      <c r="AY23" s="242"/>
      <c r="AZ23" s="59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245" t="str">
        <f>'M5'!B24</f>
        <v>leerling 7</v>
      </c>
      <c r="C24" s="258">
        <f>'M5'!C24</f>
        <v>6</v>
      </c>
      <c r="D24" s="258" t="str">
        <f>IF('M5'!D24="","",IF('M5'!D24&gt;0,'M5'!D24))</f>
        <v>D</v>
      </c>
      <c r="E24" s="136"/>
      <c r="F24" s="136"/>
      <c r="G24" s="157"/>
      <c r="H24" s="202"/>
      <c r="I24" s="201"/>
      <c r="J24" s="201"/>
      <c r="K24" s="169"/>
      <c r="L24" s="201"/>
      <c r="M24" s="200"/>
      <c r="N24" s="160">
        <f t="shared" si="15"/>
        <v>0</v>
      </c>
      <c r="O24" s="161" t="str">
        <f t="shared" si="16"/>
        <v/>
      </c>
      <c r="P24" s="161" t="str">
        <f t="shared" si="0"/>
        <v/>
      </c>
      <c r="Q24" s="161" t="str">
        <f t="shared" si="0"/>
        <v/>
      </c>
      <c r="R24" s="161">
        <f t="shared" si="17"/>
        <v>0</v>
      </c>
      <c r="S24" s="102" t="str">
        <f t="shared" si="1"/>
        <v/>
      </c>
      <c r="T24" s="102" t="str">
        <f t="shared" si="2"/>
        <v/>
      </c>
      <c r="U24" s="102" t="str">
        <f t="shared" si="3"/>
        <v/>
      </c>
      <c r="V24" s="102" t="str">
        <f t="shared" si="18"/>
        <v/>
      </c>
      <c r="W24" s="102" t="str">
        <f t="shared" si="4"/>
        <v/>
      </c>
      <c r="X24" s="102" t="str">
        <f t="shared" si="5"/>
        <v/>
      </c>
      <c r="Y24" s="102">
        <f t="shared" si="6"/>
        <v>0</v>
      </c>
      <c r="Z24" s="162" t="b">
        <f t="shared" si="7"/>
        <v>0</v>
      </c>
      <c r="AA24" s="162" t="b">
        <f t="shared" si="8"/>
        <v>0</v>
      </c>
      <c r="AB24" s="162" t="b">
        <f t="shared" si="9"/>
        <v>0</v>
      </c>
      <c r="AC24" s="162" t="str">
        <f t="shared" si="10"/>
        <v/>
      </c>
      <c r="AD24" s="162" t="b">
        <f t="shared" si="11"/>
        <v>0</v>
      </c>
      <c r="AE24" s="162" t="b">
        <f t="shared" si="19"/>
        <v>0</v>
      </c>
      <c r="AF24" s="162" t="b">
        <f t="shared" si="20"/>
        <v>0</v>
      </c>
      <c r="AG24" s="162" t="b">
        <f t="shared" si="21"/>
        <v>0</v>
      </c>
      <c r="AH24" s="162" t="b">
        <f t="shared" si="22"/>
        <v>0</v>
      </c>
      <c r="AI24" s="162" t="b">
        <f t="shared" si="23"/>
        <v>0</v>
      </c>
      <c r="AJ24" s="167">
        <f t="shared" si="12"/>
        <v>0</v>
      </c>
      <c r="AK24" s="263" t="str">
        <f t="shared" si="13"/>
        <v/>
      </c>
      <c r="AL24" s="240" t="str">
        <f t="shared" si="24"/>
        <v/>
      </c>
      <c r="AM24" s="165" t="str">
        <f t="shared" si="25"/>
        <v/>
      </c>
      <c r="AN24" s="166">
        <f t="shared" si="26"/>
        <v>0</v>
      </c>
      <c r="AO24" s="148" t="str">
        <f t="shared" si="27"/>
        <v/>
      </c>
      <c r="AP24" s="149" t="str">
        <f t="shared" si="28"/>
        <v/>
      </c>
      <c r="AQ24" s="137"/>
      <c r="AR24" s="165" t="str">
        <f t="shared" si="29"/>
        <v/>
      </c>
      <c r="AS24" s="243" t="str">
        <f t="shared" si="30"/>
        <v/>
      </c>
      <c r="AT24" s="243" t="str">
        <f t="shared" si="31"/>
        <v/>
      </c>
      <c r="AU24" s="243" t="str">
        <f t="shared" si="32"/>
        <v/>
      </c>
      <c r="AV24" s="242"/>
      <c r="AW24" s="243"/>
      <c r="AX24" s="243"/>
      <c r="AY24" s="242"/>
      <c r="AZ24" s="59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245">
        <f>'M5'!B25</f>
        <v>0</v>
      </c>
      <c r="C25" s="258">
        <f>'M5'!C25</f>
        <v>0</v>
      </c>
      <c r="D25" s="258" t="str">
        <f>IF('M5'!D25="","",IF('M5'!D25&gt;0,'M5'!D25))</f>
        <v/>
      </c>
      <c r="E25" s="137"/>
      <c r="F25" s="137"/>
      <c r="G25" s="157"/>
      <c r="H25" s="202"/>
      <c r="I25" s="201"/>
      <c r="J25" s="201"/>
      <c r="K25" s="169"/>
      <c r="L25" s="169"/>
      <c r="M25" s="200"/>
      <c r="N25" s="160">
        <f t="shared" si="15"/>
        <v>0</v>
      </c>
      <c r="O25" s="161" t="str">
        <f t="shared" si="16"/>
        <v/>
      </c>
      <c r="P25" s="161" t="str">
        <f t="shared" si="0"/>
        <v/>
      </c>
      <c r="Q25" s="161" t="str">
        <f t="shared" si="0"/>
        <v/>
      </c>
      <c r="R25" s="161">
        <f t="shared" si="17"/>
        <v>0</v>
      </c>
      <c r="S25" s="102" t="str">
        <f t="shared" si="1"/>
        <v/>
      </c>
      <c r="T25" s="102" t="str">
        <f t="shared" si="2"/>
        <v/>
      </c>
      <c r="U25" s="102" t="str">
        <f t="shared" si="3"/>
        <v/>
      </c>
      <c r="V25" s="102" t="str">
        <f t="shared" si="18"/>
        <v/>
      </c>
      <c r="W25" s="102" t="str">
        <f t="shared" si="4"/>
        <v/>
      </c>
      <c r="X25" s="102" t="str">
        <f t="shared" si="5"/>
        <v/>
      </c>
      <c r="Y25" s="102">
        <f t="shared" si="6"/>
        <v>0</v>
      </c>
      <c r="Z25" s="162" t="b">
        <f t="shared" si="7"/>
        <v>0</v>
      </c>
      <c r="AA25" s="162" t="b">
        <f t="shared" si="8"/>
        <v>0</v>
      </c>
      <c r="AB25" s="162" t="b">
        <f t="shared" si="9"/>
        <v>0</v>
      </c>
      <c r="AC25" s="162" t="b">
        <f t="shared" si="10"/>
        <v>0</v>
      </c>
      <c r="AD25" s="162" t="b">
        <f t="shared" si="11"/>
        <v>0</v>
      </c>
      <c r="AE25" s="162" t="b">
        <f t="shared" si="19"/>
        <v>0</v>
      </c>
      <c r="AF25" s="162" t="b">
        <f t="shared" si="20"/>
        <v>0</v>
      </c>
      <c r="AG25" s="162" t="b">
        <f t="shared" si="21"/>
        <v>0</v>
      </c>
      <c r="AH25" s="162" t="b">
        <f t="shared" si="22"/>
        <v>0</v>
      </c>
      <c r="AI25" s="162" t="b">
        <f t="shared" si="23"/>
        <v>0</v>
      </c>
      <c r="AJ25" s="167" t="str">
        <f t="shared" si="12"/>
        <v/>
      </c>
      <c r="AK25" s="263" t="str">
        <f t="shared" si="13"/>
        <v/>
      </c>
      <c r="AL25" s="240" t="str">
        <f t="shared" si="24"/>
        <v/>
      </c>
      <c r="AM25" s="165" t="str">
        <f t="shared" si="25"/>
        <v/>
      </c>
      <c r="AN25" s="166">
        <f t="shared" si="26"/>
        <v>0</v>
      </c>
      <c r="AO25" s="148" t="str">
        <f t="shared" si="27"/>
        <v/>
      </c>
      <c r="AP25" s="149" t="str">
        <f t="shared" si="28"/>
        <v/>
      </c>
      <c r="AQ25" s="137"/>
      <c r="AR25" s="165" t="str">
        <f t="shared" si="29"/>
        <v/>
      </c>
      <c r="AS25" s="243" t="str">
        <f t="shared" si="30"/>
        <v/>
      </c>
      <c r="AT25" s="243" t="str">
        <f t="shared" si="31"/>
        <v/>
      </c>
      <c r="AU25" s="243" t="str">
        <f t="shared" si="32"/>
        <v/>
      </c>
      <c r="AV25" s="242"/>
      <c r="AW25" s="243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43">
        <f t="shared" ref="AX25:AX53" si="35">IF(AW25="",0,IF(AW25&lt;AR25,0,IF(AW25&gt;=AR25,1)))</f>
        <v>0</v>
      </c>
      <c r="AY25" s="242"/>
      <c r="AZ25" s="59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245">
        <f>'M5'!B26</f>
        <v>0</v>
      </c>
      <c r="C26" s="258">
        <f>'M5'!C26</f>
        <v>0</v>
      </c>
      <c r="D26" s="258" t="str">
        <f>IF('M5'!D26="","",IF('M5'!D26&gt;0,'M5'!D26))</f>
        <v/>
      </c>
      <c r="E26" s="137"/>
      <c r="F26" s="137"/>
      <c r="G26" s="157"/>
      <c r="H26" s="170"/>
      <c r="I26" s="169"/>
      <c r="J26" s="169"/>
      <c r="K26" s="169"/>
      <c r="L26" s="169"/>
      <c r="M26" s="171"/>
      <c r="N26" s="160">
        <f t="shared" si="15"/>
        <v>0</v>
      </c>
      <c r="O26" s="161" t="str">
        <f t="shared" si="16"/>
        <v/>
      </c>
      <c r="P26" s="161" t="str">
        <f t="shared" si="0"/>
        <v/>
      </c>
      <c r="Q26" s="161" t="str">
        <f t="shared" si="0"/>
        <v/>
      </c>
      <c r="R26" s="161">
        <f t="shared" si="17"/>
        <v>0</v>
      </c>
      <c r="S26" s="102" t="str">
        <f t="shared" si="1"/>
        <v/>
      </c>
      <c r="T26" s="102" t="str">
        <f t="shared" si="2"/>
        <v/>
      </c>
      <c r="U26" s="102" t="str">
        <f t="shared" si="3"/>
        <v/>
      </c>
      <c r="V26" s="102" t="str">
        <f t="shared" si="18"/>
        <v/>
      </c>
      <c r="W26" s="102" t="str">
        <f t="shared" si="4"/>
        <v/>
      </c>
      <c r="X26" s="102" t="str">
        <f t="shared" si="5"/>
        <v/>
      </c>
      <c r="Y26" s="102">
        <f t="shared" si="6"/>
        <v>0</v>
      </c>
      <c r="Z26" s="162" t="b">
        <f t="shared" si="7"/>
        <v>0</v>
      </c>
      <c r="AA26" s="162" t="b">
        <f t="shared" si="8"/>
        <v>0</v>
      </c>
      <c r="AB26" s="162" t="b">
        <f t="shared" si="9"/>
        <v>0</v>
      </c>
      <c r="AC26" s="162" t="b">
        <f t="shared" si="10"/>
        <v>0</v>
      </c>
      <c r="AD26" s="162" t="b">
        <f t="shared" si="11"/>
        <v>0</v>
      </c>
      <c r="AE26" s="162" t="b">
        <f t="shared" si="19"/>
        <v>0</v>
      </c>
      <c r="AF26" s="162" t="b">
        <f t="shared" si="20"/>
        <v>0</v>
      </c>
      <c r="AG26" s="162" t="b">
        <f t="shared" si="21"/>
        <v>0</v>
      </c>
      <c r="AH26" s="162" t="b">
        <f t="shared" si="22"/>
        <v>0</v>
      </c>
      <c r="AI26" s="162" t="b">
        <f t="shared" si="23"/>
        <v>0</v>
      </c>
      <c r="AJ26" s="167" t="str">
        <f t="shared" si="12"/>
        <v/>
      </c>
      <c r="AK26" s="263" t="str">
        <f t="shared" si="13"/>
        <v/>
      </c>
      <c r="AL26" s="240" t="str">
        <f t="shared" si="24"/>
        <v/>
      </c>
      <c r="AM26" s="165" t="str">
        <f t="shared" si="25"/>
        <v/>
      </c>
      <c r="AN26" s="166">
        <f t="shared" si="26"/>
        <v>0</v>
      </c>
      <c r="AO26" s="148" t="str">
        <f t="shared" si="27"/>
        <v/>
      </c>
      <c r="AP26" s="149" t="str">
        <f t="shared" si="28"/>
        <v/>
      </c>
      <c r="AQ26" s="137"/>
      <c r="AR26" s="165" t="str">
        <f t="shared" si="29"/>
        <v/>
      </c>
      <c r="AS26" s="243" t="str">
        <f t="shared" si="30"/>
        <v/>
      </c>
      <c r="AT26" s="243" t="str">
        <f t="shared" si="31"/>
        <v/>
      </c>
      <c r="AU26" s="243" t="str">
        <f t="shared" si="32"/>
        <v/>
      </c>
      <c r="AV26" s="242"/>
      <c r="AW26" s="243" t="str">
        <f t="shared" si="34"/>
        <v/>
      </c>
      <c r="AX26" s="243">
        <f t="shared" si="35"/>
        <v>0</v>
      </c>
      <c r="AY26" s="242"/>
      <c r="AZ26" s="59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245">
        <f>'M5'!B27</f>
        <v>0</v>
      </c>
      <c r="C27" s="258">
        <f>'M5'!C27</f>
        <v>0</v>
      </c>
      <c r="D27" s="258" t="str">
        <f>IF('M5'!D27="","",IF('M5'!D27&gt;0,'M5'!D27))</f>
        <v/>
      </c>
      <c r="E27" s="137"/>
      <c r="F27" s="137"/>
      <c r="G27" s="157"/>
      <c r="H27" s="170"/>
      <c r="I27" s="169"/>
      <c r="J27" s="169"/>
      <c r="K27" s="169"/>
      <c r="L27" s="169"/>
      <c r="M27" s="171"/>
      <c r="N27" s="160">
        <f t="shared" si="15"/>
        <v>0</v>
      </c>
      <c r="O27" s="161" t="str">
        <f t="shared" si="16"/>
        <v/>
      </c>
      <c r="P27" s="161" t="str">
        <f t="shared" si="0"/>
        <v/>
      </c>
      <c r="Q27" s="161" t="str">
        <f t="shared" si="0"/>
        <v/>
      </c>
      <c r="R27" s="161">
        <f t="shared" si="17"/>
        <v>0</v>
      </c>
      <c r="S27" s="102" t="str">
        <f t="shared" si="1"/>
        <v/>
      </c>
      <c r="T27" s="102" t="str">
        <f t="shared" si="2"/>
        <v/>
      </c>
      <c r="U27" s="102" t="str">
        <f t="shared" si="3"/>
        <v/>
      </c>
      <c r="V27" s="102" t="str">
        <f t="shared" si="18"/>
        <v/>
      </c>
      <c r="W27" s="102" t="str">
        <f t="shared" si="4"/>
        <v/>
      </c>
      <c r="X27" s="102" t="str">
        <f t="shared" si="5"/>
        <v/>
      </c>
      <c r="Y27" s="102">
        <f t="shared" si="6"/>
        <v>0</v>
      </c>
      <c r="Z27" s="162" t="b">
        <f t="shared" si="7"/>
        <v>0</v>
      </c>
      <c r="AA27" s="162" t="b">
        <f t="shared" si="8"/>
        <v>0</v>
      </c>
      <c r="AB27" s="162" t="b">
        <f t="shared" si="9"/>
        <v>0</v>
      </c>
      <c r="AC27" s="162" t="b">
        <f t="shared" si="10"/>
        <v>0</v>
      </c>
      <c r="AD27" s="162" t="b">
        <f t="shared" si="11"/>
        <v>0</v>
      </c>
      <c r="AE27" s="162" t="b">
        <f t="shared" si="19"/>
        <v>0</v>
      </c>
      <c r="AF27" s="162" t="b">
        <f t="shared" si="20"/>
        <v>0</v>
      </c>
      <c r="AG27" s="162" t="b">
        <f t="shared" si="21"/>
        <v>0</v>
      </c>
      <c r="AH27" s="162" t="b">
        <f t="shared" si="22"/>
        <v>0</v>
      </c>
      <c r="AI27" s="162" t="b">
        <f t="shared" si="23"/>
        <v>0</v>
      </c>
      <c r="AJ27" s="167" t="str">
        <f t="shared" si="12"/>
        <v/>
      </c>
      <c r="AK27" s="263" t="str">
        <f t="shared" si="13"/>
        <v/>
      </c>
      <c r="AL27" s="240" t="str">
        <f t="shared" si="24"/>
        <v/>
      </c>
      <c r="AM27" s="165" t="str">
        <f t="shared" si="25"/>
        <v/>
      </c>
      <c r="AN27" s="166">
        <f t="shared" si="26"/>
        <v>0</v>
      </c>
      <c r="AO27" s="148" t="str">
        <f t="shared" si="27"/>
        <v/>
      </c>
      <c r="AP27" s="149" t="str">
        <f t="shared" si="28"/>
        <v/>
      </c>
      <c r="AQ27" s="137"/>
      <c r="AR27" s="165" t="str">
        <f t="shared" si="29"/>
        <v/>
      </c>
      <c r="AS27" s="243" t="str">
        <f t="shared" si="30"/>
        <v/>
      </c>
      <c r="AT27" s="243" t="str">
        <f t="shared" si="31"/>
        <v/>
      </c>
      <c r="AU27" s="243" t="str">
        <f t="shared" si="32"/>
        <v/>
      </c>
      <c r="AV27" s="242"/>
      <c r="AW27" s="243" t="str">
        <f t="shared" si="34"/>
        <v/>
      </c>
      <c r="AX27" s="243">
        <f t="shared" si="35"/>
        <v>0</v>
      </c>
      <c r="AY27" s="242"/>
      <c r="AZ27" s="59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245">
        <f>'M5'!B28</f>
        <v>0</v>
      </c>
      <c r="C28" s="258">
        <f>'M5'!C28</f>
        <v>0</v>
      </c>
      <c r="D28" s="258" t="str">
        <f>IF('M5'!D28="","",IF('M5'!D28&gt;0,'M5'!D28))</f>
        <v/>
      </c>
      <c r="E28" s="137"/>
      <c r="F28" s="137"/>
      <c r="G28" s="157"/>
      <c r="H28" s="170"/>
      <c r="I28" s="169"/>
      <c r="J28" s="169"/>
      <c r="K28" s="169"/>
      <c r="L28" s="169"/>
      <c r="M28" s="171"/>
      <c r="N28" s="160">
        <f t="shared" si="15"/>
        <v>0</v>
      </c>
      <c r="O28" s="161" t="str">
        <f t="shared" si="16"/>
        <v/>
      </c>
      <c r="P28" s="161" t="str">
        <f t="shared" si="0"/>
        <v/>
      </c>
      <c r="Q28" s="161" t="str">
        <f t="shared" si="0"/>
        <v/>
      </c>
      <c r="R28" s="161">
        <f t="shared" si="17"/>
        <v>0</v>
      </c>
      <c r="S28" s="102" t="str">
        <f t="shared" si="1"/>
        <v/>
      </c>
      <c r="T28" s="102" t="str">
        <f t="shared" si="2"/>
        <v/>
      </c>
      <c r="U28" s="102" t="str">
        <f t="shared" si="3"/>
        <v/>
      </c>
      <c r="V28" s="102" t="str">
        <f t="shared" si="18"/>
        <v/>
      </c>
      <c r="W28" s="102" t="str">
        <f t="shared" si="4"/>
        <v/>
      </c>
      <c r="X28" s="102" t="str">
        <f t="shared" si="5"/>
        <v/>
      </c>
      <c r="Y28" s="102">
        <f t="shared" si="6"/>
        <v>0</v>
      </c>
      <c r="Z28" s="162" t="b">
        <f t="shared" si="7"/>
        <v>0</v>
      </c>
      <c r="AA28" s="162" t="b">
        <f t="shared" si="8"/>
        <v>0</v>
      </c>
      <c r="AB28" s="162" t="b">
        <f t="shared" si="9"/>
        <v>0</v>
      </c>
      <c r="AC28" s="162" t="b">
        <f t="shared" si="10"/>
        <v>0</v>
      </c>
      <c r="AD28" s="162" t="b">
        <f t="shared" si="11"/>
        <v>0</v>
      </c>
      <c r="AE28" s="162" t="b">
        <f t="shared" si="19"/>
        <v>0</v>
      </c>
      <c r="AF28" s="162" t="b">
        <f t="shared" si="20"/>
        <v>0</v>
      </c>
      <c r="AG28" s="162" t="b">
        <f t="shared" si="21"/>
        <v>0</v>
      </c>
      <c r="AH28" s="162" t="b">
        <f t="shared" si="22"/>
        <v>0</v>
      </c>
      <c r="AI28" s="162" t="b">
        <f t="shared" si="23"/>
        <v>0</v>
      </c>
      <c r="AJ28" s="167" t="str">
        <f t="shared" si="12"/>
        <v/>
      </c>
      <c r="AK28" s="263" t="str">
        <f t="shared" si="13"/>
        <v/>
      </c>
      <c r="AL28" s="240" t="str">
        <f t="shared" si="24"/>
        <v/>
      </c>
      <c r="AM28" s="165" t="str">
        <f t="shared" si="25"/>
        <v/>
      </c>
      <c r="AN28" s="166">
        <f t="shared" si="26"/>
        <v>0</v>
      </c>
      <c r="AO28" s="148" t="str">
        <f t="shared" si="27"/>
        <v/>
      </c>
      <c r="AP28" s="149" t="str">
        <f t="shared" si="28"/>
        <v/>
      </c>
      <c r="AQ28" s="137"/>
      <c r="AR28" s="165" t="str">
        <f t="shared" si="29"/>
        <v/>
      </c>
      <c r="AS28" s="243" t="str">
        <f t="shared" si="30"/>
        <v/>
      </c>
      <c r="AT28" s="243" t="str">
        <f t="shared" si="31"/>
        <v/>
      </c>
      <c r="AU28" s="243" t="str">
        <f t="shared" si="32"/>
        <v/>
      </c>
      <c r="AV28" s="242"/>
      <c r="AW28" s="243" t="str">
        <f t="shared" si="34"/>
        <v/>
      </c>
      <c r="AX28" s="243">
        <f t="shared" si="35"/>
        <v>0</v>
      </c>
      <c r="AY28" s="242"/>
      <c r="AZ28" s="59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245">
        <f>'M5'!B29</f>
        <v>0</v>
      </c>
      <c r="C29" s="258">
        <f>'M5'!C29</f>
        <v>0</v>
      </c>
      <c r="D29" s="258" t="str">
        <f>IF('M5'!D29="","",IF('M5'!D29&gt;0,'M5'!D29))</f>
        <v/>
      </c>
      <c r="E29" s="137"/>
      <c r="F29" s="137"/>
      <c r="G29" s="157"/>
      <c r="H29" s="170"/>
      <c r="I29" s="169"/>
      <c r="J29" s="169"/>
      <c r="K29" s="169"/>
      <c r="L29" s="169"/>
      <c r="M29" s="171"/>
      <c r="N29" s="160">
        <f t="shared" si="15"/>
        <v>0</v>
      </c>
      <c r="O29" s="161" t="str">
        <f t="shared" si="16"/>
        <v/>
      </c>
      <c r="P29" s="161" t="str">
        <f t="shared" si="0"/>
        <v/>
      </c>
      <c r="Q29" s="161" t="str">
        <f t="shared" si="0"/>
        <v/>
      </c>
      <c r="R29" s="161">
        <f t="shared" si="17"/>
        <v>0</v>
      </c>
      <c r="S29" s="102" t="str">
        <f t="shared" si="1"/>
        <v/>
      </c>
      <c r="T29" s="102" t="str">
        <f t="shared" si="2"/>
        <v/>
      </c>
      <c r="U29" s="102" t="str">
        <f t="shared" si="3"/>
        <v/>
      </c>
      <c r="V29" s="102" t="str">
        <f t="shared" si="18"/>
        <v/>
      </c>
      <c r="W29" s="102" t="str">
        <f t="shared" si="4"/>
        <v/>
      </c>
      <c r="X29" s="102" t="str">
        <f t="shared" si="5"/>
        <v/>
      </c>
      <c r="Y29" s="102">
        <f t="shared" si="6"/>
        <v>0</v>
      </c>
      <c r="Z29" s="162" t="b">
        <f t="shared" si="7"/>
        <v>0</v>
      </c>
      <c r="AA29" s="162" t="b">
        <f t="shared" si="8"/>
        <v>0</v>
      </c>
      <c r="AB29" s="162" t="b">
        <f t="shared" si="9"/>
        <v>0</v>
      </c>
      <c r="AC29" s="162" t="b">
        <f t="shared" si="10"/>
        <v>0</v>
      </c>
      <c r="AD29" s="162" t="b">
        <f t="shared" si="11"/>
        <v>0</v>
      </c>
      <c r="AE29" s="162" t="b">
        <f t="shared" si="19"/>
        <v>0</v>
      </c>
      <c r="AF29" s="162" t="b">
        <f t="shared" si="20"/>
        <v>0</v>
      </c>
      <c r="AG29" s="162" t="b">
        <f t="shared" si="21"/>
        <v>0</v>
      </c>
      <c r="AH29" s="162" t="b">
        <f t="shared" si="22"/>
        <v>0</v>
      </c>
      <c r="AI29" s="162" t="b">
        <f t="shared" si="23"/>
        <v>0</v>
      </c>
      <c r="AJ29" s="167" t="str">
        <f t="shared" si="12"/>
        <v/>
      </c>
      <c r="AK29" s="263" t="str">
        <f t="shared" si="13"/>
        <v/>
      </c>
      <c r="AL29" s="240" t="str">
        <f t="shared" si="24"/>
        <v/>
      </c>
      <c r="AM29" s="165" t="str">
        <f t="shared" si="25"/>
        <v/>
      </c>
      <c r="AN29" s="166">
        <f t="shared" si="26"/>
        <v>0</v>
      </c>
      <c r="AO29" s="148" t="str">
        <f t="shared" si="27"/>
        <v/>
      </c>
      <c r="AP29" s="149" t="str">
        <f t="shared" si="28"/>
        <v/>
      </c>
      <c r="AQ29" s="137"/>
      <c r="AR29" s="165" t="str">
        <f t="shared" si="29"/>
        <v/>
      </c>
      <c r="AS29" s="243" t="str">
        <f t="shared" si="30"/>
        <v/>
      </c>
      <c r="AT29" s="243" t="str">
        <f t="shared" si="31"/>
        <v/>
      </c>
      <c r="AU29" s="243" t="str">
        <f t="shared" si="32"/>
        <v/>
      </c>
      <c r="AV29" s="242"/>
      <c r="AW29" s="243" t="str">
        <f t="shared" si="34"/>
        <v/>
      </c>
      <c r="AX29" s="243">
        <f t="shared" si="35"/>
        <v>0</v>
      </c>
      <c r="AY29" s="242"/>
      <c r="AZ29" s="59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245">
        <f>'M5'!B30</f>
        <v>0</v>
      </c>
      <c r="C30" s="258">
        <f>'M5'!C30</f>
        <v>0</v>
      </c>
      <c r="D30" s="258" t="str">
        <f>IF('M5'!D30="","",IF('M5'!D30&gt;0,'M5'!D30))</f>
        <v/>
      </c>
      <c r="E30" s="137"/>
      <c r="F30" s="137"/>
      <c r="G30" s="157"/>
      <c r="H30" s="170"/>
      <c r="I30" s="169"/>
      <c r="J30" s="169"/>
      <c r="K30" s="169"/>
      <c r="L30" s="169"/>
      <c r="M30" s="171"/>
      <c r="N30" s="160">
        <f t="shared" si="15"/>
        <v>0</v>
      </c>
      <c r="O30" s="161" t="str">
        <f t="shared" si="16"/>
        <v/>
      </c>
      <c r="P30" s="161" t="str">
        <f t="shared" si="0"/>
        <v/>
      </c>
      <c r="Q30" s="161" t="str">
        <f t="shared" si="0"/>
        <v/>
      </c>
      <c r="R30" s="161">
        <f t="shared" si="17"/>
        <v>0</v>
      </c>
      <c r="S30" s="102" t="str">
        <f t="shared" si="1"/>
        <v/>
      </c>
      <c r="T30" s="102" t="str">
        <f t="shared" si="2"/>
        <v/>
      </c>
      <c r="U30" s="102" t="str">
        <f t="shared" si="3"/>
        <v/>
      </c>
      <c r="V30" s="102" t="str">
        <f t="shared" si="18"/>
        <v/>
      </c>
      <c r="W30" s="102" t="str">
        <f t="shared" si="4"/>
        <v/>
      </c>
      <c r="X30" s="102" t="str">
        <f t="shared" si="5"/>
        <v/>
      </c>
      <c r="Y30" s="102">
        <f t="shared" si="6"/>
        <v>0</v>
      </c>
      <c r="Z30" s="162" t="b">
        <f t="shared" si="7"/>
        <v>0</v>
      </c>
      <c r="AA30" s="162" t="b">
        <f t="shared" si="8"/>
        <v>0</v>
      </c>
      <c r="AB30" s="162" t="b">
        <f t="shared" si="9"/>
        <v>0</v>
      </c>
      <c r="AC30" s="162" t="b">
        <f t="shared" si="10"/>
        <v>0</v>
      </c>
      <c r="AD30" s="162" t="b">
        <f t="shared" si="11"/>
        <v>0</v>
      </c>
      <c r="AE30" s="162" t="b">
        <f t="shared" si="19"/>
        <v>0</v>
      </c>
      <c r="AF30" s="162" t="b">
        <f t="shared" si="20"/>
        <v>0</v>
      </c>
      <c r="AG30" s="162" t="b">
        <f t="shared" si="21"/>
        <v>0</v>
      </c>
      <c r="AH30" s="162" t="b">
        <f t="shared" si="22"/>
        <v>0</v>
      </c>
      <c r="AI30" s="162" t="b">
        <f t="shared" si="23"/>
        <v>0</v>
      </c>
      <c r="AJ30" s="167" t="str">
        <f t="shared" si="12"/>
        <v/>
      </c>
      <c r="AK30" s="263" t="str">
        <f t="shared" si="13"/>
        <v/>
      </c>
      <c r="AL30" s="240" t="str">
        <f t="shared" si="24"/>
        <v/>
      </c>
      <c r="AM30" s="165" t="str">
        <f t="shared" si="25"/>
        <v/>
      </c>
      <c r="AN30" s="166">
        <f t="shared" si="26"/>
        <v>0</v>
      </c>
      <c r="AO30" s="148" t="str">
        <f t="shared" si="27"/>
        <v/>
      </c>
      <c r="AP30" s="149" t="str">
        <f t="shared" si="28"/>
        <v/>
      </c>
      <c r="AQ30" s="137"/>
      <c r="AR30" s="165" t="str">
        <f t="shared" si="29"/>
        <v/>
      </c>
      <c r="AS30" s="243" t="str">
        <f t="shared" si="30"/>
        <v/>
      </c>
      <c r="AT30" s="243" t="str">
        <f t="shared" si="31"/>
        <v/>
      </c>
      <c r="AU30" s="243" t="str">
        <f t="shared" si="32"/>
        <v/>
      </c>
      <c r="AV30" s="242"/>
      <c r="AW30" s="243" t="str">
        <f t="shared" si="34"/>
        <v/>
      </c>
      <c r="AX30" s="243">
        <f t="shared" si="35"/>
        <v>0</v>
      </c>
      <c r="AY30" s="242"/>
      <c r="AZ30" s="59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245">
        <f>'M5'!B31</f>
        <v>0</v>
      </c>
      <c r="C31" s="258">
        <f>'M5'!C31</f>
        <v>0</v>
      </c>
      <c r="D31" s="258" t="str">
        <f>IF('M5'!D31="","",IF('M5'!D31&gt;0,'M5'!D31))</f>
        <v/>
      </c>
      <c r="E31" s="137"/>
      <c r="F31" s="137"/>
      <c r="G31" s="157"/>
      <c r="H31" s="170"/>
      <c r="I31" s="169"/>
      <c r="J31" s="169"/>
      <c r="K31" s="169"/>
      <c r="L31" s="169"/>
      <c r="M31" s="171"/>
      <c r="N31" s="160">
        <f t="shared" si="15"/>
        <v>0</v>
      </c>
      <c r="O31" s="161" t="str">
        <f t="shared" si="16"/>
        <v/>
      </c>
      <c r="P31" s="161" t="str">
        <f t="shared" si="0"/>
        <v/>
      </c>
      <c r="Q31" s="161" t="str">
        <f t="shared" si="0"/>
        <v/>
      </c>
      <c r="R31" s="161">
        <f t="shared" si="17"/>
        <v>0</v>
      </c>
      <c r="S31" s="102" t="str">
        <f t="shared" si="1"/>
        <v/>
      </c>
      <c r="T31" s="102" t="str">
        <f t="shared" si="2"/>
        <v/>
      </c>
      <c r="U31" s="102" t="str">
        <f t="shared" si="3"/>
        <v/>
      </c>
      <c r="V31" s="102" t="str">
        <f t="shared" si="18"/>
        <v/>
      </c>
      <c r="W31" s="102" t="str">
        <f t="shared" si="4"/>
        <v/>
      </c>
      <c r="X31" s="102" t="str">
        <f t="shared" si="5"/>
        <v/>
      </c>
      <c r="Y31" s="102">
        <f t="shared" si="6"/>
        <v>0</v>
      </c>
      <c r="Z31" s="162" t="b">
        <f t="shared" si="7"/>
        <v>0</v>
      </c>
      <c r="AA31" s="162" t="b">
        <f t="shared" si="8"/>
        <v>0</v>
      </c>
      <c r="AB31" s="162" t="b">
        <f t="shared" si="9"/>
        <v>0</v>
      </c>
      <c r="AC31" s="162" t="b">
        <f t="shared" si="10"/>
        <v>0</v>
      </c>
      <c r="AD31" s="162" t="b">
        <f t="shared" si="11"/>
        <v>0</v>
      </c>
      <c r="AE31" s="162" t="b">
        <f t="shared" si="19"/>
        <v>0</v>
      </c>
      <c r="AF31" s="162" t="b">
        <f t="shared" si="20"/>
        <v>0</v>
      </c>
      <c r="AG31" s="162" t="b">
        <f t="shared" si="21"/>
        <v>0</v>
      </c>
      <c r="AH31" s="162" t="b">
        <f t="shared" si="22"/>
        <v>0</v>
      </c>
      <c r="AI31" s="162" t="b">
        <f t="shared" si="23"/>
        <v>0</v>
      </c>
      <c r="AJ31" s="167" t="str">
        <f t="shared" si="12"/>
        <v/>
      </c>
      <c r="AK31" s="263" t="str">
        <f t="shared" si="13"/>
        <v/>
      </c>
      <c r="AL31" s="240" t="str">
        <f t="shared" si="24"/>
        <v/>
      </c>
      <c r="AM31" s="165" t="str">
        <f t="shared" si="25"/>
        <v/>
      </c>
      <c r="AN31" s="166">
        <f t="shared" si="26"/>
        <v>0</v>
      </c>
      <c r="AO31" s="148" t="str">
        <f t="shared" si="27"/>
        <v/>
      </c>
      <c r="AP31" s="149" t="str">
        <f t="shared" si="28"/>
        <v/>
      </c>
      <c r="AQ31" s="137"/>
      <c r="AR31" s="165" t="str">
        <f t="shared" si="29"/>
        <v/>
      </c>
      <c r="AS31" s="243" t="str">
        <f t="shared" si="30"/>
        <v/>
      </c>
      <c r="AT31" s="243" t="str">
        <f t="shared" si="31"/>
        <v/>
      </c>
      <c r="AU31" s="243" t="str">
        <f t="shared" si="32"/>
        <v/>
      </c>
      <c r="AV31" s="242"/>
      <c r="AW31" s="243" t="str">
        <f t="shared" si="34"/>
        <v/>
      </c>
      <c r="AX31" s="243">
        <f t="shared" si="35"/>
        <v>0</v>
      </c>
      <c r="AY31" s="242"/>
      <c r="AZ31" s="59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245">
        <f>'M5'!B32</f>
        <v>0</v>
      </c>
      <c r="C32" s="258">
        <f>'M5'!C32</f>
        <v>0</v>
      </c>
      <c r="D32" s="258" t="str">
        <f>IF('M5'!D32="","",IF('M5'!D32&gt;0,'M5'!D32))</f>
        <v/>
      </c>
      <c r="E32" s="137"/>
      <c r="F32" s="137"/>
      <c r="G32" s="157"/>
      <c r="H32" s="170"/>
      <c r="I32" s="169"/>
      <c r="J32" s="169"/>
      <c r="K32" s="169"/>
      <c r="L32" s="169"/>
      <c r="M32" s="171"/>
      <c r="N32" s="160">
        <f t="shared" si="15"/>
        <v>0</v>
      </c>
      <c r="O32" s="161" t="str">
        <f t="shared" si="16"/>
        <v/>
      </c>
      <c r="P32" s="161" t="str">
        <f t="shared" si="0"/>
        <v/>
      </c>
      <c r="Q32" s="161" t="str">
        <f t="shared" si="0"/>
        <v/>
      </c>
      <c r="R32" s="161">
        <f t="shared" si="17"/>
        <v>0</v>
      </c>
      <c r="S32" s="102" t="str">
        <f t="shared" si="1"/>
        <v/>
      </c>
      <c r="T32" s="102" t="str">
        <f t="shared" si="2"/>
        <v/>
      </c>
      <c r="U32" s="102" t="str">
        <f t="shared" si="3"/>
        <v/>
      </c>
      <c r="V32" s="102" t="str">
        <f t="shared" si="18"/>
        <v/>
      </c>
      <c r="W32" s="102" t="str">
        <f t="shared" si="4"/>
        <v/>
      </c>
      <c r="X32" s="102" t="str">
        <f t="shared" si="5"/>
        <v/>
      </c>
      <c r="Y32" s="102">
        <f t="shared" si="6"/>
        <v>0</v>
      </c>
      <c r="Z32" s="162" t="b">
        <f t="shared" si="7"/>
        <v>0</v>
      </c>
      <c r="AA32" s="162" t="b">
        <f t="shared" si="8"/>
        <v>0</v>
      </c>
      <c r="AB32" s="162" t="b">
        <f t="shared" si="9"/>
        <v>0</v>
      </c>
      <c r="AC32" s="162" t="b">
        <f t="shared" si="10"/>
        <v>0</v>
      </c>
      <c r="AD32" s="162" t="b">
        <f t="shared" si="11"/>
        <v>0</v>
      </c>
      <c r="AE32" s="162" t="b">
        <f t="shared" si="19"/>
        <v>0</v>
      </c>
      <c r="AF32" s="162" t="b">
        <f t="shared" si="20"/>
        <v>0</v>
      </c>
      <c r="AG32" s="162" t="b">
        <f t="shared" si="21"/>
        <v>0</v>
      </c>
      <c r="AH32" s="162" t="b">
        <f t="shared" si="22"/>
        <v>0</v>
      </c>
      <c r="AI32" s="162" t="b">
        <f t="shared" si="23"/>
        <v>0</v>
      </c>
      <c r="AJ32" s="167" t="str">
        <f t="shared" si="12"/>
        <v/>
      </c>
      <c r="AK32" s="263" t="str">
        <f t="shared" si="13"/>
        <v/>
      </c>
      <c r="AL32" s="240" t="str">
        <f t="shared" si="24"/>
        <v/>
      </c>
      <c r="AM32" s="165" t="str">
        <f t="shared" si="25"/>
        <v/>
      </c>
      <c r="AN32" s="166">
        <f t="shared" si="26"/>
        <v>0</v>
      </c>
      <c r="AO32" s="148" t="str">
        <f t="shared" si="27"/>
        <v/>
      </c>
      <c r="AP32" s="149" t="str">
        <f t="shared" si="28"/>
        <v/>
      </c>
      <c r="AQ32" s="137"/>
      <c r="AR32" s="165" t="str">
        <f t="shared" si="29"/>
        <v/>
      </c>
      <c r="AS32" s="243" t="str">
        <f t="shared" si="30"/>
        <v/>
      </c>
      <c r="AT32" s="243" t="str">
        <f t="shared" si="31"/>
        <v/>
      </c>
      <c r="AU32" s="243" t="str">
        <f t="shared" si="32"/>
        <v/>
      </c>
      <c r="AV32" s="242"/>
      <c r="AW32" s="243" t="str">
        <f t="shared" si="34"/>
        <v/>
      </c>
      <c r="AX32" s="243">
        <f t="shared" si="35"/>
        <v>0</v>
      </c>
      <c r="AY32" s="242"/>
      <c r="AZ32" s="59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245">
        <f>'M5'!B33</f>
        <v>0</v>
      </c>
      <c r="C33" s="258">
        <f>'M5'!C33</f>
        <v>0</v>
      </c>
      <c r="D33" s="258" t="str">
        <f>IF('M5'!D33="","",IF('M5'!D33&gt;0,'M5'!D33))</f>
        <v/>
      </c>
      <c r="E33" s="137"/>
      <c r="F33" s="137"/>
      <c r="G33" s="157"/>
      <c r="H33" s="170"/>
      <c r="I33" s="169"/>
      <c r="J33" s="169"/>
      <c r="K33" s="169"/>
      <c r="L33" s="169"/>
      <c r="M33" s="171"/>
      <c r="N33" s="160">
        <f t="shared" si="15"/>
        <v>0</v>
      </c>
      <c r="O33" s="161" t="str">
        <f t="shared" si="16"/>
        <v/>
      </c>
      <c r="P33" s="161" t="str">
        <f t="shared" si="0"/>
        <v/>
      </c>
      <c r="Q33" s="161" t="str">
        <f t="shared" si="0"/>
        <v/>
      </c>
      <c r="R33" s="161">
        <f t="shared" si="17"/>
        <v>0</v>
      </c>
      <c r="S33" s="102" t="str">
        <f t="shared" si="1"/>
        <v/>
      </c>
      <c r="T33" s="102" t="str">
        <f t="shared" si="2"/>
        <v/>
      </c>
      <c r="U33" s="102" t="str">
        <f t="shared" si="3"/>
        <v/>
      </c>
      <c r="V33" s="102" t="str">
        <f t="shared" si="18"/>
        <v/>
      </c>
      <c r="W33" s="102" t="str">
        <f t="shared" si="4"/>
        <v/>
      </c>
      <c r="X33" s="102" t="str">
        <f t="shared" si="5"/>
        <v/>
      </c>
      <c r="Y33" s="102">
        <f t="shared" si="6"/>
        <v>0</v>
      </c>
      <c r="Z33" s="162" t="b">
        <f t="shared" si="7"/>
        <v>0</v>
      </c>
      <c r="AA33" s="162" t="b">
        <f t="shared" si="8"/>
        <v>0</v>
      </c>
      <c r="AB33" s="162" t="b">
        <f t="shared" si="9"/>
        <v>0</v>
      </c>
      <c r="AC33" s="162" t="b">
        <f t="shared" si="10"/>
        <v>0</v>
      </c>
      <c r="AD33" s="162" t="b">
        <f t="shared" si="11"/>
        <v>0</v>
      </c>
      <c r="AE33" s="162" t="b">
        <f t="shared" si="19"/>
        <v>0</v>
      </c>
      <c r="AF33" s="162" t="b">
        <f t="shared" si="20"/>
        <v>0</v>
      </c>
      <c r="AG33" s="162" t="b">
        <f t="shared" si="21"/>
        <v>0</v>
      </c>
      <c r="AH33" s="162" t="b">
        <f t="shared" si="22"/>
        <v>0</v>
      </c>
      <c r="AI33" s="162" t="b">
        <f t="shared" si="23"/>
        <v>0</v>
      </c>
      <c r="AJ33" s="167" t="str">
        <f t="shared" si="12"/>
        <v/>
      </c>
      <c r="AK33" s="263" t="str">
        <f t="shared" si="13"/>
        <v/>
      </c>
      <c r="AL33" s="240" t="str">
        <f t="shared" si="24"/>
        <v/>
      </c>
      <c r="AM33" s="165" t="str">
        <f t="shared" si="25"/>
        <v/>
      </c>
      <c r="AN33" s="166">
        <f t="shared" si="26"/>
        <v>0</v>
      </c>
      <c r="AO33" s="148" t="str">
        <f t="shared" si="27"/>
        <v/>
      </c>
      <c r="AP33" s="149" t="str">
        <f t="shared" si="28"/>
        <v/>
      </c>
      <c r="AQ33" s="137"/>
      <c r="AR33" s="165" t="str">
        <f t="shared" si="29"/>
        <v/>
      </c>
      <c r="AS33" s="243" t="str">
        <f t="shared" si="30"/>
        <v/>
      </c>
      <c r="AT33" s="243" t="str">
        <f t="shared" si="31"/>
        <v/>
      </c>
      <c r="AU33" s="243" t="str">
        <f t="shared" si="32"/>
        <v/>
      </c>
      <c r="AV33" s="242"/>
      <c r="AW33" s="243" t="str">
        <f t="shared" si="34"/>
        <v/>
      </c>
      <c r="AX33" s="243">
        <f t="shared" si="35"/>
        <v>0</v>
      </c>
      <c r="AY33" s="242"/>
      <c r="AZ33" s="59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245">
        <f>'M5'!B34</f>
        <v>0</v>
      </c>
      <c r="C34" s="258">
        <f>'M5'!C34</f>
        <v>0</v>
      </c>
      <c r="D34" s="258" t="str">
        <f>IF('M5'!D34="","",IF('M5'!D34&gt;0,'M5'!D34))</f>
        <v/>
      </c>
      <c r="E34" s="137"/>
      <c r="F34" s="137"/>
      <c r="G34" s="157"/>
      <c r="H34" s="170"/>
      <c r="I34" s="169"/>
      <c r="J34" s="169"/>
      <c r="K34" s="169"/>
      <c r="L34" s="169"/>
      <c r="M34" s="171"/>
      <c r="N34" s="160">
        <f t="shared" si="15"/>
        <v>0</v>
      </c>
      <c r="O34" s="161" t="str">
        <f t="shared" si="16"/>
        <v/>
      </c>
      <c r="P34" s="161" t="str">
        <f t="shared" si="0"/>
        <v/>
      </c>
      <c r="Q34" s="161" t="str">
        <f t="shared" si="0"/>
        <v/>
      </c>
      <c r="R34" s="161">
        <f t="shared" si="17"/>
        <v>0</v>
      </c>
      <c r="S34" s="102" t="str">
        <f t="shared" si="1"/>
        <v/>
      </c>
      <c r="T34" s="102" t="str">
        <f t="shared" si="2"/>
        <v/>
      </c>
      <c r="U34" s="102" t="str">
        <f t="shared" si="3"/>
        <v/>
      </c>
      <c r="V34" s="102" t="str">
        <f t="shared" si="18"/>
        <v/>
      </c>
      <c r="W34" s="102" t="str">
        <f t="shared" si="4"/>
        <v/>
      </c>
      <c r="X34" s="102" t="str">
        <f t="shared" si="5"/>
        <v/>
      </c>
      <c r="Y34" s="102">
        <f t="shared" si="6"/>
        <v>0</v>
      </c>
      <c r="Z34" s="162" t="b">
        <f t="shared" si="7"/>
        <v>0</v>
      </c>
      <c r="AA34" s="162" t="b">
        <f t="shared" si="8"/>
        <v>0</v>
      </c>
      <c r="AB34" s="162" t="b">
        <f t="shared" si="9"/>
        <v>0</v>
      </c>
      <c r="AC34" s="162" t="b">
        <f t="shared" si="10"/>
        <v>0</v>
      </c>
      <c r="AD34" s="162" t="b">
        <f t="shared" si="11"/>
        <v>0</v>
      </c>
      <c r="AE34" s="162" t="b">
        <f t="shared" si="19"/>
        <v>0</v>
      </c>
      <c r="AF34" s="162" t="b">
        <f t="shared" si="20"/>
        <v>0</v>
      </c>
      <c r="AG34" s="162" t="b">
        <f t="shared" si="21"/>
        <v>0</v>
      </c>
      <c r="AH34" s="162" t="b">
        <f t="shared" si="22"/>
        <v>0</v>
      </c>
      <c r="AI34" s="162" t="b">
        <f t="shared" si="23"/>
        <v>0</v>
      </c>
      <c r="AJ34" s="167" t="str">
        <f t="shared" si="12"/>
        <v/>
      </c>
      <c r="AK34" s="263" t="str">
        <f t="shared" si="13"/>
        <v/>
      </c>
      <c r="AL34" s="240" t="str">
        <f t="shared" si="24"/>
        <v/>
      </c>
      <c r="AM34" s="165" t="str">
        <f t="shared" si="25"/>
        <v/>
      </c>
      <c r="AN34" s="166">
        <f t="shared" si="26"/>
        <v>0</v>
      </c>
      <c r="AO34" s="148" t="str">
        <f t="shared" si="27"/>
        <v/>
      </c>
      <c r="AP34" s="149" t="str">
        <f t="shared" si="28"/>
        <v/>
      </c>
      <c r="AQ34" s="137"/>
      <c r="AR34" s="165" t="str">
        <f t="shared" si="29"/>
        <v/>
      </c>
      <c r="AS34" s="243" t="str">
        <f t="shared" si="30"/>
        <v/>
      </c>
      <c r="AT34" s="243" t="str">
        <f t="shared" si="31"/>
        <v/>
      </c>
      <c r="AU34" s="243" t="str">
        <f t="shared" si="32"/>
        <v/>
      </c>
      <c r="AV34" s="242"/>
      <c r="AW34" s="243" t="str">
        <f t="shared" si="34"/>
        <v/>
      </c>
      <c r="AX34" s="243">
        <f t="shared" si="35"/>
        <v>0</v>
      </c>
      <c r="AY34" s="242"/>
      <c r="AZ34" s="59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245">
        <f>'M5'!B35</f>
        <v>0</v>
      </c>
      <c r="C35" s="258">
        <f>'M5'!C35</f>
        <v>0</v>
      </c>
      <c r="D35" s="258" t="str">
        <f>IF('M5'!D35="","",IF('M5'!D35&gt;0,'M5'!D35))</f>
        <v/>
      </c>
      <c r="E35" s="137"/>
      <c r="F35" s="137"/>
      <c r="G35" s="157"/>
      <c r="H35" s="170"/>
      <c r="I35" s="169"/>
      <c r="J35" s="169"/>
      <c r="K35" s="169"/>
      <c r="L35" s="169"/>
      <c r="M35" s="171"/>
      <c r="N35" s="160">
        <f t="shared" si="15"/>
        <v>0</v>
      </c>
      <c r="O35" s="161" t="str">
        <f t="shared" si="16"/>
        <v/>
      </c>
      <c r="P35" s="161" t="str">
        <f t="shared" si="0"/>
        <v/>
      </c>
      <c r="Q35" s="161" t="str">
        <f t="shared" si="0"/>
        <v/>
      </c>
      <c r="R35" s="161">
        <f t="shared" si="17"/>
        <v>0</v>
      </c>
      <c r="S35" s="102" t="str">
        <f t="shared" si="1"/>
        <v/>
      </c>
      <c r="T35" s="102" t="str">
        <f t="shared" si="2"/>
        <v/>
      </c>
      <c r="U35" s="102" t="str">
        <f t="shared" si="3"/>
        <v/>
      </c>
      <c r="V35" s="102" t="str">
        <f t="shared" si="18"/>
        <v/>
      </c>
      <c r="W35" s="102" t="str">
        <f t="shared" si="4"/>
        <v/>
      </c>
      <c r="X35" s="102" t="str">
        <f t="shared" si="5"/>
        <v/>
      </c>
      <c r="Y35" s="102">
        <f t="shared" si="6"/>
        <v>0</v>
      </c>
      <c r="Z35" s="162" t="b">
        <f t="shared" si="7"/>
        <v>0</v>
      </c>
      <c r="AA35" s="162" t="b">
        <f t="shared" si="8"/>
        <v>0</v>
      </c>
      <c r="AB35" s="162" t="b">
        <f t="shared" si="9"/>
        <v>0</v>
      </c>
      <c r="AC35" s="162" t="b">
        <f t="shared" si="10"/>
        <v>0</v>
      </c>
      <c r="AD35" s="162" t="b">
        <f t="shared" si="11"/>
        <v>0</v>
      </c>
      <c r="AE35" s="162" t="b">
        <f t="shared" si="19"/>
        <v>0</v>
      </c>
      <c r="AF35" s="162" t="b">
        <f t="shared" si="20"/>
        <v>0</v>
      </c>
      <c r="AG35" s="162" t="b">
        <f t="shared" si="21"/>
        <v>0</v>
      </c>
      <c r="AH35" s="162" t="b">
        <f t="shared" si="22"/>
        <v>0</v>
      </c>
      <c r="AI35" s="162" t="b">
        <f t="shared" si="23"/>
        <v>0</v>
      </c>
      <c r="AJ35" s="167" t="str">
        <f t="shared" si="12"/>
        <v/>
      </c>
      <c r="AK35" s="263" t="str">
        <f t="shared" si="13"/>
        <v/>
      </c>
      <c r="AL35" s="240" t="str">
        <f t="shared" si="24"/>
        <v/>
      </c>
      <c r="AM35" s="165" t="str">
        <f t="shared" si="25"/>
        <v/>
      </c>
      <c r="AN35" s="166">
        <f t="shared" si="26"/>
        <v>0</v>
      </c>
      <c r="AO35" s="148" t="str">
        <f t="shared" si="27"/>
        <v/>
      </c>
      <c r="AP35" s="149" t="str">
        <f t="shared" si="28"/>
        <v/>
      </c>
      <c r="AQ35" s="137"/>
      <c r="AR35" s="165" t="str">
        <f t="shared" si="29"/>
        <v/>
      </c>
      <c r="AS35" s="243" t="str">
        <f t="shared" si="30"/>
        <v/>
      </c>
      <c r="AT35" s="243" t="str">
        <f t="shared" si="31"/>
        <v/>
      </c>
      <c r="AU35" s="243" t="str">
        <f t="shared" si="32"/>
        <v/>
      </c>
      <c r="AV35" s="242"/>
      <c r="AW35" s="243" t="str">
        <f t="shared" si="34"/>
        <v/>
      </c>
      <c r="AX35" s="243">
        <f t="shared" si="35"/>
        <v>0</v>
      </c>
      <c r="AY35" s="242"/>
      <c r="AZ35" s="59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245">
        <f>'M5'!B36</f>
        <v>0</v>
      </c>
      <c r="C36" s="258">
        <f>'M5'!C36</f>
        <v>0</v>
      </c>
      <c r="D36" s="258" t="str">
        <f>IF('M5'!D36="","",IF('M5'!D36&gt;0,'M5'!D36))</f>
        <v/>
      </c>
      <c r="E36" s="137"/>
      <c r="F36" s="137"/>
      <c r="G36" s="157"/>
      <c r="H36" s="170"/>
      <c r="I36" s="169"/>
      <c r="J36" s="169"/>
      <c r="K36" s="169"/>
      <c r="L36" s="169"/>
      <c r="M36" s="171"/>
      <c r="N36" s="160">
        <f t="shared" si="15"/>
        <v>0</v>
      </c>
      <c r="O36" s="161" t="str">
        <f t="shared" si="16"/>
        <v/>
      </c>
      <c r="P36" s="161" t="str">
        <f t="shared" si="0"/>
        <v/>
      </c>
      <c r="Q36" s="161" t="str">
        <f t="shared" si="0"/>
        <v/>
      </c>
      <c r="R36" s="161">
        <f t="shared" si="17"/>
        <v>0</v>
      </c>
      <c r="S36" s="102" t="str">
        <f t="shared" si="1"/>
        <v/>
      </c>
      <c r="T36" s="102" t="str">
        <f t="shared" si="2"/>
        <v/>
      </c>
      <c r="U36" s="102" t="str">
        <f t="shared" si="3"/>
        <v/>
      </c>
      <c r="V36" s="102" t="str">
        <f t="shared" si="18"/>
        <v/>
      </c>
      <c r="W36" s="102" t="str">
        <f t="shared" si="4"/>
        <v/>
      </c>
      <c r="X36" s="102" t="str">
        <f t="shared" si="5"/>
        <v/>
      </c>
      <c r="Y36" s="102">
        <f t="shared" si="6"/>
        <v>0</v>
      </c>
      <c r="Z36" s="162" t="b">
        <f t="shared" si="7"/>
        <v>0</v>
      </c>
      <c r="AA36" s="162" t="b">
        <f t="shared" si="8"/>
        <v>0</v>
      </c>
      <c r="AB36" s="162" t="b">
        <f t="shared" si="9"/>
        <v>0</v>
      </c>
      <c r="AC36" s="162" t="b">
        <f t="shared" si="10"/>
        <v>0</v>
      </c>
      <c r="AD36" s="162" t="b">
        <f t="shared" si="11"/>
        <v>0</v>
      </c>
      <c r="AE36" s="162" t="b">
        <f t="shared" si="19"/>
        <v>0</v>
      </c>
      <c r="AF36" s="162" t="b">
        <f t="shared" si="20"/>
        <v>0</v>
      </c>
      <c r="AG36" s="162" t="b">
        <f t="shared" si="21"/>
        <v>0</v>
      </c>
      <c r="AH36" s="162" t="b">
        <f t="shared" si="22"/>
        <v>0</v>
      </c>
      <c r="AI36" s="162" t="b">
        <f t="shared" si="23"/>
        <v>0</v>
      </c>
      <c r="AJ36" s="167" t="str">
        <f t="shared" si="12"/>
        <v/>
      </c>
      <c r="AK36" s="263" t="str">
        <f t="shared" si="13"/>
        <v/>
      </c>
      <c r="AL36" s="240" t="str">
        <f t="shared" si="24"/>
        <v/>
      </c>
      <c r="AM36" s="165" t="str">
        <f t="shared" si="25"/>
        <v/>
      </c>
      <c r="AN36" s="166">
        <f t="shared" si="26"/>
        <v>0</v>
      </c>
      <c r="AO36" s="148" t="str">
        <f t="shared" si="27"/>
        <v/>
      </c>
      <c r="AP36" s="149" t="str">
        <f t="shared" si="28"/>
        <v/>
      </c>
      <c r="AQ36" s="137"/>
      <c r="AR36" s="165" t="str">
        <f t="shared" si="29"/>
        <v/>
      </c>
      <c r="AS36" s="243" t="str">
        <f t="shared" si="30"/>
        <v/>
      </c>
      <c r="AT36" s="243" t="str">
        <f t="shared" si="31"/>
        <v/>
      </c>
      <c r="AU36" s="243" t="str">
        <f t="shared" si="32"/>
        <v/>
      </c>
      <c r="AV36" s="242"/>
      <c r="AW36" s="243" t="str">
        <f t="shared" si="34"/>
        <v/>
      </c>
      <c r="AX36" s="243">
        <f t="shared" si="35"/>
        <v>0</v>
      </c>
      <c r="AY36" s="242"/>
      <c r="AZ36" s="59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245">
        <f>'M5'!B37</f>
        <v>0</v>
      </c>
      <c r="C37" s="258">
        <f>'M5'!C37</f>
        <v>0</v>
      </c>
      <c r="D37" s="258" t="str">
        <f>IF('M5'!D37="","",IF('M5'!D37&gt;0,'M5'!D37))</f>
        <v/>
      </c>
      <c r="E37" s="137"/>
      <c r="F37" s="137"/>
      <c r="G37" s="157"/>
      <c r="H37" s="170"/>
      <c r="I37" s="169"/>
      <c r="J37" s="169"/>
      <c r="K37" s="169"/>
      <c r="L37" s="169"/>
      <c r="M37" s="171"/>
      <c r="N37" s="160">
        <f t="shared" si="15"/>
        <v>0</v>
      </c>
      <c r="O37" s="161" t="str">
        <f t="shared" si="16"/>
        <v/>
      </c>
      <c r="P37" s="161" t="str">
        <f t="shared" si="0"/>
        <v/>
      </c>
      <c r="Q37" s="161" t="str">
        <f t="shared" si="0"/>
        <v/>
      </c>
      <c r="R37" s="161">
        <f t="shared" si="17"/>
        <v>0</v>
      </c>
      <c r="S37" s="102" t="str">
        <f t="shared" si="1"/>
        <v/>
      </c>
      <c r="T37" s="102" t="str">
        <f t="shared" si="2"/>
        <v/>
      </c>
      <c r="U37" s="102" t="str">
        <f t="shared" si="3"/>
        <v/>
      </c>
      <c r="V37" s="102" t="str">
        <f t="shared" si="18"/>
        <v/>
      </c>
      <c r="W37" s="102" t="str">
        <f t="shared" si="4"/>
        <v/>
      </c>
      <c r="X37" s="102" t="str">
        <f t="shared" si="5"/>
        <v/>
      </c>
      <c r="Y37" s="102">
        <f t="shared" si="6"/>
        <v>0</v>
      </c>
      <c r="Z37" s="162" t="b">
        <f t="shared" si="7"/>
        <v>0</v>
      </c>
      <c r="AA37" s="162" t="b">
        <f t="shared" si="8"/>
        <v>0</v>
      </c>
      <c r="AB37" s="162" t="b">
        <f t="shared" si="9"/>
        <v>0</v>
      </c>
      <c r="AC37" s="162" t="b">
        <f t="shared" si="10"/>
        <v>0</v>
      </c>
      <c r="AD37" s="162" t="b">
        <f t="shared" si="11"/>
        <v>0</v>
      </c>
      <c r="AE37" s="162" t="b">
        <f t="shared" si="19"/>
        <v>0</v>
      </c>
      <c r="AF37" s="162" t="b">
        <f t="shared" si="20"/>
        <v>0</v>
      </c>
      <c r="AG37" s="162" t="b">
        <f t="shared" si="21"/>
        <v>0</v>
      </c>
      <c r="AH37" s="162" t="b">
        <f t="shared" si="22"/>
        <v>0</v>
      </c>
      <c r="AI37" s="162" t="b">
        <f t="shared" si="23"/>
        <v>0</v>
      </c>
      <c r="AJ37" s="167" t="str">
        <f t="shared" si="12"/>
        <v/>
      </c>
      <c r="AK37" s="263" t="str">
        <f t="shared" si="13"/>
        <v/>
      </c>
      <c r="AL37" s="240" t="str">
        <f t="shared" si="24"/>
        <v/>
      </c>
      <c r="AM37" s="165" t="str">
        <f t="shared" si="25"/>
        <v/>
      </c>
      <c r="AN37" s="166">
        <f t="shared" si="26"/>
        <v>0</v>
      </c>
      <c r="AO37" s="148" t="str">
        <f t="shared" si="27"/>
        <v/>
      </c>
      <c r="AP37" s="149" t="str">
        <f t="shared" si="28"/>
        <v/>
      </c>
      <c r="AQ37" s="137"/>
      <c r="AR37" s="165" t="str">
        <f t="shared" si="29"/>
        <v/>
      </c>
      <c r="AS37" s="243" t="str">
        <f t="shared" si="30"/>
        <v/>
      </c>
      <c r="AT37" s="243" t="str">
        <f t="shared" si="31"/>
        <v/>
      </c>
      <c r="AU37" s="243" t="str">
        <f t="shared" si="32"/>
        <v/>
      </c>
      <c r="AV37" s="242"/>
      <c r="AW37" s="243" t="str">
        <f t="shared" si="34"/>
        <v/>
      </c>
      <c r="AX37" s="243">
        <f t="shared" si="35"/>
        <v>0</v>
      </c>
      <c r="AY37" s="242"/>
      <c r="AZ37" s="59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17">
        <f>'M5'!B38</f>
        <v>0</v>
      </c>
      <c r="C38" s="300">
        <f>'M5'!C38</f>
        <v>0</v>
      </c>
      <c r="D38" s="258" t="str">
        <f>IF('M5'!D38="","",IF('M5'!D38&gt;0,'M5'!D38))</f>
        <v/>
      </c>
      <c r="E38" s="137"/>
      <c r="F38" s="137"/>
      <c r="G38" s="157"/>
      <c r="H38" s="170"/>
      <c r="I38" s="169"/>
      <c r="J38" s="169"/>
      <c r="K38" s="169"/>
      <c r="L38" s="169"/>
      <c r="M38" s="171"/>
      <c r="N38" s="160">
        <f t="shared" si="15"/>
        <v>0</v>
      </c>
      <c r="O38" s="161" t="str">
        <f t="shared" si="16"/>
        <v/>
      </c>
      <c r="P38" s="161" t="str">
        <f t="shared" si="0"/>
        <v/>
      </c>
      <c r="Q38" s="161" t="str">
        <f t="shared" si="0"/>
        <v/>
      </c>
      <c r="R38" s="161">
        <f t="shared" si="17"/>
        <v>0</v>
      </c>
      <c r="S38" s="102" t="str">
        <f t="shared" si="1"/>
        <v/>
      </c>
      <c r="T38" s="102" t="str">
        <f t="shared" si="2"/>
        <v/>
      </c>
      <c r="U38" s="102" t="str">
        <f t="shared" si="3"/>
        <v/>
      </c>
      <c r="V38" s="102" t="str">
        <f t="shared" si="18"/>
        <v/>
      </c>
      <c r="W38" s="102" t="str">
        <f t="shared" si="4"/>
        <v/>
      </c>
      <c r="X38" s="102" t="str">
        <f t="shared" si="5"/>
        <v/>
      </c>
      <c r="Y38" s="102">
        <f t="shared" si="6"/>
        <v>0</v>
      </c>
      <c r="Z38" s="162" t="b">
        <f t="shared" si="7"/>
        <v>0</v>
      </c>
      <c r="AA38" s="162" t="b">
        <f t="shared" si="8"/>
        <v>0</v>
      </c>
      <c r="AB38" s="162" t="b">
        <f t="shared" si="9"/>
        <v>0</v>
      </c>
      <c r="AC38" s="162" t="b">
        <f t="shared" si="10"/>
        <v>0</v>
      </c>
      <c r="AD38" s="162" t="b">
        <f t="shared" si="11"/>
        <v>0</v>
      </c>
      <c r="AE38" s="162" t="b">
        <f t="shared" si="19"/>
        <v>0</v>
      </c>
      <c r="AF38" s="162" t="b">
        <f t="shared" si="20"/>
        <v>0</v>
      </c>
      <c r="AG38" s="162" t="b">
        <f t="shared" si="21"/>
        <v>0</v>
      </c>
      <c r="AH38" s="162" t="b">
        <f t="shared" si="22"/>
        <v>0</v>
      </c>
      <c r="AI38" s="162" t="b">
        <f t="shared" si="23"/>
        <v>0</v>
      </c>
      <c r="AJ38" s="167" t="str">
        <f t="shared" si="12"/>
        <v/>
      </c>
      <c r="AK38" s="263" t="str">
        <f t="shared" si="13"/>
        <v/>
      </c>
      <c r="AL38" s="240" t="str">
        <f t="shared" si="24"/>
        <v/>
      </c>
      <c r="AM38" s="165" t="str">
        <f t="shared" si="25"/>
        <v/>
      </c>
      <c r="AN38" s="166">
        <f t="shared" si="26"/>
        <v>0</v>
      </c>
      <c r="AO38" s="148" t="str">
        <f t="shared" si="27"/>
        <v/>
      </c>
      <c r="AP38" s="149" t="str">
        <f t="shared" si="28"/>
        <v/>
      </c>
      <c r="AQ38" s="137"/>
      <c r="AR38" s="165" t="str">
        <f t="shared" si="29"/>
        <v/>
      </c>
      <c r="AS38" s="243" t="str">
        <f t="shared" si="30"/>
        <v/>
      </c>
      <c r="AT38" s="243" t="str">
        <f t="shared" si="31"/>
        <v/>
      </c>
      <c r="AU38" s="243" t="str">
        <f t="shared" si="32"/>
        <v/>
      </c>
      <c r="AV38" s="242"/>
      <c r="AW38" s="243" t="str">
        <f t="shared" si="34"/>
        <v/>
      </c>
      <c r="AX38" s="243">
        <f t="shared" si="35"/>
        <v>0</v>
      </c>
      <c r="AY38" s="242"/>
      <c r="AZ38" s="59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17">
        <f>'M5'!B39</f>
        <v>0</v>
      </c>
      <c r="C39" s="300">
        <f>'M5'!C39</f>
        <v>0</v>
      </c>
      <c r="D39" s="258" t="str">
        <f>IF('M5'!D39="","",IF('M5'!D39&gt;0,'M5'!D39))</f>
        <v/>
      </c>
      <c r="E39" s="137"/>
      <c r="F39" s="137"/>
      <c r="G39" s="157"/>
      <c r="H39" s="170"/>
      <c r="I39" s="169"/>
      <c r="J39" s="169"/>
      <c r="K39" s="169"/>
      <c r="L39" s="169"/>
      <c r="M39" s="171"/>
      <c r="N39" s="160">
        <f t="shared" si="15"/>
        <v>0</v>
      </c>
      <c r="O39" s="161" t="str">
        <f t="shared" si="16"/>
        <v/>
      </c>
      <c r="P39" s="161" t="str">
        <f t="shared" si="0"/>
        <v/>
      </c>
      <c r="Q39" s="161" t="str">
        <f t="shared" si="0"/>
        <v/>
      </c>
      <c r="R39" s="161">
        <f t="shared" si="17"/>
        <v>0</v>
      </c>
      <c r="S39" s="102" t="str">
        <f t="shared" si="1"/>
        <v/>
      </c>
      <c r="T39" s="102" t="str">
        <f t="shared" si="2"/>
        <v/>
      </c>
      <c r="U39" s="102" t="str">
        <f t="shared" si="3"/>
        <v/>
      </c>
      <c r="V39" s="102" t="str">
        <f t="shared" si="18"/>
        <v/>
      </c>
      <c r="W39" s="102" t="str">
        <f t="shared" si="4"/>
        <v/>
      </c>
      <c r="X39" s="102" t="str">
        <f t="shared" si="5"/>
        <v/>
      </c>
      <c r="Y39" s="102">
        <f t="shared" si="6"/>
        <v>0</v>
      </c>
      <c r="Z39" s="162" t="b">
        <f t="shared" si="7"/>
        <v>0</v>
      </c>
      <c r="AA39" s="162" t="b">
        <f t="shared" si="8"/>
        <v>0</v>
      </c>
      <c r="AB39" s="162" t="b">
        <f t="shared" si="9"/>
        <v>0</v>
      </c>
      <c r="AC39" s="162" t="b">
        <f t="shared" si="10"/>
        <v>0</v>
      </c>
      <c r="AD39" s="162" t="b">
        <f t="shared" si="11"/>
        <v>0</v>
      </c>
      <c r="AE39" s="162" t="b">
        <f t="shared" si="19"/>
        <v>0</v>
      </c>
      <c r="AF39" s="162" t="b">
        <f t="shared" si="20"/>
        <v>0</v>
      </c>
      <c r="AG39" s="162" t="b">
        <f t="shared" si="21"/>
        <v>0</v>
      </c>
      <c r="AH39" s="162" t="b">
        <f t="shared" si="22"/>
        <v>0</v>
      </c>
      <c r="AI39" s="162" t="b">
        <f t="shared" si="23"/>
        <v>0</v>
      </c>
      <c r="AJ39" s="167" t="str">
        <f t="shared" si="12"/>
        <v/>
      </c>
      <c r="AK39" s="263" t="str">
        <f t="shared" si="13"/>
        <v/>
      </c>
      <c r="AL39" s="240" t="str">
        <f t="shared" si="24"/>
        <v/>
      </c>
      <c r="AM39" s="165" t="str">
        <f t="shared" si="25"/>
        <v/>
      </c>
      <c r="AN39" s="166">
        <f t="shared" si="26"/>
        <v>0</v>
      </c>
      <c r="AO39" s="148" t="str">
        <f t="shared" si="27"/>
        <v/>
      </c>
      <c r="AP39" s="149" t="str">
        <f t="shared" si="28"/>
        <v/>
      </c>
      <c r="AQ39" s="137"/>
      <c r="AR39" s="165" t="str">
        <f t="shared" si="29"/>
        <v/>
      </c>
      <c r="AS39" s="243" t="str">
        <f t="shared" si="30"/>
        <v/>
      </c>
      <c r="AT39" s="243" t="str">
        <f t="shared" si="31"/>
        <v/>
      </c>
      <c r="AU39" s="243" t="str">
        <f t="shared" si="32"/>
        <v/>
      </c>
      <c r="AV39" s="242"/>
      <c r="AW39" s="243" t="str">
        <f t="shared" si="34"/>
        <v/>
      </c>
      <c r="AX39" s="243">
        <f t="shared" si="35"/>
        <v>0</v>
      </c>
      <c r="AY39" s="242"/>
      <c r="AZ39" s="59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17">
        <f>'M5'!B40</f>
        <v>0</v>
      </c>
      <c r="C40" s="300">
        <f>'M5'!C40</f>
        <v>0</v>
      </c>
      <c r="D40" s="258" t="str">
        <f>IF('M5'!D40="","",IF('M5'!D40&gt;0,'M5'!D40))</f>
        <v/>
      </c>
      <c r="E40" s="137"/>
      <c r="F40" s="137"/>
      <c r="G40" s="157"/>
      <c r="H40" s="170"/>
      <c r="I40" s="169"/>
      <c r="J40" s="169"/>
      <c r="K40" s="169"/>
      <c r="L40" s="169"/>
      <c r="M40" s="171"/>
      <c r="N40" s="160">
        <f t="shared" si="15"/>
        <v>0</v>
      </c>
      <c r="O40" s="161" t="str">
        <f t="shared" si="16"/>
        <v/>
      </c>
      <c r="P40" s="161" t="str">
        <f t="shared" si="0"/>
        <v/>
      </c>
      <c r="Q40" s="161" t="str">
        <f t="shared" si="0"/>
        <v/>
      </c>
      <c r="R40" s="161">
        <f t="shared" si="17"/>
        <v>0</v>
      </c>
      <c r="S40" s="102" t="str">
        <f t="shared" si="1"/>
        <v/>
      </c>
      <c r="T40" s="102" t="str">
        <f t="shared" si="2"/>
        <v/>
      </c>
      <c r="U40" s="102" t="str">
        <f t="shared" si="3"/>
        <v/>
      </c>
      <c r="V40" s="102" t="str">
        <f t="shared" si="18"/>
        <v/>
      </c>
      <c r="W40" s="102" t="str">
        <f t="shared" si="4"/>
        <v/>
      </c>
      <c r="X40" s="102" t="str">
        <f t="shared" si="5"/>
        <v/>
      </c>
      <c r="Y40" s="102">
        <f t="shared" si="6"/>
        <v>0</v>
      </c>
      <c r="Z40" s="162" t="b">
        <f t="shared" si="7"/>
        <v>0</v>
      </c>
      <c r="AA40" s="162" t="b">
        <f t="shared" si="8"/>
        <v>0</v>
      </c>
      <c r="AB40" s="162" t="b">
        <f t="shared" si="9"/>
        <v>0</v>
      </c>
      <c r="AC40" s="162" t="b">
        <f t="shared" si="10"/>
        <v>0</v>
      </c>
      <c r="AD40" s="162" t="b">
        <f t="shared" si="11"/>
        <v>0</v>
      </c>
      <c r="AE40" s="162" t="b">
        <f t="shared" si="19"/>
        <v>0</v>
      </c>
      <c r="AF40" s="162" t="b">
        <f t="shared" si="20"/>
        <v>0</v>
      </c>
      <c r="AG40" s="162" t="b">
        <f t="shared" si="21"/>
        <v>0</v>
      </c>
      <c r="AH40" s="162" t="b">
        <f t="shared" si="22"/>
        <v>0</v>
      </c>
      <c r="AI40" s="162" t="b">
        <f t="shared" si="23"/>
        <v>0</v>
      </c>
      <c r="AJ40" s="167" t="str">
        <f t="shared" si="12"/>
        <v/>
      </c>
      <c r="AK40" s="263" t="str">
        <f t="shared" si="13"/>
        <v/>
      </c>
      <c r="AL40" s="240" t="str">
        <f t="shared" si="24"/>
        <v/>
      </c>
      <c r="AM40" s="165" t="str">
        <f t="shared" si="25"/>
        <v/>
      </c>
      <c r="AN40" s="166">
        <f t="shared" si="26"/>
        <v>0</v>
      </c>
      <c r="AO40" s="148" t="str">
        <f t="shared" si="27"/>
        <v/>
      </c>
      <c r="AP40" s="149" t="str">
        <f t="shared" si="28"/>
        <v/>
      </c>
      <c r="AQ40" s="137"/>
      <c r="AR40" s="165" t="str">
        <f t="shared" si="29"/>
        <v/>
      </c>
      <c r="AS40" s="243" t="str">
        <f t="shared" si="30"/>
        <v/>
      </c>
      <c r="AT40" s="243" t="str">
        <f t="shared" si="31"/>
        <v/>
      </c>
      <c r="AU40" s="243" t="str">
        <f t="shared" si="32"/>
        <v/>
      </c>
      <c r="AV40" s="242"/>
      <c r="AW40" s="243" t="str">
        <f t="shared" si="34"/>
        <v/>
      </c>
      <c r="AX40" s="243">
        <f t="shared" si="35"/>
        <v>0</v>
      </c>
      <c r="AY40" s="242"/>
      <c r="AZ40" s="59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17">
        <f>'M5'!B41</f>
        <v>0</v>
      </c>
      <c r="C41" s="300">
        <f>'M5'!C41</f>
        <v>0</v>
      </c>
      <c r="D41" s="258" t="str">
        <f>IF('M5'!D41="","",IF('M5'!D41&gt;0,'M5'!D41))</f>
        <v/>
      </c>
      <c r="E41" s="137"/>
      <c r="F41" s="137"/>
      <c r="G41" s="157"/>
      <c r="H41" s="170"/>
      <c r="I41" s="169"/>
      <c r="J41" s="169"/>
      <c r="K41" s="169"/>
      <c r="L41" s="169"/>
      <c r="M41" s="171"/>
      <c r="N41" s="160">
        <f t="shared" si="15"/>
        <v>0</v>
      </c>
      <c r="O41" s="161" t="str">
        <f t="shared" si="16"/>
        <v/>
      </c>
      <c r="P41" s="161" t="str">
        <f t="shared" si="0"/>
        <v/>
      </c>
      <c r="Q41" s="161" t="str">
        <f t="shared" si="0"/>
        <v/>
      </c>
      <c r="R41" s="161">
        <f t="shared" si="17"/>
        <v>0</v>
      </c>
      <c r="S41" s="102" t="str">
        <f t="shared" si="1"/>
        <v/>
      </c>
      <c r="T41" s="102" t="str">
        <f t="shared" si="2"/>
        <v/>
      </c>
      <c r="U41" s="102" t="str">
        <f t="shared" si="3"/>
        <v/>
      </c>
      <c r="V41" s="102" t="str">
        <f t="shared" si="18"/>
        <v/>
      </c>
      <c r="W41" s="102" t="str">
        <f t="shared" si="4"/>
        <v/>
      </c>
      <c r="X41" s="102" t="str">
        <f t="shared" si="5"/>
        <v/>
      </c>
      <c r="Y41" s="102">
        <f t="shared" si="6"/>
        <v>0</v>
      </c>
      <c r="Z41" s="162" t="b">
        <f t="shared" si="7"/>
        <v>0</v>
      </c>
      <c r="AA41" s="162" t="b">
        <f t="shared" si="8"/>
        <v>0</v>
      </c>
      <c r="AB41" s="162" t="b">
        <f t="shared" si="9"/>
        <v>0</v>
      </c>
      <c r="AC41" s="162" t="b">
        <f t="shared" si="10"/>
        <v>0</v>
      </c>
      <c r="AD41" s="162" t="b">
        <f t="shared" si="11"/>
        <v>0</v>
      </c>
      <c r="AE41" s="162" t="b">
        <f t="shared" si="19"/>
        <v>0</v>
      </c>
      <c r="AF41" s="162" t="b">
        <f t="shared" si="20"/>
        <v>0</v>
      </c>
      <c r="AG41" s="162" t="b">
        <f t="shared" si="21"/>
        <v>0</v>
      </c>
      <c r="AH41" s="162" t="b">
        <f t="shared" si="22"/>
        <v>0</v>
      </c>
      <c r="AI41" s="162" t="b">
        <f t="shared" si="23"/>
        <v>0</v>
      </c>
      <c r="AJ41" s="167" t="str">
        <f t="shared" si="12"/>
        <v/>
      </c>
      <c r="AK41" s="263" t="str">
        <f t="shared" si="13"/>
        <v/>
      </c>
      <c r="AL41" s="240" t="str">
        <f t="shared" si="24"/>
        <v/>
      </c>
      <c r="AM41" s="165" t="str">
        <f t="shared" si="25"/>
        <v/>
      </c>
      <c r="AN41" s="166">
        <f t="shared" si="26"/>
        <v>0</v>
      </c>
      <c r="AO41" s="148" t="str">
        <f t="shared" si="27"/>
        <v/>
      </c>
      <c r="AP41" s="149" t="str">
        <f t="shared" si="28"/>
        <v/>
      </c>
      <c r="AQ41" s="137"/>
      <c r="AR41" s="165" t="str">
        <f t="shared" si="29"/>
        <v/>
      </c>
      <c r="AS41" s="243" t="str">
        <f t="shared" si="30"/>
        <v/>
      </c>
      <c r="AT41" s="243" t="str">
        <f t="shared" si="31"/>
        <v/>
      </c>
      <c r="AU41" s="243" t="str">
        <f t="shared" si="32"/>
        <v/>
      </c>
      <c r="AV41" s="242"/>
      <c r="AW41" s="243" t="str">
        <f t="shared" si="34"/>
        <v/>
      </c>
      <c r="AX41" s="243">
        <f t="shared" si="35"/>
        <v>0</v>
      </c>
      <c r="AY41" s="242"/>
      <c r="AZ41" s="59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17">
        <f>'M5'!B42</f>
        <v>0</v>
      </c>
      <c r="C42" s="300">
        <f>'M5'!C42</f>
        <v>0</v>
      </c>
      <c r="D42" s="258" t="str">
        <f>IF('M5'!D42="","",IF('M5'!D42&gt;0,'M5'!D42))</f>
        <v/>
      </c>
      <c r="E42" s="137"/>
      <c r="F42" s="137"/>
      <c r="G42" s="157"/>
      <c r="H42" s="170"/>
      <c r="I42" s="169"/>
      <c r="J42" s="169"/>
      <c r="K42" s="169"/>
      <c r="L42" s="169"/>
      <c r="M42" s="171"/>
      <c r="N42" s="160">
        <f t="shared" si="15"/>
        <v>0</v>
      </c>
      <c r="O42" s="161" t="str">
        <f t="shared" si="16"/>
        <v/>
      </c>
      <c r="P42" s="161" t="str">
        <f t="shared" si="0"/>
        <v/>
      </c>
      <c r="Q42" s="161" t="str">
        <f t="shared" si="0"/>
        <v/>
      </c>
      <c r="R42" s="161">
        <f t="shared" si="17"/>
        <v>0</v>
      </c>
      <c r="S42" s="102" t="str">
        <f t="shared" si="1"/>
        <v/>
      </c>
      <c r="T42" s="102" t="str">
        <f t="shared" si="2"/>
        <v/>
      </c>
      <c r="U42" s="102" t="str">
        <f t="shared" si="3"/>
        <v/>
      </c>
      <c r="V42" s="102" t="str">
        <f t="shared" si="18"/>
        <v/>
      </c>
      <c r="W42" s="102" t="str">
        <f t="shared" si="4"/>
        <v/>
      </c>
      <c r="X42" s="102" t="str">
        <f t="shared" si="5"/>
        <v/>
      </c>
      <c r="Y42" s="102">
        <f t="shared" si="6"/>
        <v>0</v>
      </c>
      <c r="Z42" s="162" t="b">
        <f t="shared" si="7"/>
        <v>0</v>
      </c>
      <c r="AA42" s="162" t="b">
        <f t="shared" si="8"/>
        <v>0</v>
      </c>
      <c r="AB42" s="162" t="b">
        <f t="shared" si="9"/>
        <v>0</v>
      </c>
      <c r="AC42" s="162" t="b">
        <f t="shared" si="10"/>
        <v>0</v>
      </c>
      <c r="AD42" s="162" t="b">
        <f t="shared" si="11"/>
        <v>0</v>
      </c>
      <c r="AE42" s="162" t="b">
        <f t="shared" si="19"/>
        <v>0</v>
      </c>
      <c r="AF42" s="162" t="b">
        <f t="shared" si="20"/>
        <v>0</v>
      </c>
      <c r="AG42" s="162" t="b">
        <f t="shared" si="21"/>
        <v>0</v>
      </c>
      <c r="AH42" s="162" t="b">
        <f t="shared" si="22"/>
        <v>0</v>
      </c>
      <c r="AI42" s="162" t="b">
        <f t="shared" si="23"/>
        <v>0</v>
      </c>
      <c r="AJ42" s="167" t="str">
        <f t="shared" si="12"/>
        <v/>
      </c>
      <c r="AK42" s="263" t="str">
        <f t="shared" si="13"/>
        <v/>
      </c>
      <c r="AL42" s="240" t="str">
        <f t="shared" si="24"/>
        <v/>
      </c>
      <c r="AM42" s="165" t="str">
        <f t="shared" si="25"/>
        <v/>
      </c>
      <c r="AN42" s="166">
        <f t="shared" si="26"/>
        <v>0</v>
      </c>
      <c r="AO42" s="148" t="str">
        <f t="shared" si="27"/>
        <v/>
      </c>
      <c r="AP42" s="149" t="str">
        <f t="shared" si="28"/>
        <v/>
      </c>
      <c r="AQ42" s="137"/>
      <c r="AR42" s="165" t="str">
        <f t="shared" si="29"/>
        <v/>
      </c>
      <c r="AS42" s="243" t="str">
        <f t="shared" si="30"/>
        <v/>
      </c>
      <c r="AT42" s="243" t="str">
        <f t="shared" si="31"/>
        <v/>
      </c>
      <c r="AU42" s="243" t="str">
        <f t="shared" si="32"/>
        <v/>
      </c>
      <c r="AV42" s="242"/>
      <c r="AW42" s="243" t="str">
        <f t="shared" si="34"/>
        <v/>
      </c>
      <c r="AX42" s="243">
        <f t="shared" si="35"/>
        <v>0</v>
      </c>
      <c r="AY42" s="242"/>
      <c r="AZ42" s="59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17">
        <f>'M5'!B43</f>
        <v>0</v>
      </c>
      <c r="C43" s="300">
        <f>'M5'!C43</f>
        <v>0</v>
      </c>
      <c r="D43" s="258" t="str">
        <f>IF('M5'!D43="","",IF('M5'!D43&gt;0,'M5'!D43))</f>
        <v/>
      </c>
      <c r="E43" s="137"/>
      <c r="F43" s="137"/>
      <c r="G43" s="157"/>
      <c r="H43" s="170"/>
      <c r="I43" s="169"/>
      <c r="J43" s="169"/>
      <c r="K43" s="169"/>
      <c r="L43" s="169"/>
      <c r="M43" s="171"/>
      <c r="N43" s="160">
        <f t="shared" si="15"/>
        <v>0</v>
      </c>
      <c r="O43" s="161" t="str">
        <f t="shared" si="16"/>
        <v/>
      </c>
      <c r="P43" s="161" t="str">
        <f t="shared" si="0"/>
        <v/>
      </c>
      <c r="Q43" s="161" t="str">
        <f t="shared" si="0"/>
        <v/>
      </c>
      <c r="R43" s="161">
        <f t="shared" si="17"/>
        <v>0</v>
      </c>
      <c r="S43" s="102" t="str">
        <f t="shared" si="1"/>
        <v/>
      </c>
      <c r="T43" s="102" t="str">
        <f t="shared" si="2"/>
        <v/>
      </c>
      <c r="U43" s="102" t="str">
        <f t="shared" si="3"/>
        <v/>
      </c>
      <c r="V43" s="102" t="str">
        <f t="shared" si="18"/>
        <v/>
      </c>
      <c r="W43" s="102" t="str">
        <f t="shared" si="4"/>
        <v/>
      </c>
      <c r="X43" s="102" t="str">
        <f t="shared" si="5"/>
        <v/>
      </c>
      <c r="Y43" s="102">
        <f t="shared" si="6"/>
        <v>0</v>
      </c>
      <c r="Z43" s="162" t="b">
        <f t="shared" si="7"/>
        <v>0</v>
      </c>
      <c r="AA43" s="162" t="b">
        <f t="shared" si="8"/>
        <v>0</v>
      </c>
      <c r="AB43" s="162" t="b">
        <f t="shared" si="9"/>
        <v>0</v>
      </c>
      <c r="AC43" s="162" t="b">
        <f t="shared" si="10"/>
        <v>0</v>
      </c>
      <c r="AD43" s="162" t="b">
        <f t="shared" si="11"/>
        <v>0</v>
      </c>
      <c r="AE43" s="162" t="b">
        <f t="shared" si="19"/>
        <v>0</v>
      </c>
      <c r="AF43" s="162" t="b">
        <f t="shared" si="20"/>
        <v>0</v>
      </c>
      <c r="AG43" s="162" t="b">
        <f t="shared" si="21"/>
        <v>0</v>
      </c>
      <c r="AH43" s="162" t="b">
        <f t="shared" si="22"/>
        <v>0</v>
      </c>
      <c r="AI43" s="162" t="b">
        <f t="shared" si="23"/>
        <v>0</v>
      </c>
      <c r="AJ43" s="167" t="str">
        <f t="shared" si="12"/>
        <v/>
      </c>
      <c r="AK43" s="263" t="str">
        <f t="shared" si="13"/>
        <v/>
      </c>
      <c r="AL43" s="240" t="str">
        <f t="shared" si="24"/>
        <v/>
      </c>
      <c r="AM43" s="165" t="str">
        <f t="shared" si="25"/>
        <v/>
      </c>
      <c r="AN43" s="166">
        <f t="shared" si="26"/>
        <v>0</v>
      </c>
      <c r="AO43" s="148" t="str">
        <f t="shared" si="27"/>
        <v/>
      </c>
      <c r="AP43" s="149" t="str">
        <f t="shared" si="28"/>
        <v/>
      </c>
      <c r="AQ43" s="137"/>
      <c r="AR43" s="165" t="str">
        <f t="shared" si="29"/>
        <v/>
      </c>
      <c r="AS43" s="243" t="str">
        <f t="shared" si="30"/>
        <v/>
      </c>
      <c r="AT43" s="243" t="str">
        <f t="shared" si="31"/>
        <v/>
      </c>
      <c r="AU43" s="243" t="str">
        <f t="shared" si="32"/>
        <v/>
      </c>
      <c r="AV43" s="242"/>
      <c r="AW43" s="243" t="str">
        <f t="shared" si="34"/>
        <v/>
      </c>
      <c r="AX43" s="243">
        <f t="shared" si="35"/>
        <v>0</v>
      </c>
      <c r="AY43" s="242"/>
      <c r="AZ43" s="59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17">
        <f>'M5'!B44</f>
        <v>0</v>
      </c>
      <c r="C44" s="300">
        <f>'M5'!C44</f>
        <v>0</v>
      </c>
      <c r="D44" s="258" t="str">
        <f>IF('M5'!D44="","",IF('M5'!D44&gt;0,'M5'!D44))</f>
        <v/>
      </c>
      <c r="E44" s="137"/>
      <c r="F44" s="137"/>
      <c r="G44" s="157"/>
      <c r="H44" s="170"/>
      <c r="I44" s="169"/>
      <c r="J44" s="169"/>
      <c r="K44" s="169"/>
      <c r="L44" s="169"/>
      <c r="M44" s="171"/>
      <c r="N44" s="160">
        <f t="shared" si="15"/>
        <v>0</v>
      </c>
      <c r="O44" s="161" t="str">
        <f t="shared" si="16"/>
        <v/>
      </c>
      <c r="P44" s="161" t="str">
        <f t="shared" si="0"/>
        <v/>
      </c>
      <c r="Q44" s="161" t="str">
        <f t="shared" si="0"/>
        <v/>
      </c>
      <c r="R44" s="161">
        <f t="shared" si="17"/>
        <v>0</v>
      </c>
      <c r="S44" s="102" t="str">
        <f t="shared" si="1"/>
        <v/>
      </c>
      <c r="T44" s="102" t="str">
        <f t="shared" si="2"/>
        <v/>
      </c>
      <c r="U44" s="102" t="str">
        <f t="shared" si="3"/>
        <v/>
      </c>
      <c r="V44" s="102" t="str">
        <f t="shared" si="18"/>
        <v/>
      </c>
      <c r="W44" s="102" t="str">
        <f t="shared" si="4"/>
        <v/>
      </c>
      <c r="X44" s="102" t="str">
        <f t="shared" si="5"/>
        <v/>
      </c>
      <c r="Y44" s="102">
        <f t="shared" si="6"/>
        <v>0</v>
      </c>
      <c r="Z44" s="162" t="b">
        <f t="shared" si="7"/>
        <v>0</v>
      </c>
      <c r="AA44" s="162" t="b">
        <f t="shared" si="8"/>
        <v>0</v>
      </c>
      <c r="AB44" s="162" t="b">
        <f t="shared" si="9"/>
        <v>0</v>
      </c>
      <c r="AC44" s="162" t="b">
        <f t="shared" si="10"/>
        <v>0</v>
      </c>
      <c r="AD44" s="162" t="b">
        <f t="shared" si="11"/>
        <v>0</v>
      </c>
      <c r="AE44" s="162" t="b">
        <f t="shared" si="19"/>
        <v>0</v>
      </c>
      <c r="AF44" s="162" t="b">
        <f t="shared" si="20"/>
        <v>0</v>
      </c>
      <c r="AG44" s="162" t="b">
        <f t="shared" si="21"/>
        <v>0</v>
      </c>
      <c r="AH44" s="162" t="b">
        <f t="shared" si="22"/>
        <v>0</v>
      </c>
      <c r="AI44" s="162" t="b">
        <f t="shared" si="23"/>
        <v>0</v>
      </c>
      <c r="AJ44" s="167" t="str">
        <f t="shared" si="12"/>
        <v/>
      </c>
      <c r="AK44" s="263" t="str">
        <f t="shared" si="13"/>
        <v/>
      </c>
      <c r="AL44" s="240" t="str">
        <f t="shared" si="24"/>
        <v/>
      </c>
      <c r="AM44" s="165" t="str">
        <f t="shared" si="25"/>
        <v/>
      </c>
      <c r="AN44" s="166">
        <f t="shared" si="26"/>
        <v>0</v>
      </c>
      <c r="AO44" s="148" t="str">
        <f t="shared" si="27"/>
        <v/>
      </c>
      <c r="AP44" s="149" t="str">
        <f t="shared" si="28"/>
        <v/>
      </c>
      <c r="AQ44" s="137"/>
      <c r="AR44" s="165" t="str">
        <f t="shared" si="29"/>
        <v/>
      </c>
      <c r="AS44" s="243" t="str">
        <f t="shared" si="30"/>
        <v/>
      </c>
      <c r="AT44" s="243" t="str">
        <f t="shared" si="31"/>
        <v/>
      </c>
      <c r="AU44" s="243" t="str">
        <f t="shared" si="32"/>
        <v/>
      </c>
      <c r="AV44" s="242"/>
      <c r="AW44" s="243" t="str">
        <f t="shared" si="34"/>
        <v/>
      </c>
      <c r="AX44" s="243">
        <f t="shared" si="35"/>
        <v>0</v>
      </c>
      <c r="AY44" s="242"/>
      <c r="AZ44" s="59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17">
        <f>'M5'!B45</f>
        <v>0</v>
      </c>
      <c r="C45" s="300">
        <f>'M5'!C45</f>
        <v>0</v>
      </c>
      <c r="D45" s="258" t="str">
        <f>IF('M5'!D45="","",IF('M5'!D45&gt;0,'M5'!D45))</f>
        <v/>
      </c>
      <c r="E45" s="137"/>
      <c r="F45" s="137"/>
      <c r="G45" s="157"/>
      <c r="H45" s="170"/>
      <c r="I45" s="169"/>
      <c r="J45" s="169"/>
      <c r="K45" s="169"/>
      <c r="L45" s="169"/>
      <c r="M45" s="171"/>
      <c r="N45" s="160">
        <f t="shared" si="15"/>
        <v>0</v>
      </c>
      <c r="O45" s="161" t="str">
        <f t="shared" si="16"/>
        <v/>
      </c>
      <c r="P45" s="161" t="str">
        <f t="shared" si="0"/>
        <v/>
      </c>
      <c r="Q45" s="161" t="str">
        <f t="shared" si="0"/>
        <v/>
      </c>
      <c r="R45" s="161">
        <f t="shared" si="17"/>
        <v>0</v>
      </c>
      <c r="S45" s="102" t="str">
        <f t="shared" si="1"/>
        <v/>
      </c>
      <c r="T45" s="102" t="str">
        <f t="shared" si="2"/>
        <v/>
      </c>
      <c r="U45" s="102" t="str">
        <f t="shared" si="3"/>
        <v/>
      </c>
      <c r="V45" s="102" t="str">
        <f t="shared" si="18"/>
        <v/>
      </c>
      <c r="W45" s="102" t="str">
        <f t="shared" si="4"/>
        <v/>
      </c>
      <c r="X45" s="102" t="str">
        <f t="shared" si="5"/>
        <v/>
      </c>
      <c r="Y45" s="102">
        <f t="shared" si="6"/>
        <v>0</v>
      </c>
      <c r="Z45" s="162" t="b">
        <f t="shared" si="7"/>
        <v>0</v>
      </c>
      <c r="AA45" s="162" t="b">
        <f t="shared" si="8"/>
        <v>0</v>
      </c>
      <c r="AB45" s="162" t="b">
        <f t="shared" si="9"/>
        <v>0</v>
      </c>
      <c r="AC45" s="162" t="b">
        <f t="shared" si="10"/>
        <v>0</v>
      </c>
      <c r="AD45" s="162" t="b">
        <f t="shared" si="11"/>
        <v>0</v>
      </c>
      <c r="AE45" s="162" t="b">
        <f t="shared" si="19"/>
        <v>0</v>
      </c>
      <c r="AF45" s="162" t="b">
        <f t="shared" si="20"/>
        <v>0</v>
      </c>
      <c r="AG45" s="162" t="b">
        <f t="shared" si="21"/>
        <v>0</v>
      </c>
      <c r="AH45" s="162" t="b">
        <f t="shared" si="22"/>
        <v>0</v>
      </c>
      <c r="AI45" s="162" t="b">
        <f t="shared" si="23"/>
        <v>0</v>
      </c>
      <c r="AJ45" s="167" t="str">
        <f t="shared" si="12"/>
        <v/>
      </c>
      <c r="AK45" s="263" t="str">
        <f t="shared" si="13"/>
        <v/>
      </c>
      <c r="AL45" s="240" t="str">
        <f t="shared" si="24"/>
        <v/>
      </c>
      <c r="AM45" s="165" t="str">
        <f t="shared" si="25"/>
        <v/>
      </c>
      <c r="AN45" s="166">
        <f t="shared" si="26"/>
        <v>0</v>
      </c>
      <c r="AO45" s="148" t="str">
        <f t="shared" si="27"/>
        <v/>
      </c>
      <c r="AP45" s="149" t="str">
        <f t="shared" si="28"/>
        <v/>
      </c>
      <c r="AQ45" s="137"/>
      <c r="AR45" s="165" t="str">
        <f t="shared" si="29"/>
        <v/>
      </c>
      <c r="AS45" s="243" t="str">
        <f t="shared" si="30"/>
        <v/>
      </c>
      <c r="AT45" s="243" t="str">
        <f t="shared" si="31"/>
        <v/>
      </c>
      <c r="AU45" s="243" t="str">
        <f t="shared" si="32"/>
        <v/>
      </c>
      <c r="AV45" s="242"/>
      <c r="AW45" s="243" t="str">
        <f t="shared" si="34"/>
        <v/>
      </c>
      <c r="AX45" s="243">
        <f t="shared" si="35"/>
        <v>0</v>
      </c>
      <c r="AY45" s="242"/>
      <c r="AZ45" s="59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17">
        <f>'M5'!B46</f>
        <v>0</v>
      </c>
      <c r="C46" s="300">
        <f>'M5'!C46</f>
        <v>0</v>
      </c>
      <c r="D46" s="258" t="str">
        <f>IF('M5'!D46="","",IF('M5'!D46&gt;0,'M5'!D46))</f>
        <v/>
      </c>
      <c r="E46" s="137"/>
      <c r="F46" s="137"/>
      <c r="G46" s="157"/>
      <c r="H46" s="170"/>
      <c r="I46" s="169"/>
      <c r="J46" s="169"/>
      <c r="K46" s="169"/>
      <c r="L46" s="169"/>
      <c r="M46" s="171"/>
      <c r="N46" s="160">
        <f t="shared" si="15"/>
        <v>0</v>
      </c>
      <c r="O46" s="161" t="str">
        <f t="shared" si="16"/>
        <v/>
      </c>
      <c r="P46" s="161" t="str">
        <f t="shared" si="0"/>
        <v/>
      </c>
      <c r="Q46" s="161" t="str">
        <f t="shared" si="0"/>
        <v/>
      </c>
      <c r="R46" s="161">
        <f t="shared" si="17"/>
        <v>0</v>
      </c>
      <c r="S46" s="102" t="str">
        <f t="shared" si="1"/>
        <v/>
      </c>
      <c r="T46" s="102" t="str">
        <f t="shared" si="2"/>
        <v/>
      </c>
      <c r="U46" s="102" t="str">
        <f t="shared" si="3"/>
        <v/>
      </c>
      <c r="V46" s="102" t="str">
        <f t="shared" si="18"/>
        <v/>
      </c>
      <c r="W46" s="102" t="str">
        <f t="shared" si="4"/>
        <v/>
      </c>
      <c r="X46" s="102" t="str">
        <f t="shared" si="5"/>
        <v/>
      </c>
      <c r="Y46" s="102">
        <f t="shared" si="6"/>
        <v>0</v>
      </c>
      <c r="Z46" s="162" t="b">
        <f t="shared" si="7"/>
        <v>0</v>
      </c>
      <c r="AA46" s="162" t="b">
        <f t="shared" si="8"/>
        <v>0</v>
      </c>
      <c r="AB46" s="162" t="b">
        <f t="shared" si="9"/>
        <v>0</v>
      </c>
      <c r="AC46" s="162" t="b">
        <f t="shared" si="10"/>
        <v>0</v>
      </c>
      <c r="AD46" s="162" t="b">
        <f t="shared" si="11"/>
        <v>0</v>
      </c>
      <c r="AE46" s="162" t="b">
        <f t="shared" si="19"/>
        <v>0</v>
      </c>
      <c r="AF46" s="162" t="b">
        <f t="shared" si="20"/>
        <v>0</v>
      </c>
      <c r="AG46" s="162" t="b">
        <f t="shared" si="21"/>
        <v>0</v>
      </c>
      <c r="AH46" s="162" t="b">
        <f t="shared" si="22"/>
        <v>0</v>
      </c>
      <c r="AI46" s="162" t="b">
        <f t="shared" si="23"/>
        <v>0</v>
      </c>
      <c r="AJ46" s="167" t="str">
        <f t="shared" si="12"/>
        <v/>
      </c>
      <c r="AK46" s="263" t="str">
        <f t="shared" si="13"/>
        <v/>
      </c>
      <c r="AL46" s="240" t="str">
        <f t="shared" si="24"/>
        <v/>
      </c>
      <c r="AM46" s="165" t="str">
        <f t="shared" si="25"/>
        <v/>
      </c>
      <c r="AN46" s="166">
        <f t="shared" si="26"/>
        <v>0</v>
      </c>
      <c r="AO46" s="148" t="str">
        <f t="shared" si="27"/>
        <v/>
      </c>
      <c r="AP46" s="149" t="str">
        <f t="shared" si="28"/>
        <v/>
      </c>
      <c r="AQ46" s="137"/>
      <c r="AR46" s="165" t="str">
        <f t="shared" si="29"/>
        <v/>
      </c>
      <c r="AS46" s="243" t="str">
        <f t="shared" si="30"/>
        <v/>
      </c>
      <c r="AT46" s="243" t="str">
        <f t="shared" si="31"/>
        <v/>
      </c>
      <c r="AU46" s="243" t="str">
        <f t="shared" si="32"/>
        <v/>
      </c>
      <c r="AV46" s="242"/>
      <c r="AW46" s="243" t="str">
        <f t="shared" si="34"/>
        <v/>
      </c>
      <c r="AX46" s="243">
        <f t="shared" si="35"/>
        <v>0</v>
      </c>
      <c r="AY46" s="242"/>
      <c r="AZ46" s="59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17">
        <f>'M5'!B47</f>
        <v>0</v>
      </c>
      <c r="C47" s="300">
        <f>'M5'!C47</f>
        <v>0</v>
      </c>
      <c r="D47" s="258" t="str">
        <f>IF('M5'!D47="","",IF('M5'!D47&gt;0,'M5'!D47))</f>
        <v/>
      </c>
      <c r="E47" s="137"/>
      <c r="F47" s="137"/>
      <c r="G47" s="157"/>
      <c r="H47" s="170"/>
      <c r="I47" s="169"/>
      <c r="J47" s="169"/>
      <c r="K47" s="169"/>
      <c r="L47" s="169"/>
      <c r="M47" s="171"/>
      <c r="N47" s="160">
        <f t="shared" si="15"/>
        <v>0</v>
      </c>
      <c r="O47" s="161" t="str">
        <f t="shared" si="16"/>
        <v/>
      </c>
      <c r="P47" s="161" t="str">
        <f t="shared" si="0"/>
        <v/>
      </c>
      <c r="Q47" s="161" t="str">
        <f t="shared" si="0"/>
        <v/>
      </c>
      <c r="R47" s="161">
        <f t="shared" si="17"/>
        <v>0</v>
      </c>
      <c r="S47" s="102" t="str">
        <f t="shared" si="1"/>
        <v/>
      </c>
      <c r="T47" s="102" t="str">
        <f t="shared" si="2"/>
        <v/>
      </c>
      <c r="U47" s="102" t="str">
        <f t="shared" si="3"/>
        <v/>
      </c>
      <c r="V47" s="102" t="str">
        <f t="shared" si="18"/>
        <v/>
      </c>
      <c r="W47" s="102" t="str">
        <f t="shared" si="4"/>
        <v/>
      </c>
      <c r="X47" s="102" t="str">
        <f t="shared" si="5"/>
        <v/>
      </c>
      <c r="Y47" s="102">
        <f t="shared" si="6"/>
        <v>0</v>
      </c>
      <c r="Z47" s="162" t="b">
        <f t="shared" si="7"/>
        <v>0</v>
      </c>
      <c r="AA47" s="162" t="b">
        <f t="shared" si="8"/>
        <v>0</v>
      </c>
      <c r="AB47" s="162" t="b">
        <f t="shared" si="9"/>
        <v>0</v>
      </c>
      <c r="AC47" s="162" t="b">
        <f t="shared" si="10"/>
        <v>0</v>
      </c>
      <c r="AD47" s="162" t="b">
        <f t="shared" si="11"/>
        <v>0</v>
      </c>
      <c r="AE47" s="162" t="b">
        <f t="shared" si="19"/>
        <v>0</v>
      </c>
      <c r="AF47" s="162" t="b">
        <f t="shared" si="20"/>
        <v>0</v>
      </c>
      <c r="AG47" s="162" t="b">
        <f t="shared" si="21"/>
        <v>0</v>
      </c>
      <c r="AH47" s="162" t="b">
        <f t="shared" si="22"/>
        <v>0</v>
      </c>
      <c r="AI47" s="162" t="b">
        <f t="shared" si="23"/>
        <v>0</v>
      </c>
      <c r="AJ47" s="167" t="str">
        <f t="shared" si="12"/>
        <v/>
      </c>
      <c r="AK47" s="263" t="str">
        <f t="shared" si="13"/>
        <v/>
      </c>
      <c r="AL47" s="240" t="str">
        <f t="shared" si="24"/>
        <v/>
      </c>
      <c r="AM47" s="165" t="str">
        <f t="shared" si="25"/>
        <v/>
      </c>
      <c r="AN47" s="166">
        <f t="shared" si="26"/>
        <v>0</v>
      </c>
      <c r="AO47" s="148" t="str">
        <f t="shared" si="27"/>
        <v/>
      </c>
      <c r="AP47" s="149" t="str">
        <f t="shared" si="28"/>
        <v/>
      </c>
      <c r="AQ47" s="137"/>
      <c r="AR47" s="165" t="str">
        <f t="shared" si="29"/>
        <v/>
      </c>
      <c r="AS47" s="243" t="str">
        <f t="shared" si="30"/>
        <v/>
      </c>
      <c r="AT47" s="243" t="str">
        <f t="shared" si="31"/>
        <v/>
      </c>
      <c r="AU47" s="243" t="str">
        <f t="shared" si="32"/>
        <v/>
      </c>
      <c r="AV47" s="242"/>
      <c r="AW47" s="243" t="str">
        <f t="shared" si="34"/>
        <v/>
      </c>
      <c r="AX47" s="243">
        <f t="shared" si="35"/>
        <v>0</v>
      </c>
      <c r="AY47" s="242"/>
      <c r="AZ47" s="59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17">
        <f>'M5'!B48</f>
        <v>0</v>
      </c>
      <c r="C48" s="300">
        <f>'M5'!C48</f>
        <v>0</v>
      </c>
      <c r="D48" s="258" t="str">
        <f>IF('M5'!D48="","",IF('M5'!D48&gt;0,'M5'!D48))</f>
        <v/>
      </c>
      <c r="E48" s="137"/>
      <c r="F48" s="137"/>
      <c r="G48" s="157"/>
      <c r="H48" s="170"/>
      <c r="I48" s="169"/>
      <c r="J48" s="169"/>
      <c r="K48" s="169"/>
      <c r="L48" s="169"/>
      <c r="M48" s="171"/>
      <c r="N48" s="160">
        <f t="shared" si="15"/>
        <v>0</v>
      </c>
      <c r="O48" s="161" t="str">
        <f t="shared" si="16"/>
        <v/>
      </c>
      <c r="P48" s="161" t="str">
        <f t="shared" si="0"/>
        <v/>
      </c>
      <c r="Q48" s="161" t="str">
        <f t="shared" si="0"/>
        <v/>
      </c>
      <c r="R48" s="161">
        <f t="shared" si="17"/>
        <v>0</v>
      </c>
      <c r="S48" s="102" t="str">
        <f t="shared" si="1"/>
        <v/>
      </c>
      <c r="T48" s="102" t="str">
        <f t="shared" si="2"/>
        <v/>
      </c>
      <c r="U48" s="102" t="str">
        <f t="shared" si="3"/>
        <v/>
      </c>
      <c r="V48" s="102" t="str">
        <f t="shared" si="18"/>
        <v/>
      </c>
      <c r="W48" s="102" t="str">
        <f t="shared" si="4"/>
        <v/>
      </c>
      <c r="X48" s="102" t="str">
        <f t="shared" si="5"/>
        <v/>
      </c>
      <c r="Y48" s="102">
        <f t="shared" si="6"/>
        <v>0</v>
      </c>
      <c r="Z48" s="162" t="b">
        <f t="shared" si="7"/>
        <v>0</v>
      </c>
      <c r="AA48" s="162" t="b">
        <f t="shared" si="8"/>
        <v>0</v>
      </c>
      <c r="AB48" s="162" t="b">
        <f t="shared" si="9"/>
        <v>0</v>
      </c>
      <c r="AC48" s="162" t="b">
        <f t="shared" si="10"/>
        <v>0</v>
      </c>
      <c r="AD48" s="162" t="b">
        <f t="shared" si="11"/>
        <v>0</v>
      </c>
      <c r="AE48" s="162" t="b">
        <f t="shared" si="19"/>
        <v>0</v>
      </c>
      <c r="AF48" s="162" t="b">
        <f t="shared" si="20"/>
        <v>0</v>
      </c>
      <c r="AG48" s="162" t="b">
        <f t="shared" si="21"/>
        <v>0</v>
      </c>
      <c r="AH48" s="162" t="b">
        <f t="shared" si="22"/>
        <v>0</v>
      </c>
      <c r="AI48" s="162" t="b">
        <f t="shared" si="23"/>
        <v>0</v>
      </c>
      <c r="AJ48" s="167" t="str">
        <f t="shared" si="12"/>
        <v/>
      </c>
      <c r="AK48" s="263" t="str">
        <f t="shared" si="13"/>
        <v/>
      </c>
      <c r="AL48" s="240" t="str">
        <f t="shared" si="24"/>
        <v/>
      </c>
      <c r="AM48" s="165" t="str">
        <f t="shared" si="25"/>
        <v/>
      </c>
      <c r="AN48" s="166">
        <f t="shared" si="26"/>
        <v>0</v>
      </c>
      <c r="AO48" s="148" t="str">
        <f t="shared" si="27"/>
        <v/>
      </c>
      <c r="AP48" s="149" t="str">
        <f t="shared" si="28"/>
        <v/>
      </c>
      <c r="AQ48" s="137"/>
      <c r="AR48" s="165" t="str">
        <f t="shared" si="29"/>
        <v/>
      </c>
      <c r="AS48" s="243" t="str">
        <f t="shared" si="30"/>
        <v/>
      </c>
      <c r="AT48" s="243" t="str">
        <f t="shared" si="31"/>
        <v/>
      </c>
      <c r="AU48" s="243" t="str">
        <f t="shared" si="32"/>
        <v/>
      </c>
      <c r="AV48" s="242"/>
      <c r="AW48" s="243" t="str">
        <f t="shared" si="34"/>
        <v/>
      </c>
      <c r="AX48" s="243">
        <f t="shared" si="35"/>
        <v>0</v>
      </c>
      <c r="AY48" s="242"/>
      <c r="AZ48" s="59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17">
        <f>'M5'!B49</f>
        <v>0</v>
      </c>
      <c r="C49" s="300">
        <f>'M5'!C49</f>
        <v>0</v>
      </c>
      <c r="D49" s="258" t="str">
        <f>IF('M5'!D49="","",IF('M5'!D49&gt;0,'M5'!D49))</f>
        <v/>
      </c>
      <c r="E49" s="137"/>
      <c r="F49" s="137"/>
      <c r="G49" s="157"/>
      <c r="H49" s="170"/>
      <c r="I49" s="169"/>
      <c r="J49" s="169"/>
      <c r="K49" s="169"/>
      <c r="L49" s="169"/>
      <c r="M49" s="171"/>
      <c r="N49" s="160">
        <f t="shared" si="15"/>
        <v>0</v>
      </c>
      <c r="O49" s="161" t="str">
        <f t="shared" si="16"/>
        <v/>
      </c>
      <c r="P49" s="161" t="str">
        <f t="shared" si="0"/>
        <v/>
      </c>
      <c r="Q49" s="161" t="str">
        <f t="shared" si="0"/>
        <v/>
      </c>
      <c r="R49" s="161">
        <f t="shared" si="17"/>
        <v>0</v>
      </c>
      <c r="S49" s="102" t="str">
        <f t="shared" si="1"/>
        <v/>
      </c>
      <c r="T49" s="102" t="str">
        <f t="shared" si="2"/>
        <v/>
      </c>
      <c r="U49" s="102" t="str">
        <f t="shared" si="3"/>
        <v/>
      </c>
      <c r="V49" s="102" t="str">
        <f t="shared" si="18"/>
        <v/>
      </c>
      <c r="W49" s="102" t="str">
        <f t="shared" si="4"/>
        <v/>
      </c>
      <c r="X49" s="102" t="str">
        <f t="shared" si="5"/>
        <v/>
      </c>
      <c r="Y49" s="102">
        <f t="shared" si="6"/>
        <v>0</v>
      </c>
      <c r="Z49" s="162" t="b">
        <f t="shared" si="7"/>
        <v>0</v>
      </c>
      <c r="AA49" s="162" t="b">
        <f t="shared" si="8"/>
        <v>0</v>
      </c>
      <c r="AB49" s="162" t="b">
        <f t="shared" si="9"/>
        <v>0</v>
      </c>
      <c r="AC49" s="162" t="b">
        <f t="shared" si="10"/>
        <v>0</v>
      </c>
      <c r="AD49" s="162" t="b">
        <f t="shared" si="11"/>
        <v>0</v>
      </c>
      <c r="AE49" s="162" t="b">
        <f t="shared" si="19"/>
        <v>0</v>
      </c>
      <c r="AF49" s="162" t="b">
        <f t="shared" si="20"/>
        <v>0</v>
      </c>
      <c r="AG49" s="162" t="b">
        <f t="shared" si="21"/>
        <v>0</v>
      </c>
      <c r="AH49" s="162" t="b">
        <f t="shared" si="22"/>
        <v>0</v>
      </c>
      <c r="AI49" s="162" t="b">
        <f t="shared" si="23"/>
        <v>0</v>
      </c>
      <c r="AJ49" s="167" t="str">
        <f t="shared" si="12"/>
        <v/>
      </c>
      <c r="AK49" s="263" t="str">
        <f t="shared" si="13"/>
        <v/>
      </c>
      <c r="AL49" s="240" t="str">
        <f t="shared" si="24"/>
        <v/>
      </c>
      <c r="AM49" s="165" t="str">
        <f t="shared" si="25"/>
        <v/>
      </c>
      <c r="AN49" s="166">
        <f t="shared" si="26"/>
        <v>0</v>
      </c>
      <c r="AO49" s="148" t="str">
        <f t="shared" si="27"/>
        <v/>
      </c>
      <c r="AP49" s="149" t="str">
        <f t="shared" si="28"/>
        <v/>
      </c>
      <c r="AQ49" s="137"/>
      <c r="AR49" s="165" t="str">
        <f t="shared" si="29"/>
        <v/>
      </c>
      <c r="AS49" s="243" t="str">
        <f t="shared" si="30"/>
        <v/>
      </c>
      <c r="AT49" s="243" t="str">
        <f t="shared" si="31"/>
        <v/>
      </c>
      <c r="AU49" s="243" t="str">
        <f t="shared" si="32"/>
        <v/>
      </c>
      <c r="AV49" s="242"/>
      <c r="AW49" s="243" t="str">
        <f t="shared" si="34"/>
        <v/>
      </c>
      <c r="AX49" s="243">
        <f t="shared" si="35"/>
        <v>0</v>
      </c>
      <c r="AY49" s="242"/>
      <c r="AZ49" s="59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17">
        <f>'M5'!B50</f>
        <v>0</v>
      </c>
      <c r="C50" s="300">
        <f>'M5'!C50</f>
        <v>0</v>
      </c>
      <c r="D50" s="258" t="str">
        <f>IF('M5'!D50="","",IF('M5'!D50&gt;0,'M5'!D50))</f>
        <v/>
      </c>
      <c r="E50" s="137"/>
      <c r="F50" s="137"/>
      <c r="G50" s="157"/>
      <c r="H50" s="170"/>
      <c r="I50" s="169"/>
      <c r="J50" s="169"/>
      <c r="K50" s="169"/>
      <c r="L50" s="169"/>
      <c r="M50" s="171"/>
      <c r="N50" s="160">
        <f t="shared" si="15"/>
        <v>0</v>
      </c>
      <c r="O50" s="161" t="str">
        <f t="shared" si="16"/>
        <v/>
      </c>
      <c r="P50" s="161" t="str">
        <f t="shared" si="0"/>
        <v/>
      </c>
      <c r="Q50" s="161" t="str">
        <f t="shared" si="0"/>
        <v/>
      </c>
      <c r="R50" s="161">
        <f t="shared" si="17"/>
        <v>0</v>
      </c>
      <c r="S50" s="102" t="str">
        <f t="shared" si="1"/>
        <v/>
      </c>
      <c r="T50" s="102" t="str">
        <f t="shared" si="2"/>
        <v/>
      </c>
      <c r="U50" s="102" t="str">
        <f t="shared" si="3"/>
        <v/>
      </c>
      <c r="V50" s="102" t="str">
        <f t="shared" si="18"/>
        <v/>
      </c>
      <c r="W50" s="102" t="str">
        <f t="shared" si="4"/>
        <v/>
      </c>
      <c r="X50" s="102" t="str">
        <f t="shared" si="5"/>
        <v/>
      </c>
      <c r="Y50" s="102">
        <f t="shared" si="6"/>
        <v>0</v>
      </c>
      <c r="Z50" s="162" t="b">
        <f t="shared" si="7"/>
        <v>0</v>
      </c>
      <c r="AA50" s="162" t="b">
        <f t="shared" si="8"/>
        <v>0</v>
      </c>
      <c r="AB50" s="162" t="b">
        <f t="shared" si="9"/>
        <v>0</v>
      </c>
      <c r="AC50" s="162" t="b">
        <f t="shared" si="10"/>
        <v>0</v>
      </c>
      <c r="AD50" s="162" t="b">
        <f t="shared" si="11"/>
        <v>0</v>
      </c>
      <c r="AE50" s="162" t="b">
        <f t="shared" si="19"/>
        <v>0</v>
      </c>
      <c r="AF50" s="162" t="b">
        <f t="shared" si="20"/>
        <v>0</v>
      </c>
      <c r="AG50" s="162" t="b">
        <f t="shared" si="21"/>
        <v>0</v>
      </c>
      <c r="AH50" s="162" t="b">
        <f t="shared" si="22"/>
        <v>0</v>
      </c>
      <c r="AI50" s="162" t="b">
        <f t="shared" si="23"/>
        <v>0</v>
      </c>
      <c r="AJ50" s="167" t="str">
        <f t="shared" si="12"/>
        <v/>
      </c>
      <c r="AK50" s="263" t="str">
        <f t="shared" si="13"/>
        <v/>
      </c>
      <c r="AL50" s="240" t="str">
        <f t="shared" si="24"/>
        <v/>
      </c>
      <c r="AM50" s="165" t="str">
        <f t="shared" si="25"/>
        <v/>
      </c>
      <c r="AN50" s="166">
        <f t="shared" si="26"/>
        <v>0</v>
      </c>
      <c r="AO50" s="148" t="str">
        <f t="shared" si="27"/>
        <v/>
      </c>
      <c r="AP50" s="149" t="str">
        <f t="shared" si="28"/>
        <v/>
      </c>
      <c r="AQ50" s="137"/>
      <c r="AR50" s="165" t="str">
        <f t="shared" si="29"/>
        <v/>
      </c>
      <c r="AS50" s="243" t="str">
        <f t="shared" si="30"/>
        <v/>
      </c>
      <c r="AT50" s="243" t="str">
        <f t="shared" si="31"/>
        <v/>
      </c>
      <c r="AU50" s="243" t="str">
        <f t="shared" si="32"/>
        <v/>
      </c>
      <c r="AV50" s="242"/>
      <c r="AW50" s="243" t="str">
        <f t="shared" si="34"/>
        <v/>
      </c>
      <c r="AX50" s="243">
        <f t="shared" si="35"/>
        <v>0</v>
      </c>
      <c r="AY50" s="242"/>
      <c r="AZ50" s="59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17">
        <f>'M5'!B51</f>
        <v>0</v>
      </c>
      <c r="C51" s="300">
        <f>'M5'!C51</f>
        <v>0</v>
      </c>
      <c r="D51" s="258" t="str">
        <f>IF('M5'!D51="","",IF('M5'!D51&gt;0,'M5'!D51))</f>
        <v/>
      </c>
      <c r="E51" s="137"/>
      <c r="F51" s="172"/>
      <c r="G51" s="157"/>
      <c r="H51" s="170"/>
      <c r="I51" s="169"/>
      <c r="J51" s="169"/>
      <c r="K51" s="169"/>
      <c r="L51" s="169"/>
      <c r="M51" s="171"/>
      <c r="N51" s="160">
        <f t="shared" si="15"/>
        <v>0</v>
      </c>
      <c r="O51" s="161" t="str">
        <f t="shared" si="16"/>
        <v/>
      </c>
      <c r="P51" s="161" t="str">
        <f t="shared" si="0"/>
        <v/>
      </c>
      <c r="Q51" s="161" t="str">
        <f t="shared" si="0"/>
        <v/>
      </c>
      <c r="R51" s="161">
        <f t="shared" si="17"/>
        <v>0</v>
      </c>
      <c r="S51" s="102" t="str">
        <f t="shared" si="1"/>
        <v/>
      </c>
      <c r="T51" s="102" t="str">
        <f t="shared" si="2"/>
        <v/>
      </c>
      <c r="U51" s="102" t="str">
        <f t="shared" si="3"/>
        <v/>
      </c>
      <c r="V51" s="102" t="str">
        <f t="shared" si="18"/>
        <v/>
      </c>
      <c r="W51" s="102" t="str">
        <f t="shared" si="4"/>
        <v/>
      </c>
      <c r="X51" s="102" t="str">
        <f t="shared" si="5"/>
        <v/>
      </c>
      <c r="Y51" s="102">
        <f t="shared" si="6"/>
        <v>0</v>
      </c>
      <c r="Z51" s="162" t="b">
        <f t="shared" si="7"/>
        <v>0</v>
      </c>
      <c r="AA51" s="162" t="b">
        <f t="shared" si="8"/>
        <v>0</v>
      </c>
      <c r="AB51" s="162" t="b">
        <f t="shared" si="9"/>
        <v>0</v>
      </c>
      <c r="AC51" s="162" t="b">
        <f t="shared" si="10"/>
        <v>0</v>
      </c>
      <c r="AD51" s="162" t="b">
        <f t="shared" si="11"/>
        <v>0</v>
      </c>
      <c r="AE51" s="162" t="b">
        <f t="shared" si="19"/>
        <v>0</v>
      </c>
      <c r="AF51" s="162" t="b">
        <f t="shared" si="20"/>
        <v>0</v>
      </c>
      <c r="AG51" s="162" t="b">
        <f t="shared" si="21"/>
        <v>0</v>
      </c>
      <c r="AH51" s="162" t="b">
        <f t="shared" si="22"/>
        <v>0</v>
      </c>
      <c r="AI51" s="162" t="b">
        <f t="shared" si="23"/>
        <v>0</v>
      </c>
      <c r="AJ51" s="167" t="str">
        <f t="shared" si="12"/>
        <v/>
      </c>
      <c r="AK51" s="263" t="str">
        <f t="shared" si="13"/>
        <v/>
      </c>
      <c r="AL51" s="240" t="str">
        <f t="shared" si="24"/>
        <v/>
      </c>
      <c r="AM51" s="165" t="str">
        <f t="shared" si="25"/>
        <v/>
      </c>
      <c r="AN51" s="166">
        <f t="shared" si="26"/>
        <v>0</v>
      </c>
      <c r="AO51" s="148" t="str">
        <f t="shared" si="27"/>
        <v/>
      </c>
      <c r="AP51" s="149" t="str">
        <f t="shared" si="28"/>
        <v/>
      </c>
      <c r="AQ51" s="137"/>
      <c r="AR51" s="165" t="str">
        <f t="shared" si="29"/>
        <v/>
      </c>
      <c r="AS51" s="243" t="str">
        <f t="shared" si="30"/>
        <v/>
      </c>
      <c r="AT51" s="243" t="str">
        <f t="shared" si="31"/>
        <v/>
      </c>
      <c r="AU51" s="243" t="str">
        <f t="shared" si="32"/>
        <v/>
      </c>
      <c r="AV51" s="242"/>
      <c r="AW51" s="243" t="str">
        <f t="shared" si="34"/>
        <v/>
      </c>
      <c r="AX51" s="243">
        <f t="shared" si="35"/>
        <v>0</v>
      </c>
      <c r="AY51" s="242"/>
      <c r="AZ51" s="59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17">
        <f>'M5'!B52</f>
        <v>0</v>
      </c>
      <c r="C52" s="300">
        <f>'M5'!C52</f>
        <v>0</v>
      </c>
      <c r="D52" s="258" t="str">
        <f>IF('M5'!D52="","",IF('M5'!D52&gt;0,'M5'!D52))</f>
        <v/>
      </c>
      <c r="E52" s="137"/>
      <c r="F52" s="172"/>
      <c r="G52" s="157"/>
      <c r="H52" s="170"/>
      <c r="I52" s="169"/>
      <c r="J52" s="169"/>
      <c r="K52" s="169"/>
      <c r="L52" s="169"/>
      <c r="M52" s="171"/>
      <c r="N52" s="160">
        <f t="shared" si="15"/>
        <v>0</v>
      </c>
      <c r="O52" s="161" t="str">
        <f t="shared" si="16"/>
        <v/>
      </c>
      <c r="P52" s="161" t="str">
        <f t="shared" si="0"/>
        <v/>
      </c>
      <c r="Q52" s="161" t="str">
        <f t="shared" si="0"/>
        <v/>
      </c>
      <c r="R52" s="161">
        <f t="shared" si="17"/>
        <v>0</v>
      </c>
      <c r="S52" s="102" t="str">
        <f t="shared" si="1"/>
        <v/>
      </c>
      <c r="T52" s="102" t="str">
        <f t="shared" si="2"/>
        <v/>
      </c>
      <c r="U52" s="102" t="str">
        <f t="shared" si="3"/>
        <v/>
      </c>
      <c r="V52" s="102" t="str">
        <f t="shared" si="18"/>
        <v/>
      </c>
      <c r="W52" s="102" t="str">
        <f t="shared" si="4"/>
        <v/>
      </c>
      <c r="X52" s="102" t="str">
        <f t="shared" si="5"/>
        <v/>
      </c>
      <c r="Y52" s="102">
        <f t="shared" si="6"/>
        <v>0</v>
      </c>
      <c r="Z52" s="162" t="b">
        <f t="shared" si="7"/>
        <v>0</v>
      </c>
      <c r="AA52" s="162" t="b">
        <f t="shared" si="8"/>
        <v>0</v>
      </c>
      <c r="AB52" s="162" t="b">
        <f t="shared" si="9"/>
        <v>0</v>
      </c>
      <c r="AC52" s="162" t="b">
        <f t="shared" si="10"/>
        <v>0</v>
      </c>
      <c r="AD52" s="162" t="b">
        <f t="shared" si="11"/>
        <v>0</v>
      </c>
      <c r="AE52" s="162" t="b">
        <f t="shared" si="19"/>
        <v>0</v>
      </c>
      <c r="AF52" s="162" t="b">
        <f t="shared" si="20"/>
        <v>0</v>
      </c>
      <c r="AG52" s="162" t="b">
        <f t="shared" si="21"/>
        <v>0</v>
      </c>
      <c r="AH52" s="162" t="b">
        <f t="shared" si="22"/>
        <v>0</v>
      </c>
      <c r="AI52" s="162" t="b">
        <f t="shared" si="23"/>
        <v>0</v>
      </c>
      <c r="AJ52" s="167" t="str">
        <f t="shared" si="12"/>
        <v/>
      </c>
      <c r="AK52" s="263" t="str">
        <f t="shared" si="13"/>
        <v/>
      </c>
      <c r="AL52" s="240" t="str">
        <f t="shared" si="24"/>
        <v/>
      </c>
      <c r="AM52" s="165" t="str">
        <f t="shared" si="25"/>
        <v/>
      </c>
      <c r="AN52" s="166">
        <f t="shared" si="26"/>
        <v>0</v>
      </c>
      <c r="AO52" s="148" t="str">
        <f t="shared" si="27"/>
        <v/>
      </c>
      <c r="AP52" s="149" t="str">
        <f t="shared" si="28"/>
        <v/>
      </c>
      <c r="AQ52" s="137"/>
      <c r="AR52" s="165" t="str">
        <f t="shared" si="29"/>
        <v/>
      </c>
      <c r="AS52" s="243" t="str">
        <f t="shared" si="30"/>
        <v/>
      </c>
      <c r="AT52" s="243" t="str">
        <f t="shared" si="31"/>
        <v/>
      </c>
      <c r="AU52" s="243" t="str">
        <f t="shared" si="32"/>
        <v/>
      </c>
      <c r="AV52" s="242"/>
      <c r="AW52" s="243" t="str">
        <f t="shared" si="34"/>
        <v/>
      </c>
      <c r="AX52" s="243">
        <f t="shared" si="35"/>
        <v>0</v>
      </c>
      <c r="AY52" s="242"/>
      <c r="AZ52" s="59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17">
        <f>'M5'!B53</f>
        <v>0</v>
      </c>
      <c r="C53" s="300">
        <f>'M5'!C53</f>
        <v>0</v>
      </c>
      <c r="D53" s="258" t="str">
        <f>IF('M5'!D53="","",IF('M5'!D53&gt;0,'M5'!D53))</f>
        <v/>
      </c>
      <c r="E53" s="173"/>
      <c r="F53" s="174"/>
      <c r="G53" s="157"/>
      <c r="H53" s="170"/>
      <c r="I53" s="169"/>
      <c r="J53" s="169"/>
      <c r="K53" s="169"/>
      <c r="L53" s="169"/>
      <c r="M53" s="171"/>
      <c r="N53" s="160">
        <f t="shared" si="15"/>
        <v>0</v>
      </c>
      <c r="O53" s="161" t="str">
        <f t="shared" si="16"/>
        <v/>
      </c>
      <c r="P53" s="161" t="str">
        <f t="shared" si="0"/>
        <v/>
      </c>
      <c r="Q53" s="161" t="str">
        <f t="shared" si="0"/>
        <v/>
      </c>
      <c r="R53" s="161">
        <f t="shared" si="17"/>
        <v>0</v>
      </c>
      <c r="S53" s="102" t="str">
        <f t="shared" si="1"/>
        <v/>
      </c>
      <c r="T53" s="102" t="str">
        <f t="shared" si="2"/>
        <v/>
      </c>
      <c r="U53" s="102" t="str">
        <f t="shared" si="3"/>
        <v/>
      </c>
      <c r="V53" s="102" t="str">
        <f t="shared" si="18"/>
        <v/>
      </c>
      <c r="W53" s="102" t="str">
        <f t="shared" si="4"/>
        <v/>
      </c>
      <c r="X53" s="102" t="str">
        <f t="shared" si="5"/>
        <v/>
      </c>
      <c r="Y53" s="102">
        <f t="shared" si="6"/>
        <v>0</v>
      </c>
      <c r="Z53" s="162" t="b">
        <f t="shared" si="7"/>
        <v>0</v>
      </c>
      <c r="AA53" s="162" t="b">
        <f t="shared" si="8"/>
        <v>0</v>
      </c>
      <c r="AB53" s="162" t="b">
        <f t="shared" si="9"/>
        <v>0</v>
      </c>
      <c r="AC53" s="162" t="b">
        <f t="shared" si="10"/>
        <v>0</v>
      </c>
      <c r="AD53" s="162" t="b">
        <f t="shared" si="11"/>
        <v>0</v>
      </c>
      <c r="AE53" s="162" t="b">
        <f t="shared" si="19"/>
        <v>0</v>
      </c>
      <c r="AF53" s="162" t="b">
        <f t="shared" si="20"/>
        <v>0</v>
      </c>
      <c r="AG53" s="162" t="b">
        <f t="shared" si="21"/>
        <v>0</v>
      </c>
      <c r="AH53" s="162" t="b">
        <f t="shared" si="22"/>
        <v>0</v>
      </c>
      <c r="AI53" s="162" t="b">
        <f t="shared" si="23"/>
        <v>0</v>
      </c>
      <c r="AJ53" s="175" t="str">
        <f t="shared" si="12"/>
        <v/>
      </c>
      <c r="AK53" s="263" t="str">
        <f t="shared" si="13"/>
        <v/>
      </c>
      <c r="AL53" s="240" t="str">
        <f t="shared" si="24"/>
        <v/>
      </c>
      <c r="AM53" s="165" t="str">
        <f t="shared" si="25"/>
        <v/>
      </c>
      <c r="AN53" s="166">
        <f t="shared" si="26"/>
        <v>0</v>
      </c>
      <c r="AO53" s="148" t="str">
        <f t="shared" si="27"/>
        <v/>
      </c>
      <c r="AP53" s="149" t="str">
        <f t="shared" si="28"/>
        <v/>
      </c>
      <c r="AQ53" s="137"/>
      <c r="AR53" s="165" t="str">
        <f t="shared" si="29"/>
        <v/>
      </c>
      <c r="AS53" s="243" t="str">
        <f t="shared" si="30"/>
        <v/>
      </c>
      <c r="AT53" s="243" t="str">
        <f t="shared" si="31"/>
        <v/>
      </c>
      <c r="AU53" s="243" t="str">
        <f t="shared" si="32"/>
        <v/>
      </c>
      <c r="AV53" s="242"/>
      <c r="AW53" s="243" t="str">
        <f t="shared" si="34"/>
        <v/>
      </c>
      <c r="AX53" s="243">
        <f t="shared" si="35"/>
        <v>0</v>
      </c>
      <c r="AY53" s="242"/>
      <c r="AZ53" s="59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79</v>
      </c>
      <c r="B54" s="64">
        <f>COUNTA(B18:B53)</f>
        <v>36</v>
      </c>
      <c r="C54" s="106"/>
      <c r="D54" s="308" t="s">
        <v>47</v>
      </c>
      <c r="E54" s="308"/>
      <c r="F54" s="308"/>
      <c r="G54" s="308"/>
      <c r="H54" s="176" t="str">
        <f t="shared" ref="H54:M54" si="36">IF(S56=0,"",IF(S56&gt;0,S55))</f>
        <v/>
      </c>
      <c r="I54" s="177" t="str">
        <f t="shared" si="36"/>
        <v/>
      </c>
      <c r="J54" s="177" t="str">
        <f t="shared" si="36"/>
        <v/>
      </c>
      <c r="K54" s="177" t="str">
        <f t="shared" si="36"/>
        <v/>
      </c>
      <c r="L54" s="177" t="str">
        <f t="shared" si="36"/>
        <v/>
      </c>
      <c r="M54" s="177" t="str">
        <f t="shared" si="36"/>
        <v/>
      </c>
      <c r="N54" s="177"/>
      <c r="O54" s="177"/>
      <c r="P54" s="177"/>
      <c r="Q54" s="177"/>
      <c r="R54" s="177"/>
      <c r="S54" s="178">
        <f t="shared" ref="S54:X54" si="37">SUM(S18:S53)</f>
        <v>0</v>
      </c>
      <c r="T54" s="178">
        <f t="shared" si="37"/>
        <v>0</v>
      </c>
      <c r="U54" s="178">
        <f t="shared" si="37"/>
        <v>0</v>
      </c>
      <c r="V54" s="178">
        <f t="shared" si="37"/>
        <v>0</v>
      </c>
      <c r="W54" s="178">
        <f t="shared" si="37"/>
        <v>0</v>
      </c>
      <c r="X54" s="178">
        <f t="shared" si="37"/>
        <v>0</v>
      </c>
      <c r="Y54" s="179">
        <f>SUM(AK18:AK53)</f>
        <v>0</v>
      </c>
      <c r="Z54" s="179">
        <f t="shared" ref="Z54:AI54" si="38">SUM(Z18:Z53)</f>
        <v>0</v>
      </c>
      <c r="AA54" s="179">
        <f t="shared" si="38"/>
        <v>0</v>
      </c>
      <c r="AB54" s="179">
        <f t="shared" si="38"/>
        <v>0</v>
      </c>
      <c r="AC54" s="179">
        <f t="shared" si="38"/>
        <v>0</v>
      </c>
      <c r="AD54" s="179">
        <f t="shared" si="38"/>
        <v>0</v>
      </c>
      <c r="AE54" s="179">
        <f t="shared" si="38"/>
        <v>0</v>
      </c>
      <c r="AF54" s="179">
        <f t="shared" si="38"/>
        <v>0</v>
      </c>
      <c r="AG54" s="179">
        <f t="shared" si="38"/>
        <v>0</v>
      </c>
      <c r="AH54" s="179">
        <f t="shared" si="38"/>
        <v>0</v>
      </c>
      <c r="AI54" s="179">
        <f t="shared" si="38"/>
        <v>0</v>
      </c>
      <c r="AJ54" s="180"/>
      <c r="AK54" s="244" t="str">
        <f>IF(Y57=0,"",IF(Y57&gt;0,$Y$55))</f>
        <v/>
      </c>
      <c r="AL54" s="244" t="str">
        <f>IF(Z57=0,"",IF(Z57&gt;0,$Y$55))</f>
        <v/>
      </c>
      <c r="AM54" s="181"/>
      <c r="AN54" s="181"/>
      <c r="AO54" s="182">
        <f>IF(B54=0,"",IF(B54&gt;0,AO55/B54))</f>
        <v>0</v>
      </c>
      <c r="AP54" s="182">
        <f>IF(B54=0,"",IF(B54&gt;0,AP55/B54))</f>
        <v>0</v>
      </c>
      <c r="AQ54" s="183">
        <f>IF(B54=0,"",IF(B54&gt;0,AQ56/B54))</f>
        <v>1</v>
      </c>
      <c r="AR54" s="184"/>
      <c r="AS54" s="246" t="s">
        <v>117</v>
      </c>
      <c r="AT54" s="246" t="s">
        <v>117</v>
      </c>
      <c r="AU54" s="246" t="s">
        <v>118</v>
      </c>
      <c r="AV54" s="247" t="str">
        <f>IF(AX54=0,"",IF(AX54&gt;0,AX54/AV55))</f>
        <v/>
      </c>
      <c r="AW54" s="248"/>
      <c r="AX54" s="248">
        <f>SUM(AX18:AX53)</f>
        <v>0</v>
      </c>
      <c r="AY54" s="247" t="str">
        <f>IF(BA54=0,"",IF(BA54&gt;0,BA54/AY55))</f>
        <v/>
      </c>
      <c r="AZ54" s="11"/>
      <c r="BA54" s="12">
        <f>SUM(BA18:BA53)</f>
        <v>0</v>
      </c>
    </row>
    <row r="55" spans="1:53" x14ac:dyDescent="0.25">
      <c r="E55" s="185">
        <f>COUNTA(E18:E53)</f>
        <v>0</v>
      </c>
      <c r="F55" s="185">
        <f>COUNTA(F18:F53)</f>
        <v>0</v>
      </c>
      <c r="G55" s="102"/>
      <c r="H55" s="316" t="s">
        <v>85</v>
      </c>
      <c r="I55" s="309"/>
      <c r="J55" s="316" t="s">
        <v>31</v>
      </c>
      <c r="K55" s="309"/>
      <c r="L55" s="309" t="s">
        <v>32</v>
      </c>
      <c r="M55" s="309"/>
      <c r="N55" s="102"/>
      <c r="O55" s="102"/>
      <c r="P55" s="102"/>
      <c r="Q55" s="102"/>
      <c r="R55" s="102"/>
      <c r="S55" s="186" t="e">
        <f t="shared" ref="S55:X55" si="39">S54/S56</f>
        <v>#DIV/0!</v>
      </c>
      <c r="T55" s="186" t="e">
        <f t="shared" si="39"/>
        <v>#DIV/0!</v>
      </c>
      <c r="U55" s="186" t="e">
        <f t="shared" si="39"/>
        <v>#DIV/0!</v>
      </c>
      <c r="V55" s="186" t="e">
        <f t="shared" si="39"/>
        <v>#DIV/0!</v>
      </c>
      <c r="W55" s="186" t="e">
        <f t="shared" si="39"/>
        <v>#DIV/0!</v>
      </c>
      <c r="X55" s="186" t="e">
        <f t="shared" si="39"/>
        <v>#DIV/0!</v>
      </c>
      <c r="Y55" s="186" t="e">
        <f>Y54/Y57</f>
        <v>#DIV/0!</v>
      </c>
      <c r="Z55" s="162">
        <f>Z54/10</f>
        <v>0</v>
      </c>
      <c r="AA55" s="162">
        <f t="shared" ref="AA55:AI55" si="40">AA54/10</f>
        <v>0</v>
      </c>
      <c r="AB55" s="162">
        <f t="shared" si="40"/>
        <v>0</v>
      </c>
      <c r="AC55" s="162">
        <f t="shared" si="40"/>
        <v>0</v>
      </c>
      <c r="AD55" s="162">
        <f t="shared" si="40"/>
        <v>0</v>
      </c>
      <c r="AE55" s="162">
        <f t="shared" si="40"/>
        <v>0</v>
      </c>
      <c r="AF55" s="162">
        <f t="shared" si="40"/>
        <v>0</v>
      </c>
      <c r="AG55" s="162">
        <f t="shared" si="40"/>
        <v>0</v>
      </c>
      <c r="AH55" s="162">
        <f t="shared" si="40"/>
        <v>0</v>
      </c>
      <c r="AI55" s="162">
        <f t="shared" si="40"/>
        <v>0</v>
      </c>
      <c r="AJ55" s="162"/>
      <c r="AK55" s="106"/>
      <c r="AL55" s="106"/>
      <c r="AM55" s="106"/>
      <c r="AN55" s="106"/>
      <c r="AO55" s="187">
        <f>COUNTIF(AO18:AO53,1)</f>
        <v>0</v>
      </c>
      <c r="AP55" s="187">
        <f>SUM(AP18:AP52)</f>
        <v>0</v>
      </c>
      <c r="AQ55" s="185">
        <f>COUNTA(AQ18:AQ53)</f>
        <v>0</v>
      </c>
      <c r="AR55" s="106"/>
      <c r="AS55" s="127" t="str">
        <f>IF($AS$57=0,"",IF($D$2&lt;6,"",IF($D$2&gt;=6,(AS58+AS59)/AS57)))</f>
        <v/>
      </c>
      <c r="AT55" s="127" t="str">
        <f t="shared" ref="AT55:AU55" si="41">IF($AS$57=0,"",IF($D$2&lt;6,"",IF($D$2&gt;=6,(AT58+AT59)/AT57)))</f>
        <v/>
      </c>
      <c r="AU55" s="127" t="str">
        <f t="shared" si="41"/>
        <v/>
      </c>
      <c r="AV55" s="185">
        <f>COUNTA(AV18:AV53)</f>
        <v>0</v>
      </c>
      <c r="AW55" s="185"/>
      <c r="AX55" s="185"/>
      <c r="AY55" s="185">
        <f>COUNTA(AY18:AY53)</f>
        <v>0</v>
      </c>
      <c r="AZ55" s="3"/>
      <c r="BA55" s="3"/>
    </row>
    <row r="56" spans="1:53" ht="13.8" thickBot="1" x14ac:dyDescent="0.3">
      <c r="E56" s="3"/>
      <c r="F56" s="3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>
        <f>Z54/D68*D70</f>
        <v>0</v>
      </c>
      <c r="AA56" s="10">
        <f>AA54/E68*E70</f>
        <v>0</v>
      </c>
      <c r="AB56" s="10">
        <f>AB54/F68*F70</f>
        <v>0</v>
      </c>
      <c r="AC56" s="10">
        <f>AC54/G68*G70</f>
        <v>0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27" t="str">
        <f>IF($AS$57=0,"",IF($D$2&lt;6,"",IF($D$2&gt;=6,(AS59/AS57))))</f>
        <v/>
      </c>
      <c r="AT56" s="127" t="str">
        <f t="shared" ref="AT56:AU56" si="43">IF($AS$57=0,"",IF($D$2&lt;6,"",IF($D$2&gt;=6,(AT59/AT57))))</f>
        <v/>
      </c>
      <c r="AU56" s="127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0</v>
      </c>
      <c r="C57" s="296"/>
      <c r="D57" s="301">
        <f>D2</f>
        <v>5</v>
      </c>
      <c r="E57" s="92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6">
        <f t="shared" ref="AS57:AT57" si="44">COUNTIF(AS18:AS53,"&gt;""")</f>
        <v>0</v>
      </c>
      <c r="AT57" s="76">
        <f t="shared" si="44"/>
        <v>0</v>
      </c>
      <c r="AU57" s="76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69</v>
      </c>
      <c r="C58" s="296"/>
      <c r="D58" s="304">
        <f>D3</f>
        <v>46031</v>
      </c>
      <c r="E58" s="305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101">
        <f>COUNTIF(AS18:AS53,"1F")</f>
        <v>0</v>
      </c>
      <c r="AT58" s="101">
        <f t="shared" ref="AT58:AU58" si="45">COUNTIF(AT18:AT53,"1F")</f>
        <v>0</v>
      </c>
      <c r="AU58" s="101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96"/>
      <c r="D59" s="303"/>
      <c r="E59" s="73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101">
        <f>COUNTIF(AS18:AS53,"2F")</f>
        <v>0</v>
      </c>
      <c r="AT59" s="101">
        <f t="shared" ref="AT59" si="46">COUNTIF(AT18:AT53,"2F")</f>
        <v>0</v>
      </c>
      <c r="AU59" s="101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96"/>
      <c r="D60" s="303"/>
      <c r="E60" s="73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102" t="s">
        <v>2</v>
      </c>
      <c r="E62" s="4" t="s">
        <v>3</v>
      </c>
      <c r="F62" s="4" t="s">
        <v>1</v>
      </c>
      <c r="G62" s="68" t="s">
        <v>82</v>
      </c>
      <c r="H62" s="4" t="s">
        <v>4</v>
      </c>
      <c r="I62" s="4" t="s">
        <v>5</v>
      </c>
      <c r="J62" s="4" t="s">
        <v>48</v>
      </c>
      <c r="K62" s="4" t="s">
        <v>8</v>
      </c>
      <c r="L62" s="4" t="s">
        <v>24</v>
      </c>
      <c r="M62" s="4" t="s">
        <v>49</v>
      </c>
      <c r="AE62" s="3"/>
      <c r="AJ62" s="4" t="s">
        <v>25</v>
      </c>
      <c r="AK62" s="4" t="s">
        <v>25</v>
      </c>
      <c r="AL62" s="4" t="s">
        <v>25</v>
      </c>
      <c r="AO62" s="4" t="s">
        <v>50</v>
      </c>
      <c r="AQ62" s="4"/>
    </row>
    <row r="63" spans="1:53" x14ac:dyDescent="0.25">
      <c r="D63" s="162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102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66</v>
      </c>
      <c r="C67" s="102"/>
      <c r="D67" s="162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102"/>
      <c r="D68" s="102">
        <f>COUNTIF($D$18:$D$53,"A")</f>
        <v>2</v>
      </c>
      <c r="E68" s="4">
        <f>COUNTIF($D$18:$D$53,"B")</f>
        <v>3</v>
      </c>
      <c r="F68" s="4">
        <f>COUNTIF($D$18:$D$53,"C")</f>
        <v>1</v>
      </c>
      <c r="G68" s="4">
        <f>COUNTIF($D$18:$D$53,"D")</f>
        <v>1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102"/>
      <c r="D69" s="102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51</v>
      </c>
      <c r="C70" s="102"/>
      <c r="D70" s="162">
        <f>D68/$B$54</f>
        <v>5.5555555555555552E-2</v>
      </c>
      <c r="E70" s="10">
        <f>E68/$B$54</f>
        <v>8.3333333333333329E-2</v>
      </c>
      <c r="F70" s="10">
        <f>F68/$B$54</f>
        <v>2.7777777777777776E-2</v>
      </c>
      <c r="G70" s="10">
        <f>G68/$B$54</f>
        <v>2.7777777777777776E-2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52</v>
      </c>
      <c r="C71" s="102"/>
      <c r="D71" s="162">
        <f>Z56</f>
        <v>0</v>
      </c>
      <c r="E71" s="10">
        <f>AA56</f>
        <v>0</v>
      </c>
      <c r="F71" s="10">
        <f>AB56</f>
        <v>0</v>
      </c>
      <c r="G71" s="10">
        <f>AC56</f>
        <v>0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53</v>
      </c>
      <c r="C72" s="102"/>
      <c r="D72" s="162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54</v>
      </c>
      <c r="C73" s="102"/>
      <c r="D73" s="162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64</v>
      </c>
      <c r="C74" s="102"/>
      <c r="D74" s="162">
        <f>IF($E$7="ja",D70,IF($E7="nee",D72))</f>
        <v>5.5555555555555552E-2</v>
      </c>
      <c r="E74" s="10">
        <f>IF($E$7="ja",E70,IF($E7="nee",E72))</f>
        <v>8.3333333333333329E-2</v>
      </c>
      <c r="F74" s="10">
        <f>IF($E$7="ja",F70,IF($E7="nee",F72))</f>
        <v>2.7777777777777776E-2</v>
      </c>
      <c r="G74" s="10">
        <f>IF($E$7="ja",G70,IF($E7="nee",G72))</f>
        <v>2.7777777777777776E-2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65</v>
      </c>
      <c r="C75" s="102"/>
      <c r="D75" s="162">
        <f>IF($E$7="ja",D71,IF($E$7="nee",D73))</f>
        <v>0</v>
      </c>
      <c r="E75" s="10">
        <f>IF($E$7="ja",E71,IF($E$7="nee",E73))</f>
        <v>0</v>
      </c>
      <c r="F75" s="10">
        <f>IF($E$7="ja",F71,IF($E$7="nee",F73))</f>
        <v>0</v>
      </c>
      <c r="G75" s="10">
        <f>IF($E$7="ja",G71,IF($E$7="nee",G73))</f>
        <v>0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</mergeCells>
  <conditionalFormatting sqref="B18:C53">
    <cfRule type="cellIs" dxfId="589" priority="56" stopIfTrue="1" operator="equal">
      <formula>0</formula>
    </cfRule>
  </conditionalFormatting>
  <conditionalFormatting sqref="D18:D53">
    <cfRule type="cellIs" dxfId="588" priority="28" stopIfTrue="1" operator="equal">
      <formula>""</formula>
    </cfRule>
  </conditionalFormatting>
  <conditionalFormatting sqref="E7:E8 D9">
    <cfRule type="cellIs" dxfId="587" priority="93" stopIfTrue="1" operator="equal">
      <formula>"nee"</formula>
    </cfRule>
    <cfRule type="cellIs" dxfId="586" priority="92" stopIfTrue="1" operator="equal">
      <formula>"ja"</formula>
    </cfRule>
  </conditionalFormatting>
  <conditionalFormatting sqref="E18:E53">
    <cfRule type="cellIs" dxfId="585" priority="102" stopIfTrue="1" operator="equal">
      <formula>""</formula>
    </cfRule>
  </conditionalFormatting>
  <conditionalFormatting sqref="E18:F53">
    <cfRule type="cellIs" dxfId="584" priority="100" stopIfTrue="1" operator="equal">
      <formula>"x"</formula>
    </cfRule>
  </conditionalFormatting>
  <conditionalFormatting sqref="F18:F53">
    <cfRule type="cellIs" dxfId="583" priority="101" stopIfTrue="1" operator="equal">
      <formula>""</formula>
    </cfRule>
  </conditionalFormatting>
  <conditionalFormatting sqref="G11:G13">
    <cfRule type="expression" dxfId="582" priority="23" stopIfTrue="1">
      <formula>$J$3="ja"</formula>
    </cfRule>
    <cfRule type="expression" dxfId="581" priority="24" stopIfTrue="1">
      <formula>$L$3="ja"</formula>
    </cfRule>
  </conditionalFormatting>
  <conditionalFormatting sqref="G18:G53">
    <cfRule type="cellIs" dxfId="580" priority="74" stopIfTrue="1" operator="greaterThan">
      <formula>""</formula>
    </cfRule>
    <cfRule type="cellIs" dxfId="579" priority="73" stopIfTrue="1" operator="equal">
      <formula>""</formula>
    </cfRule>
  </conditionalFormatting>
  <conditionalFormatting sqref="H11:H13">
    <cfRule type="expression" dxfId="578" priority="21">
      <formula>$K$2="ja"</formula>
    </cfRule>
    <cfRule type="expression" dxfId="577" priority="25" stopIfTrue="1">
      <formula>$J$2="ja"</formula>
    </cfRule>
    <cfRule type="expression" dxfId="576" priority="26" stopIfTrue="1">
      <formula>$L$2="ja"</formula>
    </cfRule>
  </conditionalFormatting>
  <conditionalFormatting sqref="H18:M53">
    <cfRule type="cellIs" dxfId="575" priority="90" stopIfTrue="1" operator="lessThanOrEqual">
      <formula>$D18</formula>
    </cfRule>
    <cfRule type="cellIs" dxfId="574" priority="89" stopIfTrue="1" operator="equal">
      <formula>0</formula>
    </cfRule>
    <cfRule type="cellIs" dxfId="573" priority="91" stopIfTrue="1" operator="notEqual">
      <formula>$D18</formula>
    </cfRule>
  </conditionalFormatting>
  <conditionalFormatting sqref="I11:I13">
    <cfRule type="expression" dxfId="572" priority="27" stopIfTrue="1">
      <formula>$J$3="ja"</formula>
    </cfRule>
  </conditionalFormatting>
  <conditionalFormatting sqref="I11:J13">
    <cfRule type="expression" dxfId="571" priority="19">
      <formula>$M$2="ja"</formula>
    </cfRule>
  </conditionalFormatting>
  <conditionalFormatting sqref="I11:K13">
    <cfRule type="expression" dxfId="570" priority="18">
      <formula>$L$3="ja"</formula>
    </cfRule>
  </conditionalFormatting>
  <conditionalFormatting sqref="J11:J13">
    <cfRule type="expression" dxfId="569" priority="20">
      <formula>$K$2="ja"</formula>
    </cfRule>
    <cfRule type="expression" dxfId="568" priority="22">
      <formula>$L$2="ja"</formula>
    </cfRule>
  </conditionalFormatting>
  <conditionalFormatting sqref="J11:R13">
    <cfRule type="expression" dxfId="567" priority="14">
      <formula>$J$3="ja"</formula>
    </cfRule>
  </conditionalFormatting>
  <conditionalFormatting sqref="L11:R13">
    <cfRule type="expression" dxfId="566" priority="13">
      <formula>$K$2="ja"</formula>
    </cfRule>
    <cfRule type="expression" dxfId="565" priority="15" stopIfTrue="1">
      <formula>$L$2="ja"</formula>
    </cfRule>
    <cfRule type="expression" dxfId="564" priority="16" stopIfTrue="1">
      <formula>$M$2="ja"</formula>
    </cfRule>
    <cfRule type="expression" dxfId="563" priority="17" stopIfTrue="1">
      <formula>$S$2="ja"</formula>
    </cfRule>
  </conditionalFormatting>
  <conditionalFormatting sqref="AJ18:AJ53">
    <cfRule type="cellIs" dxfId="562" priority="99" stopIfTrue="1" operator="notEqual">
      <formula>""</formula>
    </cfRule>
  </conditionalFormatting>
  <conditionalFormatting sqref="AK18:AK53">
    <cfRule type="cellIs" dxfId="561" priority="34" stopIfTrue="1" operator="equal">
      <formula>1</formula>
    </cfRule>
    <cfRule type="cellIs" dxfId="560" priority="35" stopIfTrue="1" operator="lessThan">
      <formula>1</formula>
    </cfRule>
  </conditionalFormatting>
  <conditionalFormatting sqref="AK11:AL13">
    <cfRule type="cellIs" dxfId="559" priority="11" stopIfTrue="1" operator="lessThan">
      <formula>1</formula>
    </cfRule>
    <cfRule type="cellIs" dxfId="558" priority="10" stopIfTrue="1" operator="equal">
      <formula>1</formula>
    </cfRule>
  </conditionalFormatting>
  <conditionalFormatting sqref="AL18:AL53">
    <cfRule type="expression" dxfId="557" priority="33">
      <formula>$AM18&gt;=$AR18</formula>
    </cfRule>
    <cfRule type="expression" dxfId="556" priority="30">
      <formula>$G18=""</formula>
    </cfRule>
    <cfRule type="expression" dxfId="555" priority="31">
      <formula>$AM18=""</formula>
    </cfRule>
    <cfRule type="expression" dxfId="554" priority="32">
      <formula>$AM18&lt;$AR18</formula>
    </cfRule>
  </conditionalFormatting>
  <conditionalFormatting sqref="AL18:AL54">
    <cfRule type="expression" dxfId="553" priority="29">
      <formula>$B18&gt;0</formula>
    </cfRule>
  </conditionalFormatting>
  <conditionalFormatting sqref="AM18:AN53">
    <cfRule type="expression" dxfId="552" priority="75" stopIfTrue="1">
      <formula>$L$3="ja"</formula>
    </cfRule>
  </conditionalFormatting>
  <conditionalFormatting sqref="AO18:AO53">
    <cfRule type="cellIs" dxfId="551" priority="81" stopIfTrue="1" operator="equal">
      <formula>""</formula>
    </cfRule>
    <cfRule type="cellIs" dxfId="550" priority="80" stopIfTrue="1" operator="equal">
      <formula>1</formula>
    </cfRule>
  </conditionalFormatting>
  <conditionalFormatting sqref="AP18:AP53">
    <cfRule type="cellIs" dxfId="549" priority="83" stopIfTrue="1" operator="equal">
      <formula>""</formula>
    </cfRule>
    <cfRule type="cellIs" dxfId="548" priority="82" stopIfTrue="1" operator="equal">
      <formula>1</formula>
    </cfRule>
  </conditionalFormatting>
  <conditionalFormatting sqref="AQ18:AQ53">
    <cfRule type="cellIs" dxfId="547" priority="55" stopIfTrue="1" operator="equal">
      <formula>""</formula>
    </cfRule>
    <cfRule type="cellIs" dxfId="546" priority="53" stopIfTrue="1" operator="equal">
      <formula>"x"</formula>
    </cfRule>
    <cfRule type="expression" dxfId="545" priority="54" stopIfTrue="1">
      <formula>$B18&gt;0</formula>
    </cfRule>
  </conditionalFormatting>
  <conditionalFormatting sqref="AR18:AR54">
    <cfRule type="expression" dxfId="544" priority="52" stopIfTrue="1">
      <formula>$L$3="ja"</formula>
    </cfRule>
  </conditionalFormatting>
  <conditionalFormatting sqref="AR54">
    <cfRule type="expression" dxfId="543" priority="51" stopIfTrue="1">
      <formula>$J$3="ja"</formula>
    </cfRule>
  </conditionalFormatting>
  <conditionalFormatting sqref="AS11:AS13">
    <cfRule type="expression" dxfId="542" priority="6" stopIfTrue="1">
      <formula>$J$3="ja"</formula>
    </cfRule>
  </conditionalFormatting>
  <conditionalFormatting sqref="AS11:AT13">
    <cfRule type="expression" dxfId="541" priority="9">
      <formula>$L$3="ja"</formula>
    </cfRule>
    <cfRule type="expression" dxfId="540" priority="8">
      <formula>$M$2="ja"</formula>
    </cfRule>
  </conditionalFormatting>
  <conditionalFormatting sqref="AS18:AT53">
    <cfRule type="cellIs" dxfId="539" priority="36" operator="equal">
      <formula>"2F"</formula>
    </cfRule>
  </conditionalFormatting>
  <conditionalFormatting sqref="AS18:AU53">
    <cfRule type="cellIs" dxfId="538" priority="39" operator="equal">
      <formula>"1F"</formula>
    </cfRule>
    <cfRule type="expression" dxfId="537" priority="40" stopIfTrue="1">
      <formula>$L$3="ja"</formula>
    </cfRule>
    <cfRule type="cellIs" dxfId="536" priority="38" operator="equal">
      <formula>"&lt;1F"</formula>
    </cfRule>
  </conditionalFormatting>
  <conditionalFormatting sqref="AS54:AU54">
    <cfRule type="expression" dxfId="535" priority="48" stopIfTrue="1">
      <formula>$L$3="ja"</formula>
    </cfRule>
  </conditionalFormatting>
  <conditionalFormatting sqref="AS54:AY54">
    <cfRule type="expression" dxfId="534" priority="49" stopIfTrue="1">
      <formula>$J$3="ja"</formula>
    </cfRule>
  </conditionalFormatting>
  <conditionalFormatting sqref="AT11:AT13">
    <cfRule type="expression" dxfId="533" priority="7">
      <formula>$L$2="ja"</formula>
    </cfRule>
  </conditionalFormatting>
  <conditionalFormatting sqref="AT11:AU13">
    <cfRule type="expression" dxfId="532" priority="1">
      <formula>$K$2="ja"</formula>
    </cfRule>
  </conditionalFormatting>
  <conditionalFormatting sqref="AT11:AV13">
    <cfRule type="expression" dxfId="531" priority="2">
      <formula>$J$3="ja"</formula>
    </cfRule>
  </conditionalFormatting>
  <conditionalFormatting sqref="AU11:AU13">
    <cfRule type="expression" dxfId="530" priority="3" stopIfTrue="1">
      <formula>$L$2="ja"</formula>
    </cfRule>
    <cfRule type="expression" dxfId="529" priority="4" stopIfTrue="1">
      <formula>$M$2="ja"</formula>
    </cfRule>
    <cfRule type="expression" dxfId="528" priority="5" stopIfTrue="1">
      <formula>$S$2="ja"</formula>
    </cfRule>
  </conditionalFormatting>
  <conditionalFormatting sqref="AU18:AU53">
    <cfRule type="cellIs" dxfId="527" priority="37" operator="equal">
      <formula>"1S"</formula>
    </cfRule>
  </conditionalFormatting>
  <conditionalFormatting sqref="AV11:AV13 AY11:AY13">
    <cfRule type="expression" dxfId="526" priority="12" stopIfTrue="1">
      <formula>$L$3="ja"</formula>
    </cfRule>
  </conditionalFormatting>
  <conditionalFormatting sqref="AV18:AV53">
    <cfRule type="expression" dxfId="525" priority="46">
      <formula>$AW18&gt;=$AR18</formula>
    </cfRule>
    <cfRule type="expression" dxfId="524" priority="45">
      <formula>$AW18&lt;$AR18</formula>
    </cfRule>
    <cfRule type="expression" dxfId="523" priority="44">
      <formula>$AW18=""</formula>
    </cfRule>
  </conditionalFormatting>
  <conditionalFormatting sqref="AV54:AY54">
    <cfRule type="expression" dxfId="522" priority="50" stopIfTrue="1">
      <formula>$L$3="ja"</formula>
    </cfRule>
  </conditionalFormatting>
  <conditionalFormatting sqref="AW18:AX53">
    <cfRule type="expression" dxfId="521" priority="47" stopIfTrue="1">
      <formula>$L$3="ja"</formula>
    </cfRule>
  </conditionalFormatting>
  <conditionalFormatting sqref="AY18:AY53">
    <cfRule type="expression" dxfId="520" priority="41">
      <formula>$AZ18=""</formula>
    </cfRule>
    <cfRule type="expression" dxfId="519" priority="42">
      <formula>$AZ18&lt;$AW18</formula>
    </cfRule>
    <cfRule type="expression" dxfId="518" priority="43">
      <formula>$AZ18&gt;=$AW18</formula>
    </cfRule>
  </conditionalFormatting>
  <conditionalFormatting sqref="AZ18:BA53">
    <cfRule type="expression" dxfId="517" priority="79" stopIfTrue="1">
      <formula>$L$3="ja"</formula>
    </cfRule>
  </conditionalFormatting>
  <conditionalFormatting sqref="BA54">
    <cfRule type="expression" dxfId="516" priority="77" stopIfTrue="1">
      <formula>$J$3="ja"</formula>
    </cfRule>
    <cfRule type="expression" dxfId="515" priority="78" stopIfTrue="1">
      <formula>$L$3="ja"</formula>
    </cfRule>
  </conditionalFormatting>
  <dataValidations count="5">
    <dataValidation type="list" allowBlank="1" showInputMessage="1" showErrorMessage="1" sqref="G18:G53" xr:uid="{896072EA-0FE4-4C13-9413-1216541264BC}">
      <formula1>"PRO,PRO/BBL,BBL,BBL/Kader,Kader,Kader/TL,TL,TL/Havo,Havo,Havo/Vwo,Vwo,"</formula1>
    </dataValidation>
    <dataValidation type="list" allowBlank="1" showInputMessage="1" showErrorMessage="1" sqref="AY18:AY53 AV18:AV53" xr:uid="{A8B9749B-0209-4608-9B3B-BEFE46F0EAAF}">
      <formula1>"PRO,LWOO,BBL,BBL/Kader,Kader,Kader/TL,TL,TL/Havo,Havo,Havo/Vwo,Vwo,"</formula1>
    </dataValidation>
    <dataValidation type="list" allowBlank="1" showInputMessage="1" showErrorMessage="1" sqref="E7" xr:uid="{4C2448CD-8DB7-4DDD-9ECB-BE056ADC0F99}">
      <formula1>"ja,nee,"</formula1>
    </dataValidation>
    <dataValidation type="list" allowBlank="1" showInputMessage="1" showErrorMessage="1" sqref="D2" xr:uid="{AD56E39D-740F-40C3-A64D-357A835024DF}">
      <formula1>"3,4,5,6,7,8,"</formula1>
    </dataValidation>
    <dataValidation type="list" allowBlank="1" showInputMessage="1" showErrorMessage="1" sqref="E2" xr:uid="{16F26798-66B4-4150-A067-82538CBBBE80}">
      <formula1>"--,A,B,C,D,E,F,G,H,I,J,"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F1194-1207-4F8B-B3EA-1C5585EA51AD}">
  <sheetPr>
    <tabColor rgb="FFCCCCFF"/>
    <pageSetUpPr fitToPage="1"/>
  </sheetPr>
  <dimension ref="A1:AL55"/>
  <sheetViews>
    <sheetView showGridLines="0" showRowColHeaders="0" zoomScale="60" zoomScaleNormal="60" workbookViewId="0">
      <selection activeCell="J47" sqref="J47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6.33203125" style="268" bestFit="1" customWidth="1"/>
    <col min="2" max="2" width="41.33203125" style="272" customWidth="1"/>
    <col min="3" max="3" width="4" style="205" customWidth="1"/>
    <col min="4" max="4" width="9.21875" style="205" customWidth="1"/>
    <col min="5" max="5" width="18" style="205" customWidth="1"/>
    <col min="6" max="6" width="8.44140625" style="205" customWidth="1"/>
    <col min="7" max="7" width="8.77734375" style="205" customWidth="1"/>
    <col min="8" max="8" width="9.5546875" style="205" bestFit="1" customWidth="1"/>
    <col min="9" max="10" width="9.44140625" style="205" bestFit="1" customWidth="1"/>
    <col min="11" max="29" width="9.5546875" style="205" customWidth="1"/>
    <col min="30" max="31" width="9.21875" style="205" bestFit="1" customWidth="1"/>
    <col min="32" max="32" width="9.5546875" style="205" bestFit="1" customWidth="1"/>
    <col min="33" max="33" width="9.33203125" style="205" bestFit="1" customWidth="1"/>
    <col min="34" max="34" width="20.77734375" style="205" bestFit="1" customWidth="1"/>
    <col min="35" max="35" width="9.21875" style="205"/>
    <col min="36" max="37" width="9.21875" style="205" bestFit="1" customWidth="1"/>
    <col min="38" max="16384" width="9.21875" style="205"/>
  </cols>
  <sheetData>
    <row r="1" spans="1:38" ht="100.05" customHeight="1" x14ac:dyDescent="0.45"/>
    <row r="2" spans="1:38" ht="18.600000000000001" customHeight="1" x14ac:dyDescent="0.45"/>
    <row r="3" spans="1:38" s="213" customFormat="1" ht="42.6" x14ac:dyDescent="0.95">
      <c r="A3" s="268"/>
      <c r="B3" s="268"/>
      <c r="D3" s="324" t="s">
        <v>126</v>
      </c>
      <c r="E3" s="324"/>
      <c r="F3" s="214"/>
      <c r="G3" s="214"/>
      <c r="H3" s="259">
        <v>1</v>
      </c>
      <c r="I3" s="323" t="str">
        <f>VLOOKUP($H$3,'M5'!A18:B53,2)</f>
        <v>leerling 1</v>
      </c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2" t="s">
        <v>125</v>
      </c>
      <c r="AE3" s="322"/>
      <c r="AF3" s="322"/>
      <c r="AG3" s="260">
        <f>'M5'!$D$2</f>
        <v>5</v>
      </c>
      <c r="AK3" s="227"/>
      <c r="AL3" s="227"/>
    </row>
    <row r="4" spans="1:38" ht="28.05" customHeight="1" x14ac:dyDescent="0.45">
      <c r="B4" s="273"/>
      <c r="C4" s="21"/>
      <c r="D4" s="21"/>
      <c r="E4" s="21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</row>
    <row r="5" spans="1:38" ht="19.5" customHeight="1" x14ac:dyDescent="0.45">
      <c r="B5" s="274"/>
      <c r="C5" s="4"/>
      <c r="D5" s="4"/>
      <c r="E5" s="3"/>
    </row>
    <row r="6" spans="1:38" x14ac:dyDescent="0.45">
      <c r="B6" s="274"/>
      <c r="C6" s="4"/>
      <c r="D6" s="4"/>
      <c r="E6" s="4"/>
    </row>
    <row r="7" spans="1:38" ht="18.600000000000001" x14ac:dyDescent="0.45">
      <c r="A7" s="270">
        <v>1</v>
      </c>
      <c r="B7" s="271" t="str">
        <f>'M5'!B18</f>
        <v>leerling 1</v>
      </c>
      <c r="C7" s="4"/>
      <c r="D7" s="4"/>
      <c r="E7" s="4"/>
    </row>
    <row r="8" spans="1:38" ht="18.600000000000001" x14ac:dyDescent="0.45">
      <c r="A8" s="270">
        <v>2</v>
      </c>
      <c r="B8" s="271" t="str">
        <f>'M5'!B19</f>
        <v>leerling 2</v>
      </c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</row>
    <row r="9" spans="1:38" ht="18.600000000000001" x14ac:dyDescent="0.45">
      <c r="A9" s="270">
        <v>3</v>
      </c>
      <c r="B9" s="271" t="str">
        <f>'M5'!B20</f>
        <v>leerling 3</v>
      </c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</row>
    <row r="10" spans="1:38" ht="18.600000000000001" x14ac:dyDescent="0.45">
      <c r="A10" s="270">
        <v>4</v>
      </c>
      <c r="B10" s="271" t="str">
        <f>'M5'!B21</f>
        <v>leerling 4</v>
      </c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</row>
    <row r="11" spans="1:38" ht="18.600000000000001" x14ac:dyDescent="0.45">
      <c r="A11" s="270">
        <v>5</v>
      </c>
      <c r="B11" s="271" t="str">
        <f>'M5'!B22</f>
        <v>leerling 5</v>
      </c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</row>
    <row r="12" spans="1:38" ht="18.600000000000001" x14ac:dyDescent="0.45">
      <c r="A12" s="270">
        <v>6</v>
      </c>
      <c r="B12" s="271" t="str">
        <f>'M5'!B23</f>
        <v>leerling 6</v>
      </c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  <c r="AC12" s="209"/>
    </row>
    <row r="13" spans="1:38" ht="18.600000000000001" x14ac:dyDescent="0.45">
      <c r="A13" s="270">
        <v>7</v>
      </c>
      <c r="B13" s="271" t="str">
        <f>'M5'!B24</f>
        <v>leerling 7</v>
      </c>
      <c r="H13" s="209"/>
      <c r="I13" s="209"/>
      <c r="J13" s="209"/>
      <c r="K13" s="216" t="s">
        <v>155</v>
      </c>
      <c r="L13" s="216" t="s">
        <v>156</v>
      </c>
      <c r="M13" s="221" t="s">
        <v>157</v>
      </c>
      <c r="N13" s="221" t="s">
        <v>158</v>
      </c>
      <c r="O13" s="222" t="s">
        <v>159</v>
      </c>
      <c r="P13" s="222" t="s">
        <v>160</v>
      </c>
      <c r="Q13" s="217" t="s">
        <v>161</v>
      </c>
      <c r="R13" s="217" t="s">
        <v>162</v>
      </c>
      <c r="S13" s="223" t="s">
        <v>163</v>
      </c>
      <c r="T13" s="223" t="s">
        <v>164</v>
      </c>
      <c r="U13" s="218" t="s">
        <v>165</v>
      </c>
      <c r="V13" s="218" t="s">
        <v>166</v>
      </c>
      <c r="W13" s="224" t="s">
        <v>127</v>
      </c>
      <c r="X13" s="225" t="s">
        <v>128</v>
      </c>
      <c r="Y13" s="229" t="s">
        <v>133</v>
      </c>
      <c r="Z13" s="298" t="s">
        <v>172</v>
      </c>
      <c r="AA13" s="298" t="s">
        <v>187</v>
      </c>
      <c r="AB13" s="231" t="s">
        <v>83</v>
      </c>
      <c r="AC13" s="232" t="s">
        <v>134</v>
      </c>
      <c r="AD13" s="208"/>
      <c r="AE13" s="208"/>
      <c r="AF13" s="208"/>
      <c r="AG13" s="208"/>
    </row>
    <row r="14" spans="1:38" ht="18.600000000000001" x14ac:dyDescent="0.45">
      <c r="A14" s="270">
        <v>8</v>
      </c>
      <c r="B14" s="271">
        <f>'M5'!B25</f>
        <v>0</v>
      </c>
      <c r="H14" s="212"/>
      <c r="I14" s="212"/>
      <c r="J14" s="212"/>
      <c r="K14" s="220" t="str">
        <f>VLOOKUP($H$3,'M5'!$A$18:$M$53,8)</f>
        <v>A</v>
      </c>
      <c r="L14" s="220">
        <f>VLOOKUP($H$3,'E5'!$A$18:$M$53,8)</f>
        <v>0</v>
      </c>
      <c r="M14" s="220" t="str">
        <f>VLOOKUP($H$3,'M5'!$A$18:$M$53,9)</f>
        <v>B</v>
      </c>
      <c r="N14" s="220">
        <f>VLOOKUP($H$3,'E5'!$A$18:$M$53,9)</f>
        <v>0</v>
      </c>
      <c r="O14" s="220" t="str">
        <f>VLOOKUP($H$3,'M5'!$A$18:$M$53,10)</f>
        <v>A</v>
      </c>
      <c r="P14" s="220">
        <f>VLOOKUP($H$3,'E5'!$A$18:$M$53,10)</f>
        <v>0</v>
      </c>
      <c r="Q14" s="220">
        <f>VLOOKUP($H$3,'M5'!$A$18:$M$53,11)</f>
        <v>0</v>
      </c>
      <c r="R14" s="220">
        <f>VLOOKUP($H$3,'E5'!$A$18:$M$53,11)</f>
        <v>0</v>
      </c>
      <c r="S14" s="220" t="str">
        <f>VLOOKUP($H$3,'M5'!$A$18:$M$53,12)</f>
        <v>C</v>
      </c>
      <c r="T14" s="220">
        <f>VLOOKUP($H$3,'E5'!$A$18:$M$53,12)</f>
        <v>0</v>
      </c>
      <c r="U14" s="220" t="str">
        <f>VLOOKUP($H$3,'M5'!$A$18:$M$53,13)</f>
        <v>A</v>
      </c>
      <c r="V14" s="220">
        <f>VLOOKUP($H$3,'E5'!$A$18:$M$53,13)</f>
        <v>0</v>
      </c>
      <c r="W14" s="220"/>
      <c r="X14" s="220" t="str">
        <f>VLOOKUP($H$3,'M5'!$A$18:$M$53,4)</f>
        <v>B</v>
      </c>
      <c r="Y14" s="219">
        <f>'TOTAAL M-TOETSEN'!$AB$5*5</f>
        <v>2.1749999999999998</v>
      </c>
      <c r="Z14" s="220">
        <f>VLOOKUP($H$3,'M5'!$A$18:$M$53,3)</f>
        <v>7</v>
      </c>
      <c r="AA14" s="220"/>
      <c r="AB14" s="233"/>
      <c r="AC14" s="220"/>
      <c r="AD14" s="207"/>
      <c r="AE14" s="207"/>
      <c r="AF14" s="207"/>
      <c r="AG14" s="207"/>
    </row>
    <row r="15" spans="1:38" ht="18.600000000000001" x14ac:dyDescent="0.45">
      <c r="A15" s="270">
        <v>9</v>
      </c>
      <c r="B15" s="271">
        <f>'M5'!B26</f>
        <v>0</v>
      </c>
      <c r="K15" s="219">
        <f>IF(K14="E",1,IF(K14="D",2,IF(K14="C",3,IF(K14="B",4,IF(K14="A",5,IF(K14=5,1,IF(K14=4,2,IF(K14=3,3,IF(K14=2,4,IF(K14=1,5,IF(K14=0,"")))))))))))</f>
        <v>5</v>
      </c>
      <c r="L15" s="219" t="str">
        <f t="shared" ref="L15:V15" si="0">IF(L14="E",1,IF(L14="D",2,IF(L14="C",3,IF(L14="B",4,IF(L14="A",5,IF(L14=5,1,IF(L14=4,2,IF(L14=3,3,IF(L14=2,4,IF(L14=1,5,IF(L14=0,"")))))))))))</f>
        <v/>
      </c>
      <c r="M15" s="219">
        <f t="shared" si="0"/>
        <v>4</v>
      </c>
      <c r="N15" s="219" t="str">
        <f t="shared" si="0"/>
        <v/>
      </c>
      <c r="O15" s="219">
        <f t="shared" si="0"/>
        <v>5</v>
      </c>
      <c r="P15" s="219" t="str">
        <f t="shared" si="0"/>
        <v/>
      </c>
      <c r="Q15" s="219" t="str">
        <f t="shared" si="0"/>
        <v/>
      </c>
      <c r="R15" s="219" t="str">
        <f t="shared" si="0"/>
        <v/>
      </c>
      <c r="S15" s="219">
        <f t="shared" si="0"/>
        <v>3</v>
      </c>
      <c r="T15" s="219" t="str">
        <f t="shared" si="0"/>
        <v/>
      </c>
      <c r="U15" s="219">
        <f t="shared" si="0"/>
        <v>5</v>
      </c>
      <c r="V15" s="219" t="str">
        <f t="shared" si="0"/>
        <v/>
      </c>
      <c r="W15" s="230">
        <f>AC15/AB15</f>
        <v>4.4000000000000004</v>
      </c>
      <c r="X15" s="230">
        <f>IF(X14="E",1,IF(X14="D",2,IF(X14="C",3,IF(X14="B",4,IF(X14="A",5,IF(X14=5,1,IF(X14=4,2,IF(X14=3,3,IF(X14=2,4,IF(X14=1,5,IF(X14=0,"")))))))))))</f>
        <v>4</v>
      </c>
      <c r="Y15" s="230">
        <f>Y14</f>
        <v>2.1749999999999998</v>
      </c>
      <c r="Z15" s="219">
        <f>IF(Z14="E",1,IF(Z14="D",2,IF(Z14="C",3,IF(Z14="B",4,IF(Z14="A",5,IF(Z14=0,"",IF(Z14&lt;3,1,IF(Z14&lt;5,2,IF(Z14&lt;7,3,IF(Z14&lt;9,4,IF(Z14&lt;11,5,IF(Z14=0,""))))))))))))</f>
        <v>4</v>
      </c>
      <c r="AA15" s="230">
        <f>W15-1</f>
        <v>3.4000000000000004</v>
      </c>
      <c r="AB15" s="234">
        <f>COUNTIF(K15:V15,"&gt;0")</f>
        <v>5</v>
      </c>
      <c r="AC15" s="234">
        <f>SUM(K15:V15)</f>
        <v>22</v>
      </c>
    </row>
    <row r="16" spans="1:38" ht="18.600000000000001" x14ac:dyDescent="0.45">
      <c r="A16" s="270">
        <v>10</v>
      </c>
      <c r="B16" s="271">
        <f>'M5'!B27</f>
        <v>0</v>
      </c>
    </row>
    <row r="17" spans="1:29" ht="18.600000000000001" x14ac:dyDescent="0.45">
      <c r="A17" s="270">
        <v>11</v>
      </c>
      <c r="B17" s="271">
        <f>'M5'!B28</f>
        <v>0</v>
      </c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</row>
    <row r="18" spans="1:29" ht="18.600000000000001" x14ac:dyDescent="0.45">
      <c r="A18" s="270">
        <v>12</v>
      </c>
      <c r="B18" s="271">
        <f>'M5'!B29</f>
        <v>0</v>
      </c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</row>
    <row r="19" spans="1:29" ht="18.600000000000001" x14ac:dyDescent="0.45">
      <c r="A19" s="270">
        <v>13</v>
      </c>
      <c r="B19" s="271">
        <f>'M5'!B30</f>
        <v>0</v>
      </c>
      <c r="H19" s="212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</row>
    <row r="20" spans="1:29" ht="18.600000000000001" x14ac:dyDescent="0.45">
      <c r="A20" s="270">
        <v>14</v>
      </c>
      <c r="B20" s="271">
        <f>'M5'!B31</f>
        <v>0</v>
      </c>
      <c r="H20" s="212"/>
      <c r="I20" s="212"/>
      <c r="J20" s="212"/>
      <c r="K20" s="212"/>
      <c r="L20" s="212"/>
      <c r="M20" s="209"/>
      <c r="N20" s="209"/>
      <c r="O20" s="212"/>
      <c r="P20" s="212"/>
      <c r="Q20" s="209"/>
      <c r="R20" s="209"/>
      <c r="S20" s="209"/>
      <c r="T20" s="209"/>
      <c r="U20" s="212"/>
      <c r="V20" s="212"/>
      <c r="W20" s="209"/>
      <c r="X20" s="209"/>
      <c r="Y20" s="209"/>
      <c r="Z20" s="209"/>
      <c r="AA20" s="209"/>
      <c r="AB20" s="209"/>
      <c r="AC20" s="209"/>
    </row>
    <row r="21" spans="1:29" ht="18.600000000000001" x14ac:dyDescent="0.45">
      <c r="A21" s="270">
        <v>15</v>
      </c>
      <c r="B21" s="271">
        <f>'M5'!B32</f>
        <v>0</v>
      </c>
      <c r="H21" s="211"/>
      <c r="I21" s="211"/>
      <c r="J21" s="210"/>
      <c r="K21" s="210"/>
      <c r="L21" s="210"/>
      <c r="M21" s="209"/>
      <c r="N21" s="209"/>
      <c r="O21" s="211"/>
      <c r="P21" s="211"/>
      <c r="Q21" s="209"/>
      <c r="R21" s="209"/>
      <c r="S21" s="209"/>
      <c r="T21" s="209"/>
      <c r="U21" s="210"/>
      <c r="V21" s="210"/>
      <c r="W21" s="209"/>
      <c r="X21" s="209"/>
      <c r="Y21" s="209"/>
      <c r="Z21" s="209"/>
      <c r="AA21" s="209"/>
      <c r="AB21" s="209"/>
      <c r="AC21" s="209"/>
    </row>
    <row r="22" spans="1:29" ht="18.600000000000001" x14ac:dyDescent="0.45">
      <c r="A22" s="270">
        <v>16</v>
      </c>
      <c r="B22" s="271">
        <f>'M5'!B33</f>
        <v>0</v>
      </c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</row>
    <row r="23" spans="1:29" ht="18.600000000000001" x14ac:dyDescent="0.45">
      <c r="A23" s="270">
        <v>17</v>
      </c>
      <c r="B23" s="271">
        <f>'M5'!B34</f>
        <v>0</v>
      </c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</row>
    <row r="24" spans="1:29" ht="15" customHeight="1" x14ac:dyDescent="0.45">
      <c r="A24" s="270">
        <v>18</v>
      </c>
      <c r="B24" s="271">
        <f>'M5'!B35</f>
        <v>0</v>
      </c>
    </row>
    <row r="25" spans="1:29" ht="18.600000000000001" x14ac:dyDescent="0.45">
      <c r="A25" s="270">
        <v>19</v>
      </c>
      <c r="B25" s="271">
        <f>'M5'!B36</f>
        <v>0</v>
      </c>
    </row>
    <row r="26" spans="1:29" ht="18.600000000000001" x14ac:dyDescent="0.45">
      <c r="A26" s="270">
        <v>20</v>
      </c>
      <c r="B26" s="271">
        <f>'M5'!B37</f>
        <v>0</v>
      </c>
    </row>
    <row r="27" spans="1:29" ht="18.600000000000001" x14ac:dyDescent="0.45">
      <c r="A27" s="270">
        <v>21</v>
      </c>
      <c r="B27" s="271">
        <f>'M5'!B38</f>
        <v>0</v>
      </c>
    </row>
    <row r="28" spans="1:29" ht="18.600000000000001" x14ac:dyDescent="0.45">
      <c r="A28" s="270">
        <v>22</v>
      </c>
      <c r="B28" s="271">
        <f>'M5'!B39</f>
        <v>0</v>
      </c>
    </row>
    <row r="29" spans="1:29" ht="15.75" customHeight="1" x14ac:dyDescent="0.45">
      <c r="A29" s="270">
        <v>23</v>
      </c>
      <c r="B29" s="271">
        <f>'M5'!B40</f>
        <v>0</v>
      </c>
    </row>
    <row r="30" spans="1:29" ht="18.600000000000001" x14ac:dyDescent="0.45">
      <c r="A30" s="270">
        <v>24</v>
      </c>
      <c r="B30" s="271">
        <f>'M5'!B41</f>
        <v>0</v>
      </c>
    </row>
    <row r="31" spans="1:29" ht="18.600000000000001" x14ac:dyDescent="0.45">
      <c r="A31" s="270">
        <v>25</v>
      </c>
      <c r="B31" s="271">
        <f>'M5'!B42</f>
        <v>0</v>
      </c>
    </row>
    <row r="32" spans="1:29" ht="18.600000000000001" x14ac:dyDescent="0.45">
      <c r="A32" s="270">
        <v>26</v>
      </c>
      <c r="B32" s="271">
        <f>'M5'!B43</f>
        <v>0</v>
      </c>
    </row>
    <row r="33" spans="1:7" ht="18.600000000000001" x14ac:dyDescent="0.45">
      <c r="A33" s="270">
        <v>27</v>
      </c>
      <c r="B33" s="271">
        <f>'M5'!B44</f>
        <v>0</v>
      </c>
    </row>
    <row r="34" spans="1:7" ht="18.600000000000001" x14ac:dyDescent="0.45">
      <c r="A34" s="270">
        <v>28</v>
      </c>
      <c r="B34" s="271">
        <f>'M5'!B45</f>
        <v>0</v>
      </c>
    </row>
    <row r="35" spans="1:7" ht="18.600000000000001" x14ac:dyDescent="0.45">
      <c r="A35" s="270">
        <v>29</v>
      </c>
      <c r="B35" s="271">
        <f>'M5'!B46</f>
        <v>0</v>
      </c>
    </row>
    <row r="36" spans="1:7" ht="18.600000000000001" x14ac:dyDescent="0.45">
      <c r="A36" s="270">
        <v>30</v>
      </c>
      <c r="B36" s="271">
        <f>'M5'!B47</f>
        <v>0</v>
      </c>
    </row>
    <row r="37" spans="1:7" ht="18.600000000000001" x14ac:dyDescent="0.45">
      <c r="A37" s="270">
        <v>31</v>
      </c>
      <c r="B37" s="271">
        <f>'M5'!B48</f>
        <v>0</v>
      </c>
    </row>
    <row r="38" spans="1:7" ht="18.600000000000001" x14ac:dyDescent="0.45">
      <c r="A38" s="270">
        <v>32</v>
      </c>
      <c r="B38" s="271">
        <f>'M5'!B49</f>
        <v>0</v>
      </c>
    </row>
    <row r="39" spans="1:7" ht="18.600000000000001" x14ac:dyDescent="0.45">
      <c r="A39" s="270">
        <v>33</v>
      </c>
      <c r="B39" s="271">
        <f>'M5'!B50</f>
        <v>0</v>
      </c>
    </row>
    <row r="40" spans="1:7" ht="18.600000000000001" x14ac:dyDescent="0.45">
      <c r="A40" s="270">
        <v>34</v>
      </c>
      <c r="B40" s="271">
        <f>'M5'!B51</f>
        <v>0</v>
      </c>
    </row>
    <row r="41" spans="1:7" ht="18.600000000000001" x14ac:dyDescent="0.45">
      <c r="A41" s="270">
        <v>35</v>
      </c>
      <c r="B41" s="271">
        <f>'M5'!B52</f>
        <v>0</v>
      </c>
    </row>
    <row r="42" spans="1:7" ht="18.600000000000001" x14ac:dyDescent="0.45">
      <c r="A42" s="270">
        <v>36</v>
      </c>
      <c r="B42" s="271">
        <f>'M5'!B53</f>
        <v>0</v>
      </c>
    </row>
    <row r="44" spans="1:7" ht="25.8" x14ac:dyDescent="0.5">
      <c r="D44" s="226"/>
      <c r="E44" s="226"/>
      <c r="F44" s="226"/>
      <c r="G44" s="226"/>
    </row>
    <row r="54" spans="10:32" x14ac:dyDescent="0.45"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08"/>
      <c r="AE54" s="208"/>
      <c r="AF54" s="208"/>
    </row>
    <row r="55" spans="10:32" x14ac:dyDescent="0.45"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</row>
  </sheetData>
  <sheetProtection sheet="1" objects="1" scenarios="1"/>
  <mergeCells count="3">
    <mergeCell ref="D3:E3"/>
    <mergeCell ref="I3:AC3"/>
    <mergeCell ref="AD3:AF3"/>
  </mergeCells>
  <pageMargins left="0.39370078740157483" right="0.23622047244094491" top="0.98425196850393704" bottom="0.98425196850393704" header="0.51181102362204722" footer="0.51181102362204722"/>
  <pageSetup paperSize="9" scale="48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AA6B4-854C-45FC-AFE8-C0C32284B04A}">
  <sheetPr>
    <tabColor rgb="FFCCCCFF"/>
  </sheetPr>
  <dimension ref="B1:DM76"/>
  <sheetViews>
    <sheetView showGridLines="0" showRowColHeaders="0" zoomScale="50" zoomScaleNormal="50" workbookViewId="0">
      <selection activeCell="F4" sqref="F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9.21875" style="205"/>
    <col min="2" max="2" width="6.21875" style="268" bestFit="1" customWidth="1"/>
    <col min="3" max="3" width="50.77734375" style="272" customWidth="1"/>
    <col min="4" max="4" width="4" style="205" customWidth="1"/>
    <col min="5" max="30" width="8.77734375" style="205" customWidth="1"/>
    <col min="31" max="16384" width="9.21875" style="205"/>
  </cols>
  <sheetData>
    <row r="1" spans="2:46" ht="49.95" customHeight="1" x14ac:dyDescent="0.45"/>
    <row r="3" spans="2:46" s="249" customFormat="1" ht="72" x14ac:dyDescent="1.6">
      <c r="B3" s="267"/>
      <c r="C3" s="267"/>
      <c r="E3" s="250"/>
      <c r="F3" s="334">
        <v>1</v>
      </c>
      <c r="G3" s="334"/>
      <c r="H3" s="330" t="str">
        <f>VLOOKUP($F$3,'M5'!A18:B53,2)</f>
        <v>leerling 1</v>
      </c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  <c r="AB3" s="331"/>
      <c r="AC3" s="331"/>
      <c r="AD3" s="331"/>
      <c r="AE3" s="331"/>
      <c r="AF3" s="331"/>
      <c r="AG3" s="331"/>
      <c r="AH3" s="332"/>
      <c r="AI3" s="326" t="s">
        <v>125</v>
      </c>
      <c r="AJ3" s="327"/>
      <c r="AK3" s="327"/>
      <c r="AL3" s="328">
        <f>'M5'!$D$2</f>
        <v>5</v>
      </c>
      <c r="AM3" s="328"/>
      <c r="AN3" s="329"/>
      <c r="AQ3" s="264"/>
      <c r="AS3" s="261"/>
      <c r="AT3" s="261"/>
    </row>
    <row r="4" spans="2:46" ht="50.1" customHeight="1" x14ac:dyDescent="0.45">
      <c r="C4" s="269"/>
    </row>
    <row r="5" spans="2:46" ht="19.5" customHeight="1" x14ac:dyDescent="0.45">
      <c r="B5" s="270">
        <v>1</v>
      </c>
      <c r="C5" s="271" t="str">
        <f>'M5'!B18</f>
        <v>leerling 1</v>
      </c>
    </row>
    <row r="6" spans="2:46" ht="18.600000000000001" x14ac:dyDescent="0.45">
      <c r="B6" s="270">
        <v>2</v>
      </c>
      <c r="C6" s="271" t="str">
        <f>'M5'!B19</f>
        <v>leerling 2</v>
      </c>
    </row>
    <row r="7" spans="2:46" ht="18.600000000000001" x14ac:dyDescent="0.45">
      <c r="B7" s="270">
        <v>3</v>
      </c>
      <c r="C7" s="271" t="str">
        <f>'M5'!B20</f>
        <v>leerling 3</v>
      </c>
    </row>
    <row r="8" spans="2:46" ht="18.600000000000001" x14ac:dyDescent="0.45">
      <c r="B8" s="270">
        <v>4</v>
      </c>
      <c r="C8" s="271" t="str">
        <f>'M5'!B21</f>
        <v>leerling 4</v>
      </c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</row>
    <row r="9" spans="2:46" ht="18.600000000000001" x14ac:dyDescent="0.45">
      <c r="B9" s="270">
        <v>5</v>
      </c>
      <c r="C9" s="271" t="str">
        <f>'M5'!B22</f>
        <v>leerling 5</v>
      </c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</row>
    <row r="10" spans="2:46" ht="18.600000000000001" x14ac:dyDescent="0.45">
      <c r="B10" s="270">
        <v>6</v>
      </c>
      <c r="C10" s="271" t="str">
        <f>'M5'!B23</f>
        <v>leerling 6</v>
      </c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</row>
    <row r="11" spans="2:46" ht="18.600000000000001" x14ac:dyDescent="0.45">
      <c r="B11" s="270">
        <v>7</v>
      </c>
      <c r="C11" s="271" t="str">
        <f>'M5'!B24</f>
        <v>leerling 7</v>
      </c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</row>
    <row r="12" spans="2:46" ht="18.600000000000001" x14ac:dyDescent="0.45">
      <c r="B12" s="270">
        <v>8</v>
      </c>
      <c r="C12" s="271">
        <f>'M5'!B25</f>
        <v>0</v>
      </c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</row>
    <row r="13" spans="2:46" ht="18.600000000000001" x14ac:dyDescent="0.45">
      <c r="B13" s="270">
        <v>9</v>
      </c>
      <c r="C13" s="271">
        <f>'M5'!B26</f>
        <v>0</v>
      </c>
      <c r="F13" s="209"/>
      <c r="G13" s="209"/>
      <c r="H13" s="209"/>
      <c r="I13" s="216" t="s">
        <v>155</v>
      </c>
      <c r="J13" s="216" t="s">
        <v>156</v>
      </c>
      <c r="K13" s="221" t="s">
        <v>157</v>
      </c>
      <c r="L13" s="221" t="s">
        <v>158</v>
      </c>
      <c r="M13" s="222" t="s">
        <v>159</v>
      </c>
      <c r="N13" s="222" t="s">
        <v>160</v>
      </c>
      <c r="O13" s="217" t="s">
        <v>161</v>
      </c>
      <c r="P13" s="217" t="s">
        <v>162</v>
      </c>
      <c r="Q13" s="223" t="s">
        <v>163</v>
      </c>
      <c r="R13" s="223" t="s">
        <v>164</v>
      </c>
      <c r="S13" s="218" t="s">
        <v>165</v>
      </c>
      <c r="T13" s="218" t="s">
        <v>166</v>
      </c>
      <c r="U13" s="224" t="s">
        <v>127</v>
      </c>
      <c r="V13" s="225" t="s">
        <v>128</v>
      </c>
      <c r="W13" s="229" t="s">
        <v>133</v>
      </c>
      <c r="X13" s="299" t="s">
        <v>172</v>
      </c>
      <c r="Y13" s="299" t="s">
        <v>187</v>
      </c>
      <c r="Z13" s="231" t="s">
        <v>83</v>
      </c>
      <c r="AA13" s="232" t="s">
        <v>134</v>
      </c>
      <c r="AB13" s="232" t="s">
        <v>134</v>
      </c>
      <c r="AC13" s="206"/>
    </row>
    <row r="14" spans="2:46" ht="18.600000000000001" x14ac:dyDescent="0.45">
      <c r="B14" s="270">
        <v>10</v>
      </c>
      <c r="C14" s="271">
        <f>'M5'!B27</f>
        <v>0</v>
      </c>
      <c r="F14" s="212"/>
      <c r="G14" s="212"/>
      <c r="H14" s="212"/>
      <c r="I14" s="219">
        <f t="shared" ref="I14:V14" si="0">IF(I15="E",1,IF(I15="D",2,IF(I15="C",3,IF(I15="B",4,IF(I15="A",5,IF(I15=5,1,IF(I15=4,2,IF(I15=3,3,IF(I15=2,4,IF(I15=1,5,IF(I15=0,"")))))))))))</f>
        <v>5</v>
      </c>
      <c r="J14" s="219" t="str">
        <f t="shared" si="0"/>
        <v/>
      </c>
      <c r="K14" s="219">
        <f t="shared" si="0"/>
        <v>4</v>
      </c>
      <c r="L14" s="219" t="str">
        <f t="shared" si="0"/>
        <v/>
      </c>
      <c r="M14" s="219">
        <f t="shared" si="0"/>
        <v>5</v>
      </c>
      <c r="N14" s="219" t="str">
        <f t="shared" si="0"/>
        <v/>
      </c>
      <c r="O14" s="219" t="str">
        <f t="shared" si="0"/>
        <v/>
      </c>
      <c r="P14" s="219" t="str">
        <f t="shared" si="0"/>
        <v/>
      </c>
      <c r="Q14" s="219">
        <f t="shared" si="0"/>
        <v>3</v>
      </c>
      <c r="R14" s="219" t="str">
        <f t="shared" si="0"/>
        <v/>
      </c>
      <c r="S14" s="219">
        <f t="shared" si="0"/>
        <v>5</v>
      </c>
      <c r="T14" s="219" t="str">
        <f t="shared" si="0"/>
        <v/>
      </c>
      <c r="U14" s="219"/>
      <c r="V14" s="219">
        <f t="shared" si="0"/>
        <v>4</v>
      </c>
      <c r="W14" s="219" t="b">
        <f>IF(W15="E",1,IF(W15="D",2,IF(W15="C",3,IF(W15="B",4,IF(W15="A",5,IF(W15=5,1,IF(W15=4,2,IF(W15=3,3,IF(W15=2,4,IF(W15=1,5,IF(W15=0,"")))))))))))</f>
        <v>0</v>
      </c>
      <c r="X14" s="219">
        <f>IF(X15="E",1,IF(X15="D",2,IF(X15="C",3,IF(X15="B",4,IF(X15="A",5,IF(X15=0,"",IF(X15&lt;3,1,IF(X15&lt;5,2,IF(X15&lt;7,3,IF(X15&lt;9,4,IF(X15&lt;11,5,IF(X15=0,""))))))))))))</f>
        <v>4</v>
      </c>
      <c r="Y14" s="219"/>
      <c r="Z14" s="219">
        <f>'TOTAAL M-TOETSEN'!AB5*5</f>
        <v>2.1749999999999998</v>
      </c>
      <c r="AA14" s="220"/>
      <c r="AB14" s="220"/>
      <c r="AC14" s="251"/>
      <c r="AD14" s="251"/>
      <c r="AE14" s="252"/>
    </row>
    <row r="15" spans="2:46" ht="18.600000000000001" x14ac:dyDescent="0.45">
      <c r="B15" s="270">
        <v>11</v>
      </c>
      <c r="C15" s="271">
        <f>'M5'!B28</f>
        <v>0</v>
      </c>
      <c r="I15" s="219" t="str">
        <f>VLOOKUP($F$3,'M5'!$A$18:$M$53,8)</f>
        <v>A</v>
      </c>
      <c r="J15" s="219">
        <f>VLOOKUP($F$3,'E5'!$A$18:$M$53,8)</f>
        <v>0</v>
      </c>
      <c r="K15" s="219" t="str">
        <f>VLOOKUP($F$3,'M5'!$A$18:$M$53,9)</f>
        <v>B</v>
      </c>
      <c r="L15" s="219">
        <f>VLOOKUP($F$3,'E5'!$A$18:$M$53,9)</f>
        <v>0</v>
      </c>
      <c r="M15" s="219" t="str">
        <f>VLOOKUP($F$3,'M5'!$A$18:$M$53,10)</f>
        <v>A</v>
      </c>
      <c r="N15" s="219">
        <f>VLOOKUP($F$3,'E5'!$A$18:$M$53,10)</f>
        <v>0</v>
      </c>
      <c r="O15" s="219">
        <f>VLOOKUP($F$3,'M5'!$A$18:$M$53,11)</f>
        <v>0</v>
      </c>
      <c r="P15" s="219">
        <f>VLOOKUP($F$3,'E5'!$A$18:$M$53,11)</f>
        <v>0</v>
      </c>
      <c r="Q15" s="219" t="str">
        <f>VLOOKUP($F$3,'M5'!$A$18:$M$53,12)</f>
        <v>C</v>
      </c>
      <c r="R15" s="219">
        <f>VLOOKUP($F$3,'E5'!$A$18:$M$53,12)</f>
        <v>0</v>
      </c>
      <c r="S15" s="219" t="str">
        <f>VLOOKUP($F$3,'M5'!$A$18:$M$53,13)</f>
        <v>A</v>
      </c>
      <c r="T15" s="219">
        <f>VLOOKUP($F$3,'E5'!$A$18:$M$53,13)</f>
        <v>0</v>
      </c>
      <c r="U15" s="219" t="str">
        <f>VLOOKUP($F$3,'M5'!$A$18:$M$53,12)</f>
        <v>C</v>
      </c>
      <c r="V15" s="219" t="str">
        <f>VLOOKUP($F$3,'M5'!$A$18:$M$53,4)</f>
        <v>B</v>
      </c>
      <c r="W15" s="219">
        <f>VLOOKUP($F$3,'M5'!$A$18:$M$53,3)</f>
        <v>7</v>
      </c>
      <c r="X15" s="219">
        <f>VLOOKUP($F$3,'M5'!$A$18:$M$53,3)</f>
        <v>7</v>
      </c>
      <c r="Y15" s="219"/>
      <c r="Z15" s="219">
        <f>'TOTAAL M-TOETSEN'!AB5*5</f>
        <v>2.1749999999999998</v>
      </c>
      <c r="AA15" s="255"/>
      <c r="AB15" s="255"/>
      <c r="AC15" s="206"/>
      <c r="AD15" s="206"/>
    </row>
    <row r="16" spans="2:46" ht="18.600000000000001" x14ac:dyDescent="0.45">
      <c r="B16" s="270">
        <v>12</v>
      </c>
      <c r="C16" s="271">
        <f>'M5'!B29</f>
        <v>0</v>
      </c>
      <c r="I16" s="219">
        <f>IF(I14="","",IF(I14&gt;0,I14*2))</f>
        <v>10</v>
      </c>
      <c r="J16" s="219" t="str">
        <f t="shared" ref="J16:T16" si="1">IF(J14="","",IF(J14&gt;0,J14*2))</f>
        <v/>
      </c>
      <c r="K16" s="219">
        <f t="shared" si="1"/>
        <v>8</v>
      </c>
      <c r="L16" s="219" t="str">
        <f t="shared" si="1"/>
        <v/>
      </c>
      <c r="M16" s="219">
        <f t="shared" si="1"/>
        <v>10</v>
      </c>
      <c r="N16" s="219" t="str">
        <f t="shared" si="1"/>
        <v/>
      </c>
      <c r="O16" s="219" t="str">
        <f t="shared" si="1"/>
        <v/>
      </c>
      <c r="P16" s="219" t="str">
        <f t="shared" si="1"/>
        <v/>
      </c>
      <c r="Q16" s="219">
        <f t="shared" si="1"/>
        <v>6</v>
      </c>
      <c r="R16" s="219" t="str">
        <f t="shared" si="1"/>
        <v/>
      </c>
      <c r="S16" s="219">
        <f t="shared" si="1"/>
        <v>10</v>
      </c>
      <c r="T16" s="219" t="str">
        <f t="shared" si="1"/>
        <v/>
      </c>
      <c r="U16" s="220">
        <f>AB16/AA16</f>
        <v>8.8000000000000007</v>
      </c>
      <c r="V16" s="231">
        <f>IF(V14="","",IF(V14&gt;0,V14*2))</f>
        <v>8</v>
      </c>
      <c r="W16" s="219">
        <f>Z16</f>
        <v>4.3499999999999996</v>
      </c>
      <c r="X16" s="231">
        <f>IF(X14="","",IF(X14&gt;0,X14*2))</f>
        <v>8</v>
      </c>
      <c r="Y16" s="233">
        <f>U16-2</f>
        <v>6.8000000000000007</v>
      </c>
      <c r="Z16" s="219">
        <f>IF(Z14="","",IF(Z14&gt;0,Z14*2))</f>
        <v>4.3499999999999996</v>
      </c>
      <c r="AA16" s="255">
        <f>COUNTIF(I16:T16,"&gt;0")</f>
        <v>5</v>
      </c>
      <c r="AB16" s="255">
        <f>SUM(I16:T16)</f>
        <v>44</v>
      </c>
    </row>
    <row r="17" spans="2:40" ht="18.600000000000001" x14ac:dyDescent="0.45">
      <c r="B17" s="270">
        <v>13</v>
      </c>
      <c r="C17" s="271">
        <f>'M5'!B30</f>
        <v>0</v>
      </c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</row>
    <row r="18" spans="2:40" ht="18.600000000000001" x14ac:dyDescent="0.45">
      <c r="B18" s="270">
        <v>14</v>
      </c>
      <c r="C18" s="271">
        <f>'M5'!B31</f>
        <v>0</v>
      </c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</row>
    <row r="19" spans="2:40" ht="18.600000000000001" x14ac:dyDescent="0.45">
      <c r="B19" s="270">
        <v>15</v>
      </c>
      <c r="C19" s="271">
        <f>'M5'!B32</f>
        <v>0</v>
      </c>
      <c r="F19" s="212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</row>
    <row r="20" spans="2:40" ht="18.600000000000001" x14ac:dyDescent="0.45">
      <c r="B20" s="270">
        <v>16</v>
      </c>
      <c r="C20" s="271">
        <f>'M5'!B33</f>
        <v>0</v>
      </c>
      <c r="F20" s="212"/>
      <c r="G20" s="212"/>
      <c r="H20" s="212"/>
      <c r="I20" s="212"/>
      <c r="J20" s="212"/>
      <c r="K20" s="212"/>
      <c r="L20" s="212"/>
      <c r="M20" s="209"/>
      <c r="N20" s="209"/>
      <c r="O20" s="212"/>
      <c r="P20" s="212"/>
      <c r="Q20" s="209"/>
      <c r="R20" s="209"/>
      <c r="S20" s="209"/>
      <c r="T20" s="209"/>
      <c r="U20" s="209"/>
      <c r="V20" s="209"/>
    </row>
    <row r="21" spans="2:40" ht="18.600000000000001" x14ac:dyDescent="0.45">
      <c r="B21" s="270">
        <v>17</v>
      </c>
      <c r="C21" s="271">
        <f>'M5'!B34</f>
        <v>0</v>
      </c>
      <c r="F21" s="211"/>
      <c r="G21" s="211"/>
      <c r="H21" s="210"/>
      <c r="I21" s="210"/>
      <c r="J21" s="210"/>
      <c r="K21" s="211"/>
      <c r="L21" s="211"/>
      <c r="M21" s="209"/>
      <c r="N21" s="209"/>
      <c r="O21" s="210"/>
      <c r="P21" s="210"/>
      <c r="Q21" s="209"/>
      <c r="R21" s="209"/>
      <c r="S21" s="209"/>
      <c r="T21" s="209"/>
      <c r="U21" s="209"/>
      <c r="V21" s="209"/>
    </row>
    <row r="22" spans="2:40" ht="18.600000000000001" x14ac:dyDescent="0.45">
      <c r="B22" s="270">
        <v>18</v>
      </c>
      <c r="C22" s="271">
        <f>'M5'!B35</f>
        <v>0</v>
      </c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</row>
    <row r="23" spans="2:40" ht="18.600000000000001" x14ac:dyDescent="0.45">
      <c r="B23" s="270">
        <v>19</v>
      </c>
      <c r="C23" s="271">
        <f>'M5'!B36</f>
        <v>0</v>
      </c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</row>
    <row r="24" spans="2:40" ht="15" customHeight="1" x14ac:dyDescent="0.45">
      <c r="B24" s="270">
        <v>20</v>
      </c>
      <c r="C24" s="271">
        <f>'M5'!B37</f>
        <v>0</v>
      </c>
    </row>
    <row r="25" spans="2:40" ht="18.600000000000001" x14ac:dyDescent="0.45">
      <c r="B25" s="270">
        <v>21</v>
      </c>
      <c r="C25" s="271">
        <f>'M5'!B38</f>
        <v>0</v>
      </c>
    </row>
    <row r="26" spans="2:40" ht="18.600000000000001" x14ac:dyDescent="0.45">
      <c r="B26" s="270">
        <v>22</v>
      </c>
      <c r="C26" s="271">
        <f>'M5'!B39</f>
        <v>0</v>
      </c>
    </row>
    <row r="27" spans="2:40" ht="18.600000000000001" x14ac:dyDescent="0.45">
      <c r="B27" s="270">
        <v>23</v>
      </c>
      <c r="C27" s="271">
        <f>'M5'!B40</f>
        <v>0</v>
      </c>
    </row>
    <row r="28" spans="2:40" ht="18.600000000000001" x14ac:dyDescent="0.45">
      <c r="B28" s="270">
        <v>24</v>
      </c>
      <c r="C28" s="271">
        <f>'M5'!B41</f>
        <v>0</v>
      </c>
    </row>
    <row r="29" spans="2:40" ht="15.75" customHeight="1" x14ac:dyDescent="0.45">
      <c r="B29" s="270">
        <v>25</v>
      </c>
      <c r="C29" s="271">
        <f>'M5'!B42</f>
        <v>0</v>
      </c>
      <c r="AH29"/>
    </row>
    <row r="30" spans="2:40" ht="18.600000000000001" x14ac:dyDescent="0.45">
      <c r="B30" s="270">
        <v>26</v>
      </c>
      <c r="C30" s="271">
        <f>'M5'!B43</f>
        <v>0</v>
      </c>
    </row>
    <row r="31" spans="2:40" ht="18.600000000000001" x14ac:dyDescent="0.45">
      <c r="B31" s="270">
        <v>27</v>
      </c>
      <c r="C31" s="271">
        <f>'M5'!B44</f>
        <v>0</v>
      </c>
    </row>
    <row r="32" spans="2:40" ht="18.600000000000001" x14ac:dyDescent="0.45">
      <c r="B32" s="270">
        <v>28</v>
      </c>
      <c r="C32" s="271">
        <f>'M5'!B45</f>
        <v>0</v>
      </c>
      <c r="F32" s="335"/>
      <c r="G32" s="335"/>
      <c r="H32" s="333"/>
      <c r="I32" s="333"/>
      <c r="J32" s="333"/>
      <c r="K32" s="333"/>
      <c r="L32" s="333"/>
      <c r="M32" s="333"/>
      <c r="N32" s="333"/>
      <c r="O32" s="333"/>
      <c r="P32" s="333"/>
      <c r="Q32" s="333"/>
      <c r="R32" s="333"/>
      <c r="S32" s="333"/>
      <c r="T32" s="333"/>
      <c r="U32" s="333"/>
      <c r="V32" s="333"/>
      <c r="W32" s="333"/>
      <c r="X32" s="333"/>
      <c r="Y32" s="333"/>
      <c r="Z32" s="333"/>
      <c r="AA32" s="333"/>
      <c r="AB32" s="333"/>
      <c r="AC32" s="333"/>
      <c r="AD32" s="333"/>
      <c r="AE32" s="333"/>
      <c r="AF32" s="333"/>
      <c r="AG32" s="333"/>
      <c r="AH32" s="333"/>
      <c r="AI32" s="333"/>
      <c r="AJ32" s="333"/>
      <c r="AK32" s="333"/>
      <c r="AL32" s="333"/>
      <c r="AM32" s="333"/>
      <c r="AN32" s="333"/>
    </row>
    <row r="33" spans="2:40" ht="18.600000000000001" x14ac:dyDescent="0.45">
      <c r="B33" s="270">
        <v>29</v>
      </c>
      <c r="C33" s="271">
        <f>'M5'!B46</f>
        <v>0</v>
      </c>
      <c r="F33" s="335"/>
      <c r="G33" s="335"/>
      <c r="H33" s="333"/>
      <c r="I33" s="333"/>
      <c r="J33" s="333"/>
      <c r="K33" s="333"/>
      <c r="L33" s="333"/>
      <c r="M33" s="333"/>
      <c r="N33" s="333"/>
      <c r="O33" s="333"/>
      <c r="P33" s="333"/>
      <c r="Q33" s="333"/>
      <c r="R33" s="333"/>
      <c r="S33" s="333"/>
      <c r="T33" s="333"/>
      <c r="U33" s="333"/>
      <c r="V33" s="333"/>
      <c r="W33" s="333"/>
      <c r="X33" s="333"/>
      <c r="Y33" s="333"/>
      <c r="Z33" s="333"/>
      <c r="AA33" s="333"/>
      <c r="AB33" s="333"/>
      <c r="AC33" s="333"/>
      <c r="AD33" s="333"/>
      <c r="AE33" s="333"/>
      <c r="AF33" s="333"/>
      <c r="AG33" s="333"/>
      <c r="AH33" s="333"/>
      <c r="AI33" s="333"/>
      <c r="AJ33" s="333"/>
      <c r="AK33" s="333"/>
      <c r="AL33" s="333"/>
      <c r="AM33" s="333"/>
      <c r="AN33" s="333"/>
    </row>
    <row r="34" spans="2:40" ht="18.600000000000001" x14ac:dyDescent="0.45">
      <c r="B34" s="270">
        <v>30</v>
      </c>
      <c r="C34" s="271">
        <f>'M5'!B47</f>
        <v>0</v>
      </c>
      <c r="F34" s="335"/>
      <c r="G34" s="335"/>
      <c r="H34" s="333"/>
      <c r="I34" s="333"/>
      <c r="J34" s="333"/>
      <c r="K34" s="333"/>
      <c r="L34" s="333"/>
      <c r="M34" s="333"/>
      <c r="N34" s="333"/>
      <c r="O34" s="333"/>
      <c r="P34" s="333"/>
      <c r="Q34" s="333"/>
      <c r="R34" s="333"/>
      <c r="S34" s="333"/>
      <c r="T34" s="333"/>
      <c r="U34" s="333"/>
      <c r="V34" s="333"/>
      <c r="W34" s="333"/>
      <c r="X34" s="333"/>
      <c r="Y34" s="333"/>
      <c r="Z34" s="333"/>
      <c r="AA34" s="333"/>
      <c r="AB34" s="333"/>
      <c r="AC34" s="333"/>
      <c r="AD34" s="333"/>
      <c r="AE34" s="333"/>
      <c r="AF34" s="333"/>
      <c r="AG34" s="333"/>
      <c r="AH34" s="333"/>
      <c r="AI34" s="333"/>
      <c r="AJ34" s="333"/>
      <c r="AK34" s="333"/>
      <c r="AL34" s="333"/>
      <c r="AM34" s="333"/>
      <c r="AN34" s="333"/>
    </row>
    <row r="35" spans="2:40" ht="18.600000000000001" x14ac:dyDescent="0.45">
      <c r="B35" s="270">
        <v>31</v>
      </c>
      <c r="C35" s="271">
        <f>'M5'!B48</f>
        <v>0</v>
      </c>
      <c r="F35" s="335"/>
      <c r="G35" s="335"/>
      <c r="H35" s="333"/>
      <c r="I35" s="333"/>
      <c r="J35" s="333"/>
      <c r="K35" s="333"/>
      <c r="L35" s="333"/>
      <c r="M35" s="333"/>
      <c r="N35" s="333"/>
      <c r="O35" s="333"/>
      <c r="P35" s="333"/>
      <c r="Q35" s="333"/>
      <c r="R35" s="333"/>
      <c r="S35" s="333"/>
      <c r="T35" s="333"/>
      <c r="U35" s="333"/>
      <c r="V35" s="333"/>
      <c r="W35" s="333"/>
      <c r="X35" s="333"/>
      <c r="Y35" s="333"/>
      <c r="Z35" s="333"/>
      <c r="AA35" s="333"/>
      <c r="AB35" s="333"/>
      <c r="AC35" s="333"/>
      <c r="AD35" s="333"/>
      <c r="AE35" s="333"/>
      <c r="AF35" s="333"/>
      <c r="AG35" s="333"/>
      <c r="AH35" s="333"/>
      <c r="AI35" s="333"/>
      <c r="AJ35" s="333"/>
      <c r="AK35" s="333"/>
      <c r="AL35" s="333"/>
      <c r="AM35" s="333"/>
      <c r="AN35" s="333"/>
    </row>
    <row r="36" spans="2:40" ht="19.5" customHeight="1" x14ac:dyDescent="0.45">
      <c r="B36" s="270">
        <v>32</v>
      </c>
      <c r="C36" s="271">
        <f>'M5'!B49</f>
        <v>0</v>
      </c>
      <c r="F36" s="335"/>
      <c r="G36" s="335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33"/>
      <c r="AF36" s="333"/>
      <c r="AG36" s="333"/>
      <c r="AH36" s="333"/>
      <c r="AI36" s="333"/>
      <c r="AJ36" s="333"/>
      <c r="AK36" s="333"/>
      <c r="AL36" s="333"/>
      <c r="AM36" s="333"/>
      <c r="AN36" s="333"/>
    </row>
    <row r="37" spans="2:40" ht="19.5" customHeight="1" x14ac:dyDescent="0.45">
      <c r="B37" s="270">
        <v>33</v>
      </c>
      <c r="C37" s="271">
        <f>'M5'!B50</f>
        <v>0</v>
      </c>
      <c r="F37" s="335"/>
      <c r="G37" s="335"/>
      <c r="H37" s="333"/>
      <c r="I37" s="333"/>
      <c r="J37" s="333"/>
      <c r="K37" s="333"/>
      <c r="L37" s="333"/>
      <c r="M37" s="333"/>
      <c r="N37" s="333"/>
      <c r="O37" s="333"/>
      <c r="P37" s="333"/>
      <c r="Q37" s="333"/>
      <c r="R37" s="333"/>
      <c r="S37" s="333"/>
      <c r="T37" s="333"/>
      <c r="U37" s="333"/>
      <c r="V37" s="333"/>
      <c r="W37" s="333"/>
      <c r="X37" s="333"/>
      <c r="Y37" s="333"/>
      <c r="Z37" s="333"/>
      <c r="AA37" s="333"/>
      <c r="AB37" s="333"/>
      <c r="AC37" s="333"/>
      <c r="AD37" s="333"/>
      <c r="AE37" s="333"/>
      <c r="AF37" s="333"/>
      <c r="AG37" s="333"/>
      <c r="AH37" s="333"/>
      <c r="AI37" s="333"/>
      <c r="AJ37" s="333"/>
      <c r="AK37" s="333"/>
      <c r="AL37" s="333"/>
      <c r="AM37" s="333"/>
      <c r="AN37" s="333"/>
    </row>
    <row r="38" spans="2:40" ht="19.5" customHeight="1" x14ac:dyDescent="0.7">
      <c r="B38" s="270">
        <v>34</v>
      </c>
      <c r="C38" s="271">
        <f>'M5'!B51</f>
        <v>0</v>
      </c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  <c r="AI38" s="254"/>
      <c r="AJ38" s="254"/>
      <c r="AK38" s="254"/>
      <c r="AL38" s="254"/>
      <c r="AM38" s="254"/>
      <c r="AN38" s="254"/>
    </row>
    <row r="39" spans="2:40" ht="19.5" customHeight="1" x14ac:dyDescent="0.45">
      <c r="B39" s="270">
        <v>35</v>
      </c>
      <c r="C39" s="271">
        <f>'M5'!B52</f>
        <v>0</v>
      </c>
      <c r="F39" s="335"/>
      <c r="G39" s="335"/>
      <c r="H39" s="333"/>
      <c r="I39" s="333"/>
      <c r="J39" s="333"/>
      <c r="K39" s="333"/>
      <c r="L39" s="333"/>
      <c r="M39" s="333"/>
      <c r="N39" s="333"/>
      <c r="O39" s="333"/>
      <c r="P39" s="333"/>
      <c r="Q39" s="333"/>
      <c r="R39" s="333"/>
      <c r="S39" s="333"/>
      <c r="T39" s="333"/>
      <c r="U39" s="333"/>
      <c r="V39" s="333"/>
      <c r="W39" s="333"/>
      <c r="X39" s="333"/>
      <c r="Y39" s="333"/>
      <c r="Z39" s="333"/>
      <c r="AA39" s="333"/>
      <c r="AB39" s="333"/>
      <c r="AC39" s="333"/>
      <c r="AD39" s="333"/>
      <c r="AE39" s="333"/>
      <c r="AF39" s="333"/>
      <c r="AG39" s="333"/>
      <c r="AH39" s="333"/>
      <c r="AI39" s="333"/>
      <c r="AJ39" s="333"/>
      <c r="AK39" s="333"/>
      <c r="AL39" s="333"/>
      <c r="AM39" s="333"/>
      <c r="AN39" s="333"/>
    </row>
    <row r="40" spans="2:40" ht="19.5" customHeight="1" x14ac:dyDescent="0.45">
      <c r="B40" s="270">
        <v>36</v>
      </c>
      <c r="C40" s="271">
        <f>'M5'!B53</f>
        <v>0</v>
      </c>
      <c r="F40" s="335"/>
      <c r="G40" s="335"/>
      <c r="H40" s="333"/>
      <c r="I40" s="333"/>
      <c r="J40" s="333"/>
      <c r="K40" s="333"/>
      <c r="L40" s="333"/>
      <c r="M40" s="333"/>
      <c r="N40" s="333"/>
      <c r="O40" s="333"/>
      <c r="P40" s="333"/>
      <c r="Q40" s="333"/>
      <c r="R40" s="333"/>
      <c r="S40" s="333"/>
      <c r="T40" s="333"/>
      <c r="U40" s="333"/>
      <c r="V40" s="333"/>
      <c r="W40" s="333"/>
      <c r="X40" s="333"/>
      <c r="Y40" s="333"/>
      <c r="Z40" s="333"/>
      <c r="AA40" s="333"/>
      <c r="AB40" s="333"/>
      <c r="AC40" s="333"/>
      <c r="AD40" s="333"/>
      <c r="AE40" s="333"/>
      <c r="AF40" s="333"/>
      <c r="AG40" s="333"/>
      <c r="AH40" s="333"/>
      <c r="AI40" s="333"/>
      <c r="AJ40" s="333"/>
      <c r="AK40" s="333"/>
      <c r="AL40" s="333"/>
      <c r="AM40" s="333"/>
      <c r="AN40" s="333"/>
    </row>
    <row r="41" spans="2:40" ht="19.5" customHeight="1" x14ac:dyDescent="0.45">
      <c r="F41" s="335"/>
      <c r="G41" s="335"/>
      <c r="H41" s="333"/>
      <c r="I41" s="333"/>
      <c r="J41" s="333"/>
      <c r="K41" s="333"/>
      <c r="L41" s="333"/>
      <c r="M41" s="333"/>
      <c r="N41" s="333"/>
      <c r="O41" s="333"/>
      <c r="P41" s="333"/>
      <c r="Q41" s="333"/>
      <c r="R41" s="333"/>
      <c r="S41" s="333"/>
      <c r="T41" s="333"/>
      <c r="U41" s="333"/>
      <c r="V41" s="333"/>
      <c r="W41" s="333"/>
      <c r="X41" s="333"/>
      <c r="Y41" s="333"/>
      <c r="Z41" s="333"/>
      <c r="AA41" s="333"/>
      <c r="AB41" s="333"/>
      <c r="AC41" s="333"/>
      <c r="AD41" s="333"/>
      <c r="AE41" s="333"/>
      <c r="AF41" s="333"/>
      <c r="AG41" s="333"/>
      <c r="AH41" s="333"/>
      <c r="AI41" s="333"/>
      <c r="AJ41" s="333"/>
      <c r="AK41" s="333"/>
      <c r="AL41" s="333"/>
      <c r="AM41" s="333"/>
      <c r="AN41" s="333"/>
    </row>
    <row r="42" spans="2:40" ht="19.5" customHeight="1" x14ac:dyDescent="0.45">
      <c r="F42" s="335"/>
      <c r="G42" s="335"/>
      <c r="H42" s="333"/>
      <c r="I42" s="333"/>
      <c r="J42" s="333"/>
      <c r="K42" s="333"/>
      <c r="L42" s="333"/>
      <c r="M42" s="333"/>
      <c r="N42" s="333"/>
      <c r="O42" s="333"/>
      <c r="P42" s="333"/>
      <c r="Q42" s="333"/>
      <c r="R42" s="333"/>
      <c r="S42" s="333"/>
      <c r="T42" s="333"/>
      <c r="U42" s="333"/>
      <c r="V42" s="333"/>
      <c r="W42" s="333"/>
      <c r="X42" s="333"/>
      <c r="Y42" s="333"/>
      <c r="Z42" s="333"/>
      <c r="AA42" s="333"/>
      <c r="AB42" s="333"/>
      <c r="AC42" s="333"/>
      <c r="AD42" s="333"/>
      <c r="AE42" s="333"/>
      <c r="AF42" s="333"/>
      <c r="AG42" s="333"/>
      <c r="AH42" s="333"/>
      <c r="AI42" s="333"/>
      <c r="AJ42" s="333"/>
      <c r="AK42" s="333"/>
      <c r="AL42" s="333"/>
      <c r="AM42" s="333"/>
      <c r="AN42" s="333"/>
    </row>
    <row r="43" spans="2:40" ht="19.5" customHeight="1" x14ac:dyDescent="0.45">
      <c r="F43" s="335"/>
      <c r="G43" s="335"/>
      <c r="H43" s="333"/>
      <c r="I43" s="333"/>
      <c r="J43" s="333"/>
      <c r="K43" s="333"/>
      <c r="L43" s="333"/>
      <c r="M43" s="333"/>
      <c r="N43" s="333"/>
      <c r="O43" s="333"/>
      <c r="P43" s="333"/>
      <c r="Q43" s="333"/>
      <c r="R43" s="333"/>
      <c r="S43" s="333"/>
      <c r="T43" s="333"/>
      <c r="U43" s="333"/>
      <c r="V43" s="333"/>
      <c r="W43" s="333"/>
      <c r="X43" s="333"/>
      <c r="Y43" s="333"/>
      <c r="Z43" s="333"/>
      <c r="AA43" s="333"/>
      <c r="AB43" s="333"/>
      <c r="AC43" s="333"/>
      <c r="AD43" s="333"/>
      <c r="AE43" s="333"/>
      <c r="AF43" s="333"/>
      <c r="AG43" s="333"/>
      <c r="AH43" s="333"/>
      <c r="AI43" s="333"/>
      <c r="AJ43" s="333"/>
      <c r="AK43" s="333"/>
      <c r="AL43" s="333"/>
      <c r="AM43" s="333"/>
      <c r="AN43" s="333"/>
    </row>
    <row r="44" spans="2:40" ht="19.5" customHeight="1" x14ac:dyDescent="0.45">
      <c r="F44" s="335"/>
      <c r="G44" s="335"/>
      <c r="H44" s="333"/>
      <c r="I44" s="333"/>
      <c r="J44" s="333"/>
      <c r="K44" s="333"/>
      <c r="L44" s="333"/>
      <c r="M44" s="333"/>
      <c r="N44" s="333"/>
      <c r="O44" s="333"/>
      <c r="P44" s="333"/>
      <c r="Q44" s="333"/>
      <c r="R44" s="333"/>
      <c r="S44" s="333"/>
      <c r="T44" s="333"/>
      <c r="U44" s="333"/>
      <c r="V44" s="333"/>
      <c r="W44" s="333"/>
      <c r="X44" s="333"/>
      <c r="Y44" s="333"/>
      <c r="Z44" s="333"/>
      <c r="AA44" s="333"/>
      <c r="AB44" s="333"/>
      <c r="AC44" s="333"/>
      <c r="AD44" s="333"/>
      <c r="AE44" s="333"/>
      <c r="AF44" s="333"/>
      <c r="AG44" s="333"/>
      <c r="AH44" s="333"/>
      <c r="AI44" s="333"/>
      <c r="AJ44" s="333"/>
      <c r="AK44" s="333"/>
      <c r="AL44" s="333"/>
      <c r="AM44" s="333"/>
      <c r="AN44" s="333"/>
    </row>
    <row r="45" spans="2:40" ht="19.5" customHeight="1" x14ac:dyDescent="0.7">
      <c r="H45" s="254"/>
      <c r="I45" s="254"/>
      <c r="J45" s="254"/>
      <c r="K45" s="254"/>
      <c r="L45" s="254"/>
      <c r="M45" s="254"/>
      <c r="N45" s="254"/>
      <c r="O45" s="254"/>
      <c r="P45" s="254"/>
      <c r="Q45" s="254"/>
      <c r="R45" s="254"/>
      <c r="S45" s="254"/>
      <c r="T45" s="254"/>
      <c r="U45" s="254"/>
      <c r="V45" s="254"/>
      <c r="W45" s="254"/>
      <c r="X45" s="254"/>
      <c r="Y45" s="254"/>
      <c r="Z45" s="254"/>
      <c r="AA45" s="254"/>
      <c r="AB45" s="254"/>
      <c r="AC45" s="254"/>
      <c r="AD45" s="254"/>
      <c r="AE45" s="254"/>
      <c r="AF45" s="254"/>
      <c r="AG45" s="254"/>
      <c r="AH45" s="254"/>
      <c r="AI45" s="254"/>
      <c r="AJ45" s="254"/>
      <c r="AK45" s="254"/>
      <c r="AL45" s="254"/>
      <c r="AM45" s="254"/>
      <c r="AN45" s="254"/>
    </row>
    <row r="46" spans="2:40" ht="19.5" customHeight="1" x14ac:dyDescent="0.45">
      <c r="F46" s="335"/>
      <c r="G46" s="335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  <c r="AJ46" s="333"/>
      <c r="AK46" s="333"/>
      <c r="AL46" s="333"/>
      <c r="AM46" s="333"/>
      <c r="AN46" s="333"/>
    </row>
    <row r="47" spans="2:40" ht="19.5" customHeight="1" x14ac:dyDescent="0.45">
      <c r="F47" s="335"/>
      <c r="G47" s="335"/>
      <c r="H47" s="333"/>
      <c r="I47" s="333"/>
      <c r="J47" s="333"/>
      <c r="K47" s="333"/>
      <c r="L47" s="333"/>
      <c r="M47" s="333"/>
      <c r="N47" s="333"/>
      <c r="O47" s="333"/>
      <c r="P47" s="333"/>
      <c r="Q47" s="333"/>
      <c r="R47" s="333"/>
      <c r="S47" s="333"/>
      <c r="T47" s="333"/>
      <c r="U47" s="333"/>
      <c r="V47" s="333"/>
      <c r="W47" s="333"/>
      <c r="X47" s="333"/>
      <c r="Y47" s="333"/>
      <c r="Z47" s="333"/>
      <c r="AA47" s="333"/>
      <c r="AB47" s="333"/>
      <c r="AC47" s="333"/>
      <c r="AD47" s="333"/>
      <c r="AE47" s="333"/>
      <c r="AF47" s="333"/>
      <c r="AG47" s="333"/>
      <c r="AH47" s="333"/>
      <c r="AI47" s="333"/>
      <c r="AJ47" s="333"/>
      <c r="AK47" s="333"/>
      <c r="AL47" s="333"/>
      <c r="AM47" s="333"/>
      <c r="AN47" s="333"/>
    </row>
    <row r="48" spans="2:40" ht="19.5" customHeight="1" x14ac:dyDescent="0.45">
      <c r="F48" s="335"/>
      <c r="G48" s="335"/>
      <c r="H48" s="333"/>
      <c r="I48" s="333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3"/>
      <c r="AL48" s="333"/>
      <c r="AM48" s="333"/>
      <c r="AN48" s="333"/>
    </row>
    <row r="49" spans="6:40" ht="19.5" customHeight="1" x14ac:dyDescent="0.45">
      <c r="F49" s="335"/>
      <c r="G49" s="335"/>
      <c r="H49" s="333"/>
      <c r="I49" s="333"/>
      <c r="J49" s="333"/>
      <c r="K49" s="333"/>
      <c r="L49" s="333"/>
      <c r="M49" s="333"/>
      <c r="N49" s="333"/>
      <c r="O49" s="333"/>
      <c r="P49" s="333"/>
      <c r="Q49" s="333"/>
      <c r="R49" s="333"/>
      <c r="S49" s="333"/>
      <c r="T49" s="333"/>
      <c r="U49" s="333"/>
      <c r="V49" s="333"/>
      <c r="W49" s="333"/>
      <c r="X49" s="333"/>
      <c r="Y49" s="333"/>
      <c r="Z49" s="333"/>
      <c r="AA49" s="333"/>
      <c r="AB49" s="333"/>
      <c r="AC49" s="333"/>
      <c r="AD49" s="333"/>
      <c r="AE49" s="333"/>
      <c r="AF49" s="333"/>
      <c r="AG49" s="333"/>
      <c r="AH49" s="333"/>
      <c r="AI49" s="333"/>
      <c r="AJ49" s="333"/>
      <c r="AK49" s="333"/>
      <c r="AL49" s="333"/>
      <c r="AM49" s="333"/>
      <c r="AN49" s="333"/>
    </row>
    <row r="50" spans="6:40" ht="19.5" customHeight="1" x14ac:dyDescent="0.45">
      <c r="F50" s="335"/>
      <c r="G50" s="335"/>
      <c r="H50" s="333"/>
      <c r="I50" s="333"/>
      <c r="J50" s="333"/>
      <c r="K50" s="333"/>
      <c r="L50" s="333"/>
      <c r="M50" s="333"/>
      <c r="N50" s="333"/>
      <c r="O50" s="333"/>
      <c r="P50" s="333"/>
      <c r="Q50" s="333"/>
      <c r="R50" s="333"/>
      <c r="S50" s="333"/>
      <c r="T50" s="333"/>
      <c r="U50" s="333"/>
      <c r="V50" s="333"/>
      <c r="W50" s="333"/>
      <c r="X50" s="333"/>
      <c r="Y50" s="333"/>
      <c r="Z50" s="333"/>
      <c r="AA50" s="333"/>
      <c r="AB50" s="333"/>
      <c r="AC50" s="333"/>
      <c r="AD50" s="333"/>
      <c r="AE50" s="333"/>
      <c r="AF50" s="333"/>
      <c r="AG50" s="333"/>
      <c r="AH50" s="333"/>
      <c r="AI50" s="333"/>
      <c r="AJ50" s="333"/>
      <c r="AK50" s="333"/>
      <c r="AL50" s="333"/>
      <c r="AM50" s="333"/>
      <c r="AN50" s="333"/>
    </row>
    <row r="51" spans="6:40" ht="19.5" customHeight="1" x14ac:dyDescent="0.45">
      <c r="F51" s="335"/>
      <c r="G51" s="335"/>
      <c r="H51" s="333"/>
      <c r="I51" s="333"/>
      <c r="J51" s="333"/>
      <c r="K51" s="333"/>
      <c r="L51" s="333"/>
      <c r="M51" s="333"/>
      <c r="N51" s="333"/>
      <c r="O51" s="333"/>
      <c r="P51" s="333"/>
      <c r="Q51" s="333"/>
      <c r="R51" s="333"/>
      <c r="S51" s="333"/>
      <c r="T51" s="333"/>
      <c r="U51" s="333"/>
      <c r="V51" s="333"/>
      <c r="W51" s="333"/>
      <c r="X51" s="333"/>
      <c r="Y51" s="333"/>
      <c r="Z51" s="333"/>
      <c r="AA51" s="333"/>
      <c r="AB51" s="333"/>
      <c r="AC51" s="333"/>
      <c r="AD51" s="333"/>
      <c r="AE51" s="333"/>
      <c r="AF51" s="333"/>
      <c r="AG51" s="333"/>
      <c r="AH51" s="333"/>
      <c r="AI51" s="333"/>
      <c r="AJ51" s="333"/>
      <c r="AK51" s="333"/>
      <c r="AL51" s="333"/>
      <c r="AM51" s="333"/>
      <c r="AN51" s="333"/>
    </row>
    <row r="52" spans="6:40" ht="19.5" customHeight="1" x14ac:dyDescent="0.7"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  <c r="AM52" s="254"/>
      <c r="AN52" s="254"/>
    </row>
    <row r="53" spans="6:40" ht="19.5" customHeight="1" x14ac:dyDescent="0.45">
      <c r="F53" s="335"/>
      <c r="G53" s="335"/>
      <c r="H53" s="333"/>
      <c r="I53" s="333"/>
      <c r="J53" s="333"/>
      <c r="K53" s="333"/>
      <c r="L53" s="333"/>
      <c r="M53" s="333"/>
      <c r="N53" s="333"/>
      <c r="O53" s="333"/>
      <c r="P53" s="333"/>
      <c r="Q53" s="333"/>
      <c r="R53" s="333"/>
      <c r="S53" s="333"/>
      <c r="T53" s="333"/>
      <c r="U53" s="333"/>
      <c r="V53" s="333"/>
      <c r="W53" s="333"/>
      <c r="X53" s="333"/>
      <c r="Y53" s="333"/>
      <c r="Z53" s="333"/>
      <c r="AA53" s="333"/>
      <c r="AB53" s="333"/>
      <c r="AC53" s="333"/>
      <c r="AD53" s="333"/>
      <c r="AE53" s="333"/>
      <c r="AF53" s="333"/>
      <c r="AG53" s="333"/>
      <c r="AH53" s="333"/>
      <c r="AI53" s="333"/>
      <c r="AJ53" s="333"/>
      <c r="AK53" s="333"/>
      <c r="AL53" s="333"/>
      <c r="AM53" s="333"/>
      <c r="AN53" s="333"/>
    </row>
    <row r="54" spans="6:40" ht="19.5" customHeight="1" x14ac:dyDescent="0.45">
      <c r="F54" s="335"/>
      <c r="G54" s="335"/>
      <c r="H54" s="333"/>
      <c r="I54" s="333"/>
      <c r="J54" s="333"/>
      <c r="K54" s="333"/>
      <c r="L54" s="333"/>
      <c r="M54" s="333"/>
      <c r="N54" s="333"/>
      <c r="O54" s="333"/>
      <c r="P54" s="333"/>
      <c r="Q54" s="333"/>
      <c r="R54" s="333"/>
      <c r="S54" s="333"/>
      <c r="T54" s="333"/>
      <c r="U54" s="333"/>
      <c r="V54" s="333"/>
      <c r="W54" s="333"/>
      <c r="X54" s="333"/>
      <c r="Y54" s="333"/>
      <c r="Z54" s="333"/>
      <c r="AA54" s="333"/>
      <c r="AB54" s="333"/>
      <c r="AC54" s="333"/>
      <c r="AD54" s="333"/>
      <c r="AE54" s="333"/>
      <c r="AF54" s="333"/>
      <c r="AG54" s="333"/>
      <c r="AH54" s="333"/>
      <c r="AI54" s="333"/>
      <c r="AJ54" s="333"/>
      <c r="AK54" s="333"/>
      <c r="AL54" s="333"/>
      <c r="AM54" s="333"/>
      <c r="AN54" s="333"/>
    </row>
    <row r="55" spans="6:40" ht="19.5" customHeight="1" x14ac:dyDescent="0.45">
      <c r="F55" s="335"/>
      <c r="G55" s="335"/>
      <c r="H55" s="333"/>
      <c r="I55" s="333"/>
      <c r="J55" s="333"/>
      <c r="K55" s="333"/>
      <c r="L55" s="333"/>
      <c r="M55" s="333"/>
      <c r="N55" s="333"/>
      <c r="O55" s="333"/>
      <c r="P55" s="333"/>
      <c r="Q55" s="333"/>
      <c r="R55" s="333"/>
      <c r="S55" s="333"/>
      <c r="T55" s="333"/>
      <c r="U55" s="333"/>
      <c r="V55" s="333"/>
      <c r="W55" s="333"/>
      <c r="X55" s="333"/>
      <c r="Y55" s="333"/>
      <c r="Z55" s="333"/>
      <c r="AA55" s="333"/>
      <c r="AB55" s="333"/>
      <c r="AC55" s="333"/>
      <c r="AD55" s="333"/>
      <c r="AE55" s="333"/>
      <c r="AF55" s="333"/>
      <c r="AG55" s="333"/>
      <c r="AH55" s="333"/>
      <c r="AI55" s="333"/>
      <c r="AJ55" s="333"/>
      <c r="AK55" s="333"/>
      <c r="AL55" s="333"/>
      <c r="AM55" s="333"/>
      <c r="AN55" s="333"/>
    </row>
    <row r="56" spans="6:40" ht="19.5" customHeight="1" x14ac:dyDescent="0.45">
      <c r="F56" s="335"/>
      <c r="G56" s="335"/>
      <c r="H56" s="333"/>
      <c r="I56" s="333"/>
      <c r="J56" s="333"/>
      <c r="K56" s="333"/>
      <c r="L56" s="333"/>
      <c r="M56" s="333"/>
      <c r="N56" s="333"/>
      <c r="O56" s="333"/>
      <c r="P56" s="333"/>
      <c r="Q56" s="333"/>
      <c r="R56" s="333"/>
      <c r="S56" s="333"/>
      <c r="T56" s="333"/>
      <c r="U56" s="333"/>
      <c r="V56" s="333"/>
      <c r="W56" s="333"/>
      <c r="X56" s="333"/>
      <c r="Y56" s="333"/>
      <c r="Z56" s="333"/>
      <c r="AA56" s="333"/>
      <c r="AB56" s="333"/>
      <c r="AC56" s="333"/>
      <c r="AD56" s="333"/>
      <c r="AE56" s="333"/>
      <c r="AF56" s="333"/>
      <c r="AG56" s="333"/>
      <c r="AH56" s="333"/>
      <c r="AI56" s="333"/>
      <c r="AJ56" s="333"/>
      <c r="AK56" s="333"/>
      <c r="AL56" s="333"/>
      <c r="AM56" s="333"/>
      <c r="AN56" s="333"/>
    </row>
    <row r="57" spans="6:40" ht="19.5" customHeight="1" x14ac:dyDescent="0.45">
      <c r="F57" s="335"/>
      <c r="G57" s="335"/>
      <c r="H57" s="333"/>
      <c r="I57" s="333"/>
      <c r="J57" s="333"/>
      <c r="K57" s="333"/>
      <c r="L57" s="333"/>
      <c r="M57" s="333"/>
      <c r="N57" s="333"/>
      <c r="O57" s="333"/>
      <c r="P57" s="333"/>
      <c r="Q57" s="333"/>
      <c r="R57" s="333"/>
      <c r="S57" s="333"/>
      <c r="T57" s="333"/>
      <c r="U57" s="333"/>
      <c r="V57" s="333"/>
      <c r="W57" s="333"/>
      <c r="X57" s="333"/>
      <c r="Y57" s="333"/>
      <c r="Z57" s="333"/>
      <c r="AA57" s="333"/>
      <c r="AB57" s="333"/>
      <c r="AC57" s="333"/>
      <c r="AD57" s="333"/>
      <c r="AE57" s="333"/>
      <c r="AF57" s="333"/>
      <c r="AG57" s="333"/>
      <c r="AH57" s="333"/>
      <c r="AI57" s="333"/>
      <c r="AJ57" s="333"/>
      <c r="AK57" s="333"/>
      <c r="AL57" s="333"/>
      <c r="AM57" s="333"/>
      <c r="AN57" s="333"/>
    </row>
    <row r="58" spans="6:40" ht="19.5" customHeight="1" x14ac:dyDescent="0.45">
      <c r="F58" s="335"/>
      <c r="G58" s="335"/>
      <c r="H58" s="333"/>
      <c r="I58" s="333"/>
      <c r="J58" s="333"/>
      <c r="K58" s="333"/>
      <c r="L58" s="333"/>
      <c r="M58" s="333"/>
      <c r="N58" s="333"/>
      <c r="O58" s="333"/>
      <c r="P58" s="333"/>
      <c r="Q58" s="333"/>
      <c r="R58" s="333"/>
      <c r="S58" s="333"/>
      <c r="T58" s="333"/>
      <c r="U58" s="333"/>
      <c r="V58" s="333"/>
      <c r="W58" s="333"/>
      <c r="X58" s="333"/>
      <c r="Y58" s="333"/>
      <c r="Z58" s="333"/>
      <c r="AA58" s="333"/>
      <c r="AB58" s="333"/>
      <c r="AC58" s="333"/>
      <c r="AD58" s="333"/>
      <c r="AE58" s="333"/>
      <c r="AF58" s="333"/>
      <c r="AG58" s="333"/>
      <c r="AH58" s="333"/>
      <c r="AI58" s="333"/>
      <c r="AJ58" s="333"/>
      <c r="AK58" s="333"/>
      <c r="AL58" s="333"/>
      <c r="AM58" s="333"/>
      <c r="AN58" s="333"/>
    </row>
    <row r="59" spans="6:40" ht="19.5" customHeight="1" x14ac:dyDescent="0.7"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</row>
    <row r="60" spans="6:40" ht="19.5" customHeight="1" x14ac:dyDescent="0.45">
      <c r="F60" s="335"/>
      <c r="G60" s="335"/>
    </row>
    <row r="61" spans="6:40" ht="19.5" customHeight="1" x14ac:dyDescent="0.45">
      <c r="F61" s="335"/>
      <c r="G61" s="335"/>
    </row>
    <row r="62" spans="6:40" ht="19.5" customHeight="1" x14ac:dyDescent="0.45">
      <c r="F62" s="335"/>
      <c r="G62" s="335"/>
    </row>
    <row r="63" spans="6:40" ht="19.5" customHeight="1" x14ac:dyDescent="0.45">
      <c r="F63" s="335"/>
      <c r="G63" s="335"/>
    </row>
    <row r="64" spans="6:40" ht="19.5" customHeight="1" x14ac:dyDescent="0.45">
      <c r="F64" s="335"/>
      <c r="G64" s="335"/>
    </row>
    <row r="65" spans="6:117" ht="19.5" customHeight="1" x14ac:dyDescent="0.45">
      <c r="F65" s="335"/>
      <c r="G65" s="335"/>
    </row>
    <row r="66" spans="6:117" ht="19.5" customHeight="1" x14ac:dyDescent="0.45">
      <c r="F66" s="335"/>
      <c r="G66" s="335"/>
    </row>
    <row r="67" spans="6:117" ht="19.5" customHeight="1" x14ac:dyDescent="0.45">
      <c r="F67" s="253"/>
      <c r="G67" s="253"/>
    </row>
    <row r="69" spans="6:117" ht="25.8" x14ac:dyDescent="0.45">
      <c r="CP69" s="256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</row>
    <row r="70" spans="6:117" ht="25.8" x14ac:dyDescent="0.45"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</row>
    <row r="71" spans="6:117" ht="25.8" x14ac:dyDescent="0.45">
      <c r="CP71" s="257"/>
      <c r="CQ71" s="257"/>
      <c r="CR71" s="257"/>
      <c r="CS71" s="257"/>
      <c r="CT71" s="257"/>
      <c r="CU71" s="257"/>
      <c r="CV71" s="257"/>
      <c r="CW71" s="257"/>
      <c r="CX71" s="257"/>
      <c r="CY71" s="257"/>
      <c r="CZ71" s="257"/>
      <c r="DA71" s="257"/>
      <c r="DB71" s="257"/>
      <c r="DC71" s="257"/>
      <c r="DD71" s="257"/>
      <c r="DE71" s="257"/>
      <c r="DF71" s="257"/>
      <c r="DG71" s="257"/>
      <c r="DH71" s="257"/>
      <c r="DI71" s="257"/>
      <c r="DJ71" s="257"/>
      <c r="DK71" s="257"/>
      <c r="DL71" s="257"/>
      <c r="DM71" s="257"/>
    </row>
    <row r="72" spans="6:117" ht="25.8" x14ac:dyDescent="0.45"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</row>
    <row r="73" spans="6:117" ht="25.8" x14ac:dyDescent="0.45">
      <c r="CP73" s="257"/>
      <c r="CQ73" s="257"/>
      <c r="CR73" s="257"/>
      <c r="CS73" s="257"/>
      <c r="CT73" s="257"/>
      <c r="CU73" s="257"/>
      <c r="CV73" s="257"/>
      <c r="CW73" s="257"/>
      <c r="CX73" s="257"/>
      <c r="CY73" s="257"/>
      <c r="CZ73" s="257"/>
      <c r="DA73" s="257"/>
      <c r="DB73" s="257"/>
      <c r="DC73" s="257"/>
      <c r="DD73" s="257"/>
      <c r="DE73" s="257"/>
      <c r="DF73" s="257"/>
      <c r="DG73" s="257"/>
      <c r="DH73" s="257"/>
      <c r="DI73" s="257"/>
      <c r="DJ73" s="257"/>
      <c r="DK73" s="257"/>
      <c r="DL73" s="257"/>
      <c r="DM73" s="257"/>
    </row>
    <row r="74" spans="6:117" ht="25.8" x14ac:dyDescent="0.45"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</row>
    <row r="75" spans="6:117" ht="25.8" x14ac:dyDescent="0.45">
      <c r="AB75" s="325"/>
      <c r="AC75" s="325"/>
      <c r="AD75" s="325"/>
      <c r="AE75" s="325"/>
      <c r="AF75" s="325"/>
      <c r="AG75" s="325"/>
      <c r="AH75" s="325"/>
      <c r="AI75" s="325"/>
      <c r="AJ75" s="325"/>
      <c r="AK75" s="325"/>
      <c r="AL75" s="325"/>
      <c r="AM75" s="325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</row>
    <row r="76" spans="6:117" x14ac:dyDescent="0.45"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</row>
  </sheetData>
  <sheetProtection sheet="1" objects="1" scenarios="1"/>
  <mergeCells count="17">
    <mergeCell ref="F3:G3"/>
    <mergeCell ref="H3:AH3"/>
    <mergeCell ref="AI3:AK3"/>
    <mergeCell ref="AL3:AN3"/>
    <mergeCell ref="F32:G37"/>
    <mergeCell ref="H32:AN37"/>
    <mergeCell ref="F39:G44"/>
    <mergeCell ref="H39:AN44"/>
    <mergeCell ref="F46:G51"/>
    <mergeCell ref="H46:AN51"/>
    <mergeCell ref="F53:G58"/>
    <mergeCell ref="H53:AN58"/>
    <mergeCell ref="F60:G66"/>
    <mergeCell ref="AB75:AD75"/>
    <mergeCell ref="AE75:AG75"/>
    <mergeCell ref="AH75:AJ75"/>
    <mergeCell ref="AK75:AM75"/>
  </mergeCells>
  <pageMargins left="0.39370078740157483" right="0" top="0.15748031496062992" bottom="0.15748031496062992" header="0.31496062992125984" footer="0"/>
  <pageSetup paperSize="9" scale="32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8B75F-D551-48EE-965B-FE3E123EC13C}">
  <sheetPr codeName="Blad5">
    <tabColor rgb="FFCC00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102" customWidth="1"/>
    <col min="4" max="4" width="10.77734375" style="4" customWidth="1"/>
    <col min="5" max="6" width="10.77734375" customWidth="1"/>
    <col min="7" max="13" width="10.77734375" style="4" customWidth="1"/>
    <col min="14" max="19" width="10.5546875" style="4" hidden="1" customWidth="1"/>
    <col min="20" max="36" width="9.21875" style="4" hidden="1" customWidth="1"/>
    <col min="37" max="38" width="10.77734375" style="4" customWidth="1"/>
    <col min="39" max="40" width="11.21875" style="4" hidden="1" customWidth="1"/>
    <col min="41" max="43" width="10.77734375" customWidth="1"/>
    <col min="44" max="44" width="9.21875" style="4" hidden="1" customWidth="1"/>
    <col min="45" max="47" width="9.21875" style="4" customWidth="1"/>
    <col min="48" max="48" width="10.77734375" style="4" customWidth="1"/>
    <col min="49" max="50" width="9.21875" style="4" hidden="1" customWidth="1"/>
    <col min="51" max="51" width="10.77734375" style="4" customWidth="1"/>
    <col min="52" max="53" width="9.21875" style="4" hidden="1" customWidth="1"/>
    <col min="54" max="54" width="9.5546875" customWidth="1"/>
  </cols>
  <sheetData>
    <row r="1" spans="1:53" ht="13.8" thickBot="1" x14ac:dyDescent="0.3"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</row>
    <row r="2" spans="1:53" ht="20.399999999999999" thickBot="1" x14ac:dyDescent="0.55000000000000004">
      <c r="A2" s="52"/>
      <c r="B2" s="54" t="s">
        <v>0</v>
      </c>
      <c r="C2" s="296"/>
      <c r="D2" s="53">
        <v>6</v>
      </c>
      <c r="E2" s="75"/>
      <c r="F2" s="13"/>
      <c r="G2" s="190"/>
      <c r="H2" s="190"/>
      <c r="J2" s="76" t="b">
        <f>IF($D$2=3,"ja",IF($D$2="3A","ja",IF($D$2="3B","ja",IF($D$2="3C","ja"))))</f>
        <v>0</v>
      </c>
      <c r="K2" s="76" t="b">
        <f>IF($D$2=5,"ja",IF($D$2="5A","ja",IF($D$2="5B","ja",IF($D$2="5C","ja"))))</f>
        <v>0</v>
      </c>
      <c r="L2" s="76" t="b">
        <f>IF($D$2=4,"ja",IF($D$2="4A","ja",IF($D$2="4B","ja",IF($D$2="4C","ja"))))</f>
        <v>0</v>
      </c>
      <c r="M2" s="76" t="str">
        <f>IF($D$2=6,"ja",IF($D$2="6A","ja",IF($D$2="6B","ja",IF($D$2="6C","ja"))))</f>
        <v>ja</v>
      </c>
      <c r="N2" s="76"/>
      <c r="O2" s="76"/>
      <c r="P2" s="76"/>
      <c r="Q2" s="76"/>
      <c r="R2" s="76"/>
      <c r="S2" s="74" t="b">
        <f>IF($D$2=8,"ja",IF($D$2="8A","ja",IF($D$2="8B","ja",IF($D$2="8C","ja"))))</f>
        <v>0</v>
      </c>
      <c r="T2" s="7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4"/>
      <c r="AM2" s="3"/>
      <c r="AN2" s="3"/>
    </row>
    <row r="3" spans="1:53" ht="20.399999999999999" thickBot="1" x14ac:dyDescent="0.55000000000000004">
      <c r="A3" s="52"/>
      <c r="B3" s="54" t="s">
        <v>69</v>
      </c>
      <c r="C3" s="296"/>
      <c r="D3" s="304">
        <v>46031</v>
      </c>
      <c r="E3" s="305"/>
      <c r="F3" s="13"/>
      <c r="G3" s="191"/>
      <c r="H3" s="191"/>
      <c r="I3" s="3"/>
      <c r="J3" s="76" t="b">
        <f>IF($D$2=7,"ja",IF($D$2="7A","ja",IF($D$2="7B","ja",IF($D$2="7C","ja"))))</f>
        <v>0</v>
      </c>
      <c r="K3" s="76"/>
      <c r="L3" s="76" t="b">
        <f>IF($D$2=8,"ja",IF($D$2="8A","ja",IF($D$2="8B","ja",IF($D$2="8C","ja"))))</f>
        <v>0</v>
      </c>
      <c r="M3" s="76"/>
      <c r="N3" s="76"/>
      <c r="O3" s="76"/>
      <c r="P3" s="76"/>
      <c r="Q3" s="76"/>
      <c r="R3" s="76"/>
      <c r="S3" s="74"/>
      <c r="T3" s="7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4"/>
      <c r="AM3" s="3"/>
      <c r="AN3" s="3"/>
    </row>
    <row r="4" spans="1:53" ht="19.8" x14ac:dyDescent="0.45">
      <c r="B4" s="1"/>
      <c r="C4" s="297"/>
      <c r="D4" s="51"/>
      <c r="E4" s="51"/>
      <c r="F4" s="13"/>
      <c r="G4" s="3"/>
      <c r="H4" s="3"/>
      <c r="I4" s="3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3"/>
      <c r="AN4" s="3"/>
    </row>
    <row r="5" spans="1:53" s="102" customFormat="1" ht="20.100000000000001" customHeight="1" x14ac:dyDescent="0.25">
      <c r="B5" s="310" t="s">
        <v>97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2"/>
    </row>
    <row r="6" spans="1:53" x14ac:dyDescent="0.25">
      <c r="B6" s="21"/>
      <c r="C6" s="13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13" t="s">
        <v>28</v>
      </c>
      <c r="C7" s="314"/>
      <c r="D7" s="314"/>
      <c r="E7" s="49" t="s">
        <v>75</v>
      </c>
      <c r="I7" s="3"/>
      <c r="J7" s="3"/>
      <c r="K7" s="3"/>
    </row>
    <row r="8" spans="1:53" x14ac:dyDescent="0.25">
      <c r="B8" s="313" t="s">
        <v>27</v>
      </c>
      <c r="C8" s="314"/>
      <c r="D8" s="314"/>
      <c r="E8" s="50" t="str">
        <f>IF(E7="ja","nee",IF(E7="nee","ja",IF(E7="","")))</f>
        <v>nee</v>
      </c>
    </row>
    <row r="9" spans="1:53" x14ac:dyDescent="0.25">
      <c r="B9" s="15"/>
      <c r="C9" s="134"/>
      <c r="D9" s="16"/>
    </row>
    <row r="10" spans="1:53" s="102" customFormat="1" ht="20.100000000000001" customHeight="1" x14ac:dyDescent="0.25">
      <c r="B10" s="147" t="s">
        <v>98</v>
      </c>
      <c r="C10" s="150" t="s">
        <v>96</v>
      </c>
      <c r="D10" s="150" t="s">
        <v>96</v>
      </c>
      <c r="E10" s="150" t="s">
        <v>96</v>
      </c>
      <c r="F10" s="150" t="s">
        <v>96</v>
      </c>
      <c r="G10" s="151" t="s">
        <v>96</v>
      </c>
      <c r="H10" s="315" t="s">
        <v>85</v>
      </c>
      <c r="I10" s="307"/>
      <c r="J10" s="306" t="s">
        <v>31</v>
      </c>
      <c r="K10" s="307"/>
      <c r="L10" s="306" t="s">
        <v>32</v>
      </c>
      <c r="M10" s="307"/>
      <c r="AK10" s="150" t="s">
        <v>96</v>
      </c>
      <c r="AL10" s="150" t="s">
        <v>96</v>
      </c>
      <c r="AM10" s="150"/>
      <c r="AN10" s="150"/>
      <c r="AO10" s="150" t="s">
        <v>96</v>
      </c>
      <c r="AP10" s="150" t="s">
        <v>96</v>
      </c>
      <c r="AQ10" s="150" t="s">
        <v>96</v>
      </c>
      <c r="AR10" s="149"/>
      <c r="AS10" s="317" t="s">
        <v>116</v>
      </c>
      <c r="AT10" s="318"/>
      <c r="AU10" s="307"/>
      <c r="AV10" s="150" t="s">
        <v>96</v>
      </c>
      <c r="AW10" s="150"/>
      <c r="AX10" s="150"/>
      <c r="AY10" s="150" t="s">
        <v>96</v>
      </c>
    </row>
    <row r="11" spans="1:53" x14ac:dyDescent="0.25">
      <c r="B11" s="152" t="s">
        <v>67</v>
      </c>
      <c r="C11" s="319" t="s">
        <v>171</v>
      </c>
      <c r="D11" s="23" t="s">
        <v>36</v>
      </c>
      <c r="E11" s="26" t="s">
        <v>37</v>
      </c>
      <c r="F11" s="26" t="s">
        <v>39</v>
      </c>
      <c r="G11" s="29" t="s">
        <v>55</v>
      </c>
      <c r="H11" s="30" t="s">
        <v>56</v>
      </c>
      <c r="I11" s="29" t="s">
        <v>57</v>
      </c>
      <c r="J11" s="31" t="s">
        <v>58</v>
      </c>
      <c r="K11" s="66" t="s">
        <v>80</v>
      </c>
      <c r="L11" s="29" t="s">
        <v>59</v>
      </c>
      <c r="M11" s="29" t="s">
        <v>60</v>
      </c>
      <c r="N11" s="153" t="s">
        <v>99</v>
      </c>
      <c r="O11" s="146" t="s">
        <v>88</v>
      </c>
      <c r="P11" s="146" t="s">
        <v>92</v>
      </c>
      <c r="Q11" s="146" t="s">
        <v>88</v>
      </c>
      <c r="R11" s="146" t="s">
        <v>7</v>
      </c>
      <c r="S11" s="4" t="s">
        <v>2</v>
      </c>
      <c r="T11" s="4" t="s">
        <v>3</v>
      </c>
      <c r="U11" s="4" t="s">
        <v>1</v>
      </c>
      <c r="V11" s="68" t="s">
        <v>81</v>
      </c>
      <c r="W11" s="4" t="s">
        <v>4</v>
      </c>
      <c r="X11" s="4" t="s">
        <v>5</v>
      </c>
      <c r="Y11" s="4" t="s">
        <v>6</v>
      </c>
      <c r="AJ11" s="43" t="s">
        <v>7</v>
      </c>
      <c r="AK11" s="70" t="s">
        <v>61</v>
      </c>
      <c r="AL11" s="70" t="s">
        <v>55</v>
      </c>
      <c r="AM11" s="6" t="s">
        <v>9</v>
      </c>
      <c r="AN11" s="6" t="s">
        <v>10</v>
      </c>
      <c r="AO11" s="46" t="s">
        <v>39</v>
      </c>
      <c r="AP11" s="38" t="s">
        <v>37</v>
      </c>
      <c r="AQ11" s="23" t="s">
        <v>42</v>
      </c>
      <c r="AR11" s="22" t="s">
        <v>9</v>
      </c>
      <c r="AS11" s="29" t="s">
        <v>57</v>
      </c>
      <c r="AT11" s="31" t="s">
        <v>58</v>
      </c>
      <c r="AU11" s="29" t="s">
        <v>60</v>
      </c>
      <c r="AV11" s="29" t="s">
        <v>62</v>
      </c>
      <c r="AW11" s="6" t="s">
        <v>9</v>
      </c>
      <c r="AX11" s="6" t="s">
        <v>10</v>
      </c>
      <c r="AY11" s="29" t="s">
        <v>63</v>
      </c>
      <c r="AZ11" s="6" t="s">
        <v>9</v>
      </c>
      <c r="BA11" s="6" t="s">
        <v>10</v>
      </c>
    </row>
    <row r="12" spans="1:53" x14ac:dyDescent="0.25">
      <c r="B12" s="41"/>
      <c r="C12" s="320"/>
      <c r="D12" s="24" t="s">
        <v>35</v>
      </c>
      <c r="E12" s="27" t="s">
        <v>38</v>
      </c>
      <c r="F12" s="27"/>
      <c r="G12" s="32" t="s">
        <v>21</v>
      </c>
      <c r="H12" s="33" t="s">
        <v>11</v>
      </c>
      <c r="I12" s="32" t="s">
        <v>12</v>
      </c>
      <c r="J12" s="34"/>
      <c r="K12" s="67" t="s">
        <v>58</v>
      </c>
      <c r="L12" s="32" t="s">
        <v>13</v>
      </c>
      <c r="M12" s="32" t="s">
        <v>14</v>
      </c>
      <c r="N12" s="146"/>
      <c r="O12" s="146" t="s">
        <v>91</v>
      </c>
      <c r="P12" s="146" t="s">
        <v>89</v>
      </c>
      <c r="Q12" s="146" t="s">
        <v>90</v>
      </c>
      <c r="R12" s="146" t="s">
        <v>93</v>
      </c>
      <c r="S12" s="4" t="s">
        <v>11</v>
      </c>
      <c r="T12" s="4" t="s">
        <v>12</v>
      </c>
      <c r="U12" s="4" t="s">
        <v>1</v>
      </c>
      <c r="V12" s="4" t="s">
        <v>1</v>
      </c>
      <c r="W12" s="4" t="s">
        <v>13</v>
      </c>
      <c r="X12" s="4" t="s">
        <v>14</v>
      </c>
      <c r="Z12" s="4" t="s">
        <v>15</v>
      </c>
      <c r="AA12" s="4" t="s">
        <v>16</v>
      </c>
      <c r="AB12" s="4" t="s">
        <v>17</v>
      </c>
      <c r="AC12" s="4" t="s">
        <v>18</v>
      </c>
      <c r="AD12" s="4" t="s">
        <v>19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20</v>
      </c>
      <c r="AK12" s="71" t="s">
        <v>33</v>
      </c>
      <c r="AL12" s="71" t="s">
        <v>94</v>
      </c>
      <c r="AM12" s="8"/>
      <c r="AN12" s="8"/>
      <c r="AO12" s="47"/>
      <c r="AP12" s="39" t="s">
        <v>38</v>
      </c>
      <c r="AQ12" s="24" t="s">
        <v>43</v>
      </c>
      <c r="AR12" s="20"/>
      <c r="AS12" s="32" t="s">
        <v>12</v>
      </c>
      <c r="AT12" s="34"/>
      <c r="AU12" s="32" t="s">
        <v>14</v>
      </c>
      <c r="AV12" s="32" t="s">
        <v>21</v>
      </c>
      <c r="AW12" s="8"/>
      <c r="AX12" s="8"/>
      <c r="AY12" s="32" t="s">
        <v>22</v>
      </c>
      <c r="AZ12" s="8"/>
      <c r="BA12" s="8"/>
    </row>
    <row r="13" spans="1:53" s="13" customFormat="1" x14ac:dyDescent="0.25">
      <c r="B13" s="42"/>
      <c r="C13" s="321"/>
      <c r="D13" s="25"/>
      <c r="E13" s="28"/>
      <c r="F13" s="28"/>
      <c r="G13" s="36"/>
      <c r="H13" s="35" t="s">
        <v>29</v>
      </c>
      <c r="I13" s="36" t="s">
        <v>29</v>
      </c>
      <c r="J13" s="37" t="s">
        <v>29</v>
      </c>
      <c r="K13" s="37" t="s">
        <v>29</v>
      </c>
      <c r="L13" s="36" t="s">
        <v>30</v>
      </c>
      <c r="M13" s="36" t="s">
        <v>30</v>
      </c>
      <c r="N13" s="146"/>
      <c r="O13" s="146"/>
      <c r="P13" s="146"/>
      <c r="Q13" s="146"/>
      <c r="R13" s="14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34</v>
      </c>
      <c r="AL13" s="55" t="s">
        <v>95</v>
      </c>
      <c r="AM13" s="7"/>
      <c r="AN13" s="7"/>
      <c r="AO13" s="48" t="s">
        <v>40</v>
      </c>
      <c r="AP13" s="18" t="s">
        <v>41</v>
      </c>
      <c r="AQ13" s="25" t="s">
        <v>44</v>
      </c>
      <c r="AR13" s="20"/>
      <c r="AS13" s="36" t="s">
        <v>29</v>
      </c>
      <c r="AT13" s="37" t="s">
        <v>29</v>
      </c>
      <c r="AU13" s="36" t="s">
        <v>30</v>
      </c>
      <c r="AV13" s="36" t="s">
        <v>45</v>
      </c>
      <c r="AW13" s="7"/>
      <c r="AX13" s="7"/>
      <c r="AY13" s="36" t="s">
        <v>46</v>
      </c>
      <c r="AZ13" s="7"/>
      <c r="BA13" s="7"/>
    </row>
    <row r="14" spans="1:53" s="13" customFormat="1" hidden="1" x14ac:dyDescent="0.25">
      <c r="B14" s="61" t="s">
        <v>76</v>
      </c>
      <c r="C14" s="63"/>
      <c r="D14" s="62" t="s">
        <v>15</v>
      </c>
      <c r="E14" s="63" t="s">
        <v>70</v>
      </c>
      <c r="F14" s="63" t="s">
        <v>18</v>
      </c>
      <c r="G14" s="62" t="s">
        <v>15</v>
      </c>
      <c r="H14" s="62" t="s">
        <v>71</v>
      </c>
      <c r="I14" s="62" t="s">
        <v>16</v>
      </c>
      <c r="J14" s="63" t="s">
        <v>70</v>
      </c>
      <c r="K14" s="63"/>
      <c r="L14" s="62" t="s">
        <v>72</v>
      </c>
      <c r="M14" s="62" t="s">
        <v>73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71" t="s">
        <v>19</v>
      </c>
      <c r="AL14" s="69" t="s">
        <v>19</v>
      </c>
      <c r="AM14" s="3"/>
      <c r="AN14" s="3"/>
      <c r="AO14" s="57" t="s">
        <v>18</v>
      </c>
      <c r="AP14" s="55" t="s">
        <v>70</v>
      </c>
      <c r="AQ14" s="7" t="s">
        <v>70</v>
      </c>
      <c r="AR14" s="3"/>
      <c r="AS14" s="3"/>
      <c r="AT14" s="3"/>
      <c r="AU14" s="3"/>
      <c r="AV14" s="3" t="s">
        <v>74</v>
      </c>
      <c r="AW14" s="3"/>
      <c r="AX14" s="3"/>
      <c r="AY14" s="56" t="s">
        <v>74</v>
      </c>
      <c r="AZ14" s="3"/>
      <c r="BA14" s="3"/>
    </row>
    <row r="15" spans="1:53" s="13" customFormat="1" hidden="1" x14ac:dyDescent="0.25">
      <c r="B15" s="61" t="s">
        <v>18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71"/>
      <c r="AL15" s="69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77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71"/>
      <c r="AL16" s="69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78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71"/>
      <c r="AL17" s="69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5" t="s">
        <v>179</v>
      </c>
      <c r="C18" s="197">
        <v>8</v>
      </c>
      <c r="D18" s="197" t="s">
        <v>16</v>
      </c>
      <c r="E18" s="156"/>
      <c r="F18" s="156"/>
      <c r="G18" s="157"/>
      <c r="H18" s="202" t="s">
        <v>15</v>
      </c>
      <c r="I18" s="201" t="s">
        <v>17</v>
      </c>
      <c r="J18" s="201" t="s">
        <v>17</v>
      </c>
      <c r="K18" s="201" t="s">
        <v>17</v>
      </c>
      <c r="L18" s="201" t="s">
        <v>15</v>
      </c>
      <c r="M18" s="200" t="s">
        <v>15</v>
      </c>
      <c r="N18" s="160">
        <f>COUNTA(I18,J18,M18)</f>
        <v>3</v>
      </c>
      <c r="O18" s="161">
        <f>IF(M18="E",1,IF(M18="D",2,IF(M18="C",3,IF(M18="B",4,IF(M18="A",5,IF(M18=5,1,IF(M18=4,2,IF(M18=3,3,IF(M18=2,4,IF(M18=1,5,IF(M18="","")))))))))))</f>
        <v>5</v>
      </c>
      <c r="P18" s="161">
        <f t="shared" ref="P18:P53" si="0">IF(I18="E",1,IF(I18="D",2,IF(I18="C",3,IF(I18="B",4,IF(I18="A",5,IF(I18=5,1,IF(I18=4,2,IF(I18=3,3,IF(I18=2,4,IF(I18=1,5,IF(I18="","")))))))))))</f>
        <v>3</v>
      </c>
      <c r="Q18" s="161">
        <f t="shared" ref="Q18:Q53" si="1">IF(J18="E",1,IF(J18="D",2,IF(J18="C",3,IF(J18="B",4,IF(J18="A",5,IF(J18=5,1,IF(J18=4,2,IF(J18=3,3,IF(J18=2,4,IF(J18=1,5,IF(J18="","")))))))))))</f>
        <v>3</v>
      </c>
      <c r="R18" s="161">
        <f>IF(N18&lt;3,2,IF($D$2&lt;6,0,IF($D$2&gt;=6,SUM(O18:Q18))))</f>
        <v>11</v>
      </c>
      <c r="S18" s="102">
        <f t="shared" ref="S18:S53" si="2">IF(D18="","",IF(H18="","",IF(H18=$D18,1,IF(H18&lt;$D18,1,IF(H18&gt;$D18,"",IF(H18="A+",1))))))</f>
        <v>1</v>
      </c>
      <c r="T18" s="102" t="str">
        <f t="shared" ref="T18:T53" si="3">IF(D18="","",IF(I18="","",IF(I18=$D18,1,IF(I18&lt;$D18,1,IF(I18&gt;$D18,"",IF(I18="A+",1))))))</f>
        <v/>
      </c>
      <c r="U18" s="102" t="str">
        <f t="shared" ref="U18:U53" si="4">IF(D18="","",IF(J18="","",IF(J18=$D18,1,IF(J18&lt;$D18,1,IF(J18&gt;$D18,"",IF(J18="A+",1))))))</f>
        <v/>
      </c>
      <c r="V18" s="102" t="str">
        <f t="shared" ref="V18:V53" si="5">IF(D18="","",IF(K18="","",IF(K18=$D18,1,IF(K18&lt;$D18,1,IF(K18&gt;$D18,"",IF(K18="A+",1))))))</f>
        <v/>
      </c>
      <c r="W18" s="102">
        <f t="shared" ref="W18:W53" si="6">IF(D18="","",IF(L18="","",IF(L18=$D18,1,IF(L18&lt;$D18,1,IF(L18&gt;$D18,"",IF(L18="A+",1))))))</f>
        <v>1</v>
      </c>
      <c r="X18" s="102">
        <f t="shared" ref="X18:X53" si="7">IF(D18="","",IF(M18="","",IF(M18=$D18,1,IF(M18&lt;$D18,1,IF(M18&gt;$D18,"",IF(M18="A+",1))))))</f>
        <v>1</v>
      </c>
      <c r="Y18" s="102">
        <f t="shared" ref="Y18:Y53" si="8">SUM(S18:X18)</f>
        <v>3</v>
      </c>
      <c r="Z18" s="162" t="b">
        <f t="shared" ref="Z18:Z53" si="9">IF($D18="A",$AK18)</f>
        <v>0</v>
      </c>
      <c r="AA18" s="162">
        <f t="shared" ref="AA18:AA53" si="10">IF($D18="B",$AK18)</f>
        <v>0.5</v>
      </c>
      <c r="AB18" s="162" t="b">
        <f t="shared" ref="AB18:AB53" si="11">IF($D18="C",$AK18)</f>
        <v>0</v>
      </c>
      <c r="AC18" s="162" t="b">
        <f t="shared" ref="AC18:AC53" si="12">IF($D18="D",$AK18)</f>
        <v>0</v>
      </c>
      <c r="AD18" s="162" t="b">
        <f t="shared" ref="AD18:AD53" si="13">IF($D18="E",$AK18)</f>
        <v>0</v>
      </c>
      <c r="AE18" s="162" t="b">
        <f>IF($D18=1,$AK18)</f>
        <v>0</v>
      </c>
      <c r="AF18" s="162" t="b">
        <f t="shared" ref="AF18:AF53" si="14">IF($D18=2,$AK18)</f>
        <v>0</v>
      </c>
      <c r="AG18" s="162" t="b">
        <f t="shared" ref="AG18:AG53" si="15">IF($D18=3,$AK18)</f>
        <v>0</v>
      </c>
      <c r="AH18" s="162" t="b">
        <f t="shared" ref="AH18:AH53" si="16">IF($D18=4,$AK18)</f>
        <v>0</v>
      </c>
      <c r="AI18" s="162" t="b">
        <f t="shared" ref="AI18:AI53" si="17">IF($D18=5,$AK18)</f>
        <v>0</v>
      </c>
      <c r="AJ18" s="163">
        <f t="shared" ref="AJ18:AJ53" si="18">IF(D18="","",IF(D18&gt;0,COUNTA(H18:M18)))</f>
        <v>6</v>
      </c>
      <c r="AK18" s="164">
        <f t="shared" ref="AK18:AK53" si="19">IF(AJ18=0,"",IF(AJ18="","",IF(AJ18&gt;0,Y18/AJ18)))</f>
        <v>0.5</v>
      </c>
      <c r="AL18" s="240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>TL</v>
      </c>
      <c r="AM18" s="165">
        <f>IF(AL18="","",IF(AL18="PRO",1,IF(AL18="PRO/BBL",2,IF(AL18="BBL",3,IF(AL18="BBL/Kader",4,IF(AL18="Kader",5,IF(AL18="Kader/TL",6,IF(AL18="TL",7,IF(AL18="TL/Havo",8,IF(AL18="Havo",9,IF(AL18="Havo/VWO",10,IF(AL18="VWO",11))))))))))))</f>
        <v>7</v>
      </c>
      <c r="AN18" s="166">
        <f>IF(AM18="",0,IF(AM18&lt;AR18,0,IF(AM18&gt;=AR18,1)))</f>
        <v>0</v>
      </c>
      <c r="AO18" s="148" t="str">
        <f t="shared" ref="AO18:AO53" si="20">IF(F18="","",IF(F18="x",1))</f>
        <v/>
      </c>
      <c r="AP18" s="149" t="str">
        <f t="shared" ref="AP18:AP53" si="21">IF(E18="","",IF(E18="X",1))</f>
        <v/>
      </c>
      <c r="AQ18" s="137"/>
      <c r="AR18" s="165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43" t="str">
        <f>IF($D$2&lt;6,"",IF($N18&lt;3,"",IF(P18=1,"&lt;1F",IF(P18&gt;3,"2F",IF(P18&gt;1,"1F")))))</f>
        <v>1F</v>
      </c>
      <c r="AT18" s="243" t="str">
        <f>IF($D$2&lt;6,"",IF($N18&lt;3,"",IF(Q18=1,"&lt;1F",IF(Q18&gt;3,"2F",IF(Q18&gt;1,"1F")))))</f>
        <v>1F</v>
      </c>
      <c r="AU18" s="243" t="str">
        <f>IF($D$2&lt;6,"",IF($N18&lt;3,"",IF(O18&lt;=2,"&lt;1F",IF(O18&gt;3,"1S",IF(O18&gt;2,"1F")))))</f>
        <v>1S</v>
      </c>
      <c r="AV18" s="242"/>
      <c r="AW18" s="243"/>
      <c r="AX18" s="243"/>
      <c r="AY18" s="242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2">IF(AZ18="",0,IF(AZ18&lt;AW18,0,IF(AZ18&gt;=AW18,1)))</f>
        <v>0</v>
      </c>
    </row>
    <row r="19" spans="1:53" ht="15" customHeight="1" x14ac:dyDescent="0.25">
      <c r="A19">
        <v>2</v>
      </c>
      <c r="B19" s="245" t="s">
        <v>184</v>
      </c>
      <c r="C19" s="197">
        <v>5</v>
      </c>
      <c r="D19" s="197" t="s">
        <v>18</v>
      </c>
      <c r="E19" s="136" t="s">
        <v>173</v>
      </c>
      <c r="F19" s="136" t="s">
        <v>173</v>
      </c>
      <c r="G19" s="157"/>
      <c r="H19" s="202" t="s">
        <v>17</v>
      </c>
      <c r="I19" s="201" t="s">
        <v>18</v>
      </c>
      <c r="J19" s="201" t="s">
        <v>17</v>
      </c>
      <c r="K19" s="169" t="s">
        <v>17</v>
      </c>
      <c r="L19" s="201" t="s">
        <v>19</v>
      </c>
      <c r="M19" s="200" t="s">
        <v>17</v>
      </c>
      <c r="N19" s="160">
        <f t="shared" ref="N19:N53" si="23">COUNTA(I19,J19,M19)</f>
        <v>3</v>
      </c>
      <c r="O19" s="161">
        <f t="shared" ref="O19:O53" si="24">IF(M19="E",1,IF(M19="D",2,IF(M19="C",3,IF(M19="B",4,IF(M19="A",5,IF(M19=5,1,IF(M19=4,2,IF(M19=3,3,IF(M19=2,4,IF(M19=1,5,IF(M19="","")))))))))))</f>
        <v>3</v>
      </c>
      <c r="P19" s="161">
        <f t="shared" si="0"/>
        <v>2</v>
      </c>
      <c r="Q19" s="161">
        <f t="shared" si="1"/>
        <v>3</v>
      </c>
      <c r="R19" s="161">
        <f t="shared" ref="R19:R53" si="25">IF($D$2&lt;6,0,IF($D$2&gt;=6,SUM(O19:Q19)))</f>
        <v>8</v>
      </c>
      <c r="S19" s="102">
        <f t="shared" si="2"/>
        <v>1</v>
      </c>
      <c r="T19" s="102">
        <f t="shared" si="3"/>
        <v>1</v>
      </c>
      <c r="U19" s="102">
        <f t="shared" si="4"/>
        <v>1</v>
      </c>
      <c r="V19" s="102">
        <f t="shared" si="5"/>
        <v>1</v>
      </c>
      <c r="W19" s="102" t="str">
        <f t="shared" si="6"/>
        <v/>
      </c>
      <c r="X19" s="102">
        <f t="shared" si="7"/>
        <v>1</v>
      </c>
      <c r="Y19" s="102">
        <f t="shared" si="8"/>
        <v>5</v>
      </c>
      <c r="Z19" s="162" t="b">
        <f t="shared" si="9"/>
        <v>0</v>
      </c>
      <c r="AA19" s="162" t="b">
        <f t="shared" si="10"/>
        <v>0</v>
      </c>
      <c r="AB19" s="162" t="b">
        <f t="shared" si="11"/>
        <v>0</v>
      </c>
      <c r="AC19" s="162">
        <f t="shared" si="12"/>
        <v>0.83333333333333337</v>
      </c>
      <c r="AD19" s="162" t="b">
        <f t="shared" si="13"/>
        <v>0</v>
      </c>
      <c r="AE19" s="162" t="b">
        <f t="shared" ref="AE19:AE53" si="26">IF($D19="1",$AK19)</f>
        <v>0</v>
      </c>
      <c r="AF19" s="162" t="b">
        <f t="shared" si="14"/>
        <v>0</v>
      </c>
      <c r="AG19" s="162" t="b">
        <f t="shared" si="15"/>
        <v>0</v>
      </c>
      <c r="AH19" s="162" t="b">
        <f t="shared" si="16"/>
        <v>0</v>
      </c>
      <c r="AI19" s="162" t="b">
        <f t="shared" si="17"/>
        <v>0</v>
      </c>
      <c r="AJ19" s="167">
        <f t="shared" si="18"/>
        <v>6</v>
      </c>
      <c r="AK19" s="168">
        <f t="shared" si="19"/>
        <v>0.83333333333333337</v>
      </c>
      <c r="AL19" s="240" t="str">
        <f t="shared" ref="AL19:AL53" si="27">IF($D$2&lt;6,"",IF(N19&lt;3,"",IF(R19=15,"Vwo",IF(R19&gt;13,"Havo/Vwo",IF(R19=13,"Havo",IF(R19&gt;11,"TL/Havo",IF(R19=11,"TL",IF(R19&gt;9,"Kader/TL",IF(R19=9,"Kader",IF(R19&gt;6,"BBL/Kader",IF(R19=6,"BBL",IF(R19&gt;3,"PRO/BBL",IF(R19=3,"PRO")))))))))))))</f>
        <v>BBL/Kader</v>
      </c>
      <c r="AM19" s="165">
        <f t="shared" ref="AM19:AM53" si="28">IF(AL19="","",IF(AL19="PRO",1,IF(AL19="PRO/BBL",2,IF(AL19="BBL",3,IF(AL19="BBL/Kader",4,IF(AL19="Kader",5,IF(AL19="Kader/TL",6,IF(AL19="TL",7,IF(AL19="TL/Havo",8,IF(AL19="Havo",9,IF(AL19="Havo/VWO",10,IF(AL19="VWO",11))))))))))))</f>
        <v>4</v>
      </c>
      <c r="AN19" s="166">
        <f t="shared" ref="AN19:AN53" si="29">IF(AM19="",0,IF(AM19&lt;AR19,0,IF(AM19&gt;=AR19,1)))</f>
        <v>0</v>
      </c>
      <c r="AO19" s="148">
        <f t="shared" si="20"/>
        <v>1</v>
      </c>
      <c r="AP19" s="149">
        <f t="shared" si="21"/>
        <v>1</v>
      </c>
      <c r="AQ19" s="137"/>
      <c r="AR19" s="165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43" t="str">
        <f t="shared" ref="AS19:AS53" si="31">IF($D$2&lt;6,"",IF(N19&lt;3,"",IF(P19=1,"&lt;1F",IF(P19&gt;3,"2F",IF(P19&gt;1,"1F")))))</f>
        <v>1F</v>
      </c>
      <c r="AT19" s="243" t="str">
        <f t="shared" ref="AT19:AT53" si="32">IF($D$2&lt;6,"",IF($N19&lt;3,"",IF(Q19=1,"&lt;1F",IF(Q19&gt;3,"2F",IF(Q19&gt;1,"1F")))))</f>
        <v>1F</v>
      </c>
      <c r="AU19" s="243" t="str">
        <f t="shared" ref="AU19:AU53" si="33">IF($D$2&lt;6,"",IF($N19&lt;3,"",IF(O19&lt;=2,"&lt;1F",IF(O19&gt;3,"1S",IF(O19&gt;2,"1F")))))</f>
        <v>1F</v>
      </c>
      <c r="AV19" s="242"/>
      <c r="AW19" s="243"/>
      <c r="AX19" s="243"/>
      <c r="AY19" s="242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2"/>
        <v>0</v>
      </c>
    </row>
    <row r="20" spans="1:53" ht="15" customHeight="1" x14ac:dyDescent="0.25">
      <c r="A20">
        <v>3</v>
      </c>
      <c r="B20" s="245" t="s">
        <v>185</v>
      </c>
      <c r="C20" s="197">
        <v>7</v>
      </c>
      <c r="D20" s="197" t="s">
        <v>17</v>
      </c>
      <c r="E20" s="136"/>
      <c r="F20" s="137"/>
      <c r="G20" s="157"/>
      <c r="H20" s="202" t="s">
        <v>18</v>
      </c>
      <c r="I20" s="201" t="s">
        <v>17</v>
      </c>
      <c r="J20" s="201" t="s">
        <v>17</v>
      </c>
      <c r="K20" s="169" t="s">
        <v>17</v>
      </c>
      <c r="L20" s="201" t="s">
        <v>15</v>
      </c>
      <c r="M20" s="200" t="s">
        <v>16</v>
      </c>
      <c r="N20" s="160">
        <f t="shared" si="23"/>
        <v>3</v>
      </c>
      <c r="O20" s="161">
        <f t="shared" si="24"/>
        <v>4</v>
      </c>
      <c r="P20" s="161">
        <f t="shared" si="0"/>
        <v>3</v>
      </c>
      <c r="Q20" s="161">
        <f t="shared" si="1"/>
        <v>3</v>
      </c>
      <c r="R20" s="161">
        <f t="shared" si="25"/>
        <v>10</v>
      </c>
      <c r="S20" s="102" t="str">
        <f t="shared" si="2"/>
        <v/>
      </c>
      <c r="T20" s="102">
        <f t="shared" si="3"/>
        <v>1</v>
      </c>
      <c r="U20" s="102">
        <f t="shared" si="4"/>
        <v>1</v>
      </c>
      <c r="V20" s="102">
        <f t="shared" si="5"/>
        <v>1</v>
      </c>
      <c r="W20" s="102">
        <f t="shared" si="6"/>
        <v>1</v>
      </c>
      <c r="X20" s="102">
        <f t="shared" si="7"/>
        <v>1</v>
      </c>
      <c r="Y20" s="102">
        <f t="shared" si="8"/>
        <v>5</v>
      </c>
      <c r="Z20" s="162" t="b">
        <f t="shared" si="9"/>
        <v>0</v>
      </c>
      <c r="AA20" s="162" t="b">
        <f t="shared" si="10"/>
        <v>0</v>
      </c>
      <c r="AB20" s="162">
        <f t="shared" si="11"/>
        <v>0.83333333333333337</v>
      </c>
      <c r="AC20" s="162" t="b">
        <f t="shared" si="12"/>
        <v>0</v>
      </c>
      <c r="AD20" s="162" t="b">
        <f t="shared" si="13"/>
        <v>0</v>
      </c>
      <c r="AE20" s="162" t="b">
        <f t="shared" si="26"/>
        <v>0</v>
      </c>
      <c r="AF20" s="162" t="b">
        <f t="shared" si="14"/>
        <v>0</v>
      </c>
      <c r="AG20" s="162" t="b">
        <f t="shared" si="15"/>
        <v>0</v>
      </c>
      <c r="AH20" s="162" t="b">
        <f t="shared" si="16"/>
        <v>0</v>
      </c>
      <c r="AI20" s="162" t="b">
        <f t="shared" si="17"/>
        <v>0</v>
      </c>
      <c r="AJ20" s="167">
        <f t="shared" si="18"/>
        <v>6</v>
      </c>
      <c r="AK20" s="168">
        <f t="shared" si="19"/>
        <v>0.83333333333333337</v>
      </c>
      <c r="AL20" s="240" t="str">
        <f t="shared" si="27"/>
        <v>Kader/TL</v>
      </c>
      <c r="AM20" s="165">
        <f t="shared" si="28"/>
        <v>6</v>
      </c>
      <c r="AN20" s="166">
        <f t="shared" si="29"/>
        <v>0</v>
      </c>
      <c r="AO20" s="148" t="str">
        <f t="shared" si="20"/>
        <v/>
      </c>
      <c r="AP20" s="149" t="str">
        <f t="shared" si="21"/>
        <v/>
      </c>
      <c r="AQ20" s="137"/>
      <c r="AR20" s="165" t="str">
        <f t="shared" si="30"/>
        <v/>
      </c>
      <c r="AS20" s="243" t="str">
        <f t="shared" si="31"/>
        <v>1F</v>
      </c>
      <c r="AT20" s="243" t="str">
        <f t="shared" si="32"/>
        <v>1F</v>
      </c>
      <c r="AU20" s="243" t="str">
        <f t="shared" si="33"/>
        <v>1S</v>
      </c>
      <c r="AV20" s="242"/>
      <c r="AW20" s="243"/>
      <c r="AX20" s="243"/>
      <c r="AY20" s="242"/>
      <c r="AZ20" s="59" t="str">
        <f t="shared" si="34"/>
        <v/>
      </c>
      <c r="BA20" s="60">
        <f t="shared" si="22"/>
        <v>0</v>
      </c>
    </row>
    <row r="21" spans="1:53" ht="15" customHeight="1" x14ac:dyDescent="0.25">
      <c r="A21">
        <v>4</v>
      </c>
      <c r="B21" s="245" t="s">
        <v>186</v>
      </c>
      <c r="C21" s="197">
        <v>5</v>
      </c>
      <c r="D21" s="197" t="s">
        <v>17</v>
      </c>
      <c r="E21" s="137"/>
      <c r="F21" s="137"/>
      <c r="G21" s="157"/>
      <c r="H21" s="202" t="s">
        <v>16</v>
      </c>
      <c r="I21" s="201" t="s">
        <v>16</v>
      </c>
      <c r="J21" s="201" t="s">
        <v>17</v>
      </c>
      <c r="K21" s="169" t="s">
        <v>17</v>
      </c>
      <c r="L21" s="201" t="s">
        <v>16</v>
      </c>
      <c r="M21" s="200" t="s">
        <v>16</v>
      </c>
      <c r="N21" s="160">
        <f t="shared" si="23"/>
        <v>3</v>
      </c>
      <c r="O21" s="161">
        <f t="shared" si="24"/>
        <v>4</v>
      </c>
      <c r="P21" s="161">
        <f t="shared" si="0"/>
        <v>4</v>
      </c>
      <c r="Q21" s="161">
        <f t="shared" si="1"/>
        <v>3</v>
      </c>
      <c r="R21" s="161">
        <f t="shared" si="25"/>
        <v>11</v>
      </c>
      <c r="S21" s="102">
        <f t="shared" si="2"/>
        <v>1</v>
      </c>
      <c r="T21" s="102">
        <f t="shared" si="3"/>
        <v>1</v>
      </c>
      <c r="U21" s="102">
        <f t="shared" si="4"/>
        <v>1</v>
      </c>
      <c r="V21" s="102">
        <f t="shared" si="5"/>
        <v>1</v>
      </c>
      <c r="W21" s="102">
        <f t="shared" si="6"/>
        <v>1</v>
      </c>
      <c r="X21" s="102">
        <f t="shared" si="7"/>
        <v>1</v>
      </c>
      <c r="Y21" s="102">
        <f t="shared" si="8"/>
        <v>6</v>
      </c>
      <c r="Z21" s="162" t="b">
        <f t="shared" si="9"/>
        <v>0</v>
      </c>
      <c r="AA21" s="162" t="b">
        <f t="shared" si="10"/>
        <v>0</v>
      </c>
      <c r="AB21" s="162">
        <f t="shared" si="11"/>
        <v>1</v>
      </c>
      <c r="AC21" s="162" t="b">
        <f t="shared" si="12"/>
        <v>0</v>
      </c>
      <c r="AD21" s="162" t="b">
        <f t="shared" si="13"/>
        <v>0</v>
      </c>
      <c r="AE21" s="162" t="b">
        <f t="shared" si="26"/>
        <v>0</v>
      </c>
      <c r="AF21" s="162" t="b">
        <f t="shared" si="14"/>
        <v>0</v>
      </c>
      <c r="AG21" s="162" t="b">
        <f t="shared" si="15"/>
        <v>0</v>
      </c>
      <c r="AH21" s="162" t="b">
        <f t="shared" si="16"/>
        <v>0</v>
      </c>
      <c r="AI21" s="162" t="b">
        <f t="shared" si="17"/>
        <v>0</v>
      </c>
      <c r="AJ21" s="167">
        <f t="shared" si="18"/>
        <v>6</v>
      </c>
      <c r="AK21" s="168">
        <f t="shared" si="19"/>
        <v>1</v>
      </c>
      <c r="AL21" s="240" t="str">
        <f t="shared" si="27"/>
        <v>TL</v>
      </c>
      <c r="AM21" s="165">
        <f t="shared" si="28"/>
        <v>7</v>
      </c>
      <c r="AN21" s="166">
        <f t="shared" si="29"/>
        <v>0</v>
      </c>
      <c r="AO21" s="148" t="str">
        <f t="shared" si="20"/>
        <v/>
      </c>
      <c r="AP21" s="149" t="str">
        <f t="shared" si="21"/>
        <v/>
      </c>
      <c r="AQ21" s="137"/>
      <c r="AR21" s="165" t="str">
        <f t="shared" si="30"/>
        <v/>
      </c>
      <c r="AS21" s="243" t="str">
        <f t="shared" si="31"/>
        <v>2F</v>
      </c>
      <c r="AT21" s="243" t="str">
        <f t="shared" si="32"/>
        <v>1F</v>
      </c>
      <c r="AU21" s="243" t="str">
        <f t="shared" si="33"/>
        <v>1S</v>
      </c>
      <c r="AV21" s="242"/>
      <c r="AW21" s="243"/>
      <c r="AX21" s="243"/>
      <c r="AY21" s="242"/>
      <c r="AZ21" s="59" t="str">
        <f t="shared" si="34"/>
        <v/>
      </c>
      <c r="BA21" s="60">
        <f t="shared" si="22"/>
        <v>0</v>
      </c>
    </row>
    <row r="22" spans="1:53" ht="15" customHeight="1" x14ac:dyDescent="0.25">
      <c r="A22">
        <v>5</v>
      </c>
      <c r="B22" s="245" t="s">
        <v>180</v>
      </c>
      <c r="C22" s="197">
        <v>6</v>
      </c>
      <c r="D22" s="197" t="s">
        <v>16</v>
      </c>
      <c r="E22" s="137"/>
      <c r="F22" s="137"/>
      <c r="G22" s="157"/>
      <c r="H22" s="202" t="s">
        <v>16</v>
      </c>
      <c r="I22" s="201" t="s">
        <v>17</v>
      </c>
      <c r="J22" s="201" t="s">
        <v>16</v>
      </c>
      <c r="K22" s="169" t="s">
        <v>18</v>
      </c>
      <c r="L22" s="201" t="s">
        <v>16</v>
      </c>
      <c r="M22" s="200" t="s">
        <v>16</v>
      </c>
      <c r="N22" s="160">
        <f t="shared" si="23"/>
        <v>3</v>
      </c>
      <c r="O22" s="161">
        <f t="shared" si="24"/>
        <v>4</v>
      </c>
      <c r="P22" s="161">
        <f t="shared" si="0"/>
        <v>3</v>
      </c>
      <c r="Q22" s="161">
        <f t="shared" si="1"/>
        <v>4</v>
      </c>
      <c r="R22" s="161">
        <f t="shared" si="25"/>
        <v>11</v>
      </c>
      <c r="S22" s="102">
        <f t="shared" si="2"/>
        <v>1</v>
      </c>
      <c r="T22" s="102" t="str">
        <f t="shared" si="3"/>
        <v/>
      </c>
      <c r="U22" s="102">
        <f t="shared" si="4"/>
        <v>1</v>
      </c>
      <c r="V22" s="102" t="str">
        <f t="shared" si="5"/>
        <v/>
      </c>
      <c r="W22" s="102">
        <f t="shared" si="6"/>
        <v>1</v>
      </c>
      <c r="X22" s="102">
        <f t="shared" si="7"/>
        <v>1</v>
      </c>
      <c r="Y22" s="102">
        <f t="shared" si="8"/>
        <v>4</v>
      </c>
      <c r="Z22" s="162" t="b">
        <f t="shared" si="9"/>
        <v>0</v>
      </c>
      <c r="AA22" s="162">
        <f t="shared" si="10"/>
        <v>0.66666666666666663</v>
      </c>
      <c r="AB22" s="162" t="b">
        <f t="shared" si="11"/>
        <v>0</v>
      </c>
      <c r="AC22" s="162" t="b">
        <f t="shared" si="12"/>
        <v>0</v>
      </c>
      <c r="AD22" s="162" t="b">
        <f t="shared" si="13"/>
        <v>0</v>
      </c>
      <c r="AE22" s="162" t="b">
        <f t="shared" si="26"/>
        <v>0</v>
      </c>
      <c r="AF22" s="162" t="b">
        <f t="shared" si="14"/>
        <v>0</v>
      </c>
      <c r="AG22" s="162" t="b">
        <f t="shared" si="15"/>
        <v>0</v>
      </c>
      <c r="AH22" s="162" t="b">
        <f t="shared" si="16"/>
        <v>0</v>
      </c>
      <c r="AI22" s="162" t="b">
        <f t="shared" si="17"/>
        <v>0</v>
      </c>
      <c r="AJ22" s="167">
        <f t="shared" si="18"/>
        <v>6</v>
      </c>
      <c r="AK22" s="168">
        <f t="shared" si="19"/>
        <v>0.66666666666666663</v>
      </c>
      <c r="AL22" s="240" t="str">
        <f t="shared" si="27"/>
        <v>TL</v>
      </c>
      <c r="AM22" s="165">
        <f t="shared" si="28"/>
        <v>7</v>
      </c>
      <c r="AN22" s="166">
        <f t="shared" si="29"/>
        <v>0</v>
      </c>
      <c r="AO22" s="148" t="str">
        <f t="shared" si="20"/>
        <v/>
      </c>
      <c r="AP22" s="149" t="str">
        <f t="shared" si="21"/>
        <v/>
      </c>
      <c r="AQ22" s="137"/>
      <c r="AR22" s="165" t="str">
        <f t="shared" si="30"/>
        <v/>
      </c>
      <c r="AS22" s="243" t="str">
        <f t="shared" si="31"/>
        <v>1F</v>
      </c>
      <c r="AT22" s="243" t="str">
        <f t="shared" si="32"/>
        <v>2F</v>
      </c>
      <c r="AU22" s="243" t="str">
        <f t="shared" si="33"/>
        <v>1S</v>
      </c>
      <c r="AV22" s="242"/>
      <c r="AW22" s="243"/>
      <c r="AX22" s="243"/>
      <c r="AY22" s="242"/>
      <c r="AZ22" s="59" t="str">
        <f t="shared" si="34"/>
        <v/>
      </c>
      <c r="BA22" s="60">
        <f t="shared" si="22"/>
        <v>0</v>
      </c>
    </row>
    <row r="23" spans="1:53" ht="15" customHeight="1" x14ac:dyDescent="0.25">
      <c r="A23">
        <v>6</v>
      </c>
      <c r="B23" s="245" t="s">
        <v>181</v>
      </c>
      <c r="C23" s="197">
        <v>7</v>
      </c>
      <c r="D23" s="197" t="s">
        <v>16</v>
      </c>
      <c r="E23" s="137"/>
      <c r="F23" s="137"/>
      <c r="G23" s="157"/>
      <c r="H23" s="202" t="s">
        <v>17</v>
      </c>
      <c r="I23" s="201" t="s">
        <v>15</v>
      </c>
      <c r="J23" s="201" t="s">
        <v>16</v>
      </c>
      <c r="K23" s="169" t="s">
        <v>17</v>
      </c>
      <c r="L23" s="201" t="s">
        <v>17</v>
      </c>
      <c r="M23" s="200" t="s">
        <v>16</v>
      </c>
      <c r="N23" s="160">
        <f t="shared" si="23"/>
        <v>3</v>
      </c>
      <c r="O23" s="161">
        <f t="shared" si="24"/>
        <v>4</v>
      </c>
      <c r="P23" s="161">
        <f t="shared" si="0"/>
        <v>5</v>
      </c>
      <c r="Q23" s="161">
        <f t="shared" si="1"/>
        <v>4</v>
      </c>
      <c r="R23" s="161">
        <f t="shared" si="25"/>
        <v>13</v>
      </c>
      <c r="S23" s="102" t="str">
        <f t="shared" si="2"/>
        <v/>
      </c>
      <c r="T23" s="102">
        <f t="shared" si="3"/>
        <v>1</v>
      </c>
      <c r="U23" s="102">
        <f t="shared" si="4"/>
        <v>1</v>
      </c>
      <c r="V23" s="102" t="str">
        <f t="shared" si="5"/>
        <v/>
      </c>
      <c r="W23" s="102" t="str">
        <f t="shared" si="6"/>
        <v/>
      </c>
      <c r="X23" s="102">
        <f t="shared" si="7"/>
        <v>1</v>
      </c>
      <c r="Y23" s="102">
        <f t="shared" si="8"/>
        <v>3</v>
      </c>
      <c r="Z23" s="162" t="b">
        <f t="shared" si="9"/>
        <v>0</v>
      </c>
      <c r="AA23" s="162">
        <f t="shared" si="10"/>
        <v>0.5</v>
      </c>
      <c r="AB23" s="162" t="b">
        <f t="shared" si="11"/>
        <v>0</v>
      </c>
      <c r="AC23" s="162" t="b">
        <f t="shared" si="12"/>
        <v>0</v>
      </c>
      <c r="AD23" s="162" t="b">
        <f t="shared" si="13"/>
        <v>0</v>
      </c>
      <c r="AE23" s="162" t="b">
        <f t="shared" si="26"/>
        <v>0</v>
      </c>
      <c r="AF23" s="162" t="b">
        <f t="shared" si="14"/>
        <v>0</v>
      </c>
      <c r="AG23" s="162" t="b">
        <f t="shared" si="15"/>
        <v>0</v>
      </c>
      <c r="AH23" s="162" t="b">
        <f t="shared" si="16"/>
        <v>0</v>
      </c>
      <c r="AI23" s="162" t="b">
        <f t="shared" si="17"/>
        <v>0</v>
      </c>
      <c r="AJ23" s="167">
        <f t="shared" si="18"/>
        <v>6</v>
      </c>
      <c r="AK23" s="168">
        <f t="shared" si="19"/>
        <v>0.5</v>
      </c>
      <c r="AL23" s="240" t="str">
        <f t="shared" si="27"/>
        <v>Havo</v>
      </c>
      <c r="AM23" s="165">
        <f t="shared" si="28"/>
        <v>9</v>
      </c>
      <c r="AN23" s="166">
        <f t="shared" si="29"/>
        <v>0</v>
      </c>
      <c r="AO23" s="148" t="str">
        <f t="shared" si="20"/>
        <v/>
      </c>
      <c r="AP23" s="149" t="str">
        <f t="shared" si="21"/>
        <v/>
      </c>
      <c r="AQ23" s="137"/>
      <c r="AR23" s="165" t="str">
        <f t="shared" si="30"/>
        <v/>
      </c>
      <c r="AS23" s="243" t="str">
        <f t="shared" si="31"/>
        <v>2F</v>
      </c>
      <c r="AT23" s="243" t="str">
        <f t="shared" si="32"/>
        <v>2F</v>
      </c>
      <c r="AU23" s="243" t="str">
        <f t="shared" si="33"/>
        <v>1S</v>
      </c>
      <c r="AV23" s="242"/>
      <c r="AW23" s="243"/>
      <c r="AX23" s="243"/>
      <c r="AY23" s="242"/>
      <c r="AZ23" s="59" t="str">
        <f t="shared" si="34"/>
        <v/>
      </c>
      <c r="BA23" s="60">
        <f t="shared" si="22"/>
        <v>0</v>
      </c>
    </row>
    <row r="24" spans="1:53" ht="15" customHeight="1" x14ac:dyDescent="0.25">
      <c r="A24">
        <v>7</v>
      </c>
      <c r="B24" s="245"/>
      <c r="C24" s="197"/>
      <c r="D24" s="197"/>
      <c r="E24" s="136"/>
      <c r="F24" s="136"/>
      <c r="G24" s="157"/>
      <c r="H24" s="202"/>
      <c r="I24" s="201"/>
      <c r="J24" s="201"/>
      <c r="K24" s="169"/>
      <c r="L24" s="201"/>
      <c r="M24" s="200"/>
      <c r="N24" s="160">
        <f t="shared" si="23"/>
        <v>0</v>
      </c>
      <c r="O24" s="161" t="str">
        <f t="shared" si="24"/>
        <v/>
      </c>
      <c r="P24" s="161" t="str">
        <f t="shared" si="0"/>
        <v/>
      </c>
      <c r="Q24" s="161" t="str">
        <f t="shared" si="1"/>
        <v/>
      </c>
      <c r="R24" s="161">
        <f t="shared" si="25"/>
        <v>0</v>
      </c>
      <c r="S24" s="102" t="str">
        <f t="shared" si="2"/>
        <v/>
      </c>
      <c r="T24" s="102" t="str">
        <f t="shared" si="3"/>
        <v/>
      </c>
      <c r="U24" s="102" t="str">
        <f t="shared" si="4"/>
        <v/>
      </c>
      <c r="V24" s="102" t="str">
        <f t="shared" si="5"/>
        <v/>
      </c>
      <c r="W24" s="102" t="str">
        <f t="shared" si="6"/>
        <v/>
      </c>
      <c r="X24" s="102" t="str">
        <f t="shared" si="7"/>
        <v/>
      </c>
      <c r="Y24" s="102">
        <f t="shared" si="8"/>
        <v>0</v>
      </c>
      <c r="Z24" s="162" t="b">
        <f t="shared" si="9"/>
        <v>0</v>
      </c>
      <c r="AA24" s="162" t="b">
        <f t="shared" si="10"/>
        <v>0</v>
      </c>
      <c r="AB24" s="162" t="b">
        <f t="shared" si="11"/>
        <v>0</v>
      </c>
      <c r="AC24" s="162" t="b">
        <f t="shared" si="12"/>
        <v>0</v>
      </c>
      <c r="AD24" s="162" t="b">
        <f t="shared" si="13"/>
        <v>0</v>
      </c>
      <c r="AE24" s="162" t="b">
        <f t="shared" si="26"/>
        <v>0</v>
      </c>
      <c r="AF24" s="162" t="b">
        <f t="shared" si="14"/>
        <v>0</v>
      </c>
      <c r="AG24" s="162" t="b">
        <f t="shared" si="15"/>
        <v>0</v>
      </c>
      <c r="AH24" s="162" t="b">
        <f t="shared" si="16"/>
        <v>0</v>
      </c>
      <c r="AI24" s="162" t="b">
        <f t="shared" si="17"/>
        <v>0</v>
      </c>
      <c r="AJ24" s="167" t="str">
        <f t="shared" si="18"/>
        <v/>
      </c>
      <c r="AK24" s="168" t="str">
        <f t="shared" si="19"/>
        <v/>
      </c>
      <c r="AL24" s="240" t="str">
        <f t="shared" si="27"/>
        <v/>
      </c>
      <c r="AM24" s="165" t="str">
        <f t="shared" si="28"/>
        <v/>
      </c>
      <c r="AN24" s="166">
        <f t="shared" si="29"/>
        <v>0</v>
      </c>
      <c r="AO24" s="148" t="str">
        <f t="shared" si="20"/>
        <v/>
      </c>
      <c r="AP24" s="149" t="str">
        <f t="shared" si="21"/>
        <v/>
      </c>
      <c r="AQ24" s="137"/>
      <c r="AR24" s="165" t="str">
        <f t="shared" si="30"/>
        <v/>
      </c>
      <c r="AS24" s="243" t="str">
        <f t="shared" si="31"/>
        <v/>
      </c>
      <c r="AT24" s="243" t="str">
        <f t="shared" si="32"/>
        <v/>
      </c>
      <c r="AU24" s="243" t="str">
        <f t="shared" si="33"/>
        <v/>
      </c>
      <c r="AV24" s="242"/>
      <c r="AW24" s="243"/>
      <c r="AX24" s="243"/>
      <c r="AY24" s="242"/>
      <c r="AZ24" s="59" t="str">
        <f t="shared" si="34"/>
        <v/>
      </c>
      <c r="BA24" s="60">
        <f t="shared" si="22"/>
        <v>0</v>
      </c>
    </row>
    <row r="25" spans="1:53" ht="15" customHeight="1" x14ac:dyDescent="0.25">
      <c r="A25">
        <v>8</v>
      </c>
      <c r="B25" s="245"/>
      <c r="C25" s="197"/>
      <c r="D25" s="197"/>
      <c r="E25" s="137"/>
      <c r="F25" s="137"/>
      <c r="G25" s="157"/>
      <c r="H25" s="202"/>
      <c r="I25" s="201"/>
      <c r="J25" s="201"/>
      <c r="K25" s="169"/>
      <c r="L25" s="201"/>
      <c r="M25" s="200"/>
      <c r="N25" s="160">
        <f t="shared" si="23"/>
        <v>0</v>
      </c>
      <c r="O25" s="161" t="str">
        <f t="shared" si="24"/>
        <v/>
      </c>
      <c r="P25" s="161" t="str">
        <f t="shared" si="0"/>
        <v/>
      </c>
      <c r="Q25" s="161" t="str">
        <f t="shared" si="1"/>
        <v/>
      </c>
      <c r="R25" s="161">
        <f t="shared" si="25"/>
        <v>0</v>
      </c>
      <c r="S25" s="102" t="str">
        <f t="shared" si="2"/>
        <v/>
      </c>
      <c r="T25" s="102" t="str">
        <f t="shared" si="3"/>
        <v/>
      </c>
      <c r="U25" s="102" t="str">
        <f t="shared" si="4"/>
        <v/>
      </c>
      <c r="V25" s="102" t="str">
        <f t="shared" si="5"/>
        <v/>
      </c>
      <c r="W25" s="102" t="str">
        <f t="shared" si="6"/>
        <v/>
      </c>
      <c r="X25" s="102" t="str">
        <f t="shared" si="7"/>
        <v/>
      </c>
      <c r="Y25" s="102">
        <f t="shared" si="8"/>
        <v>0</v>
      </c>
      <c r="Z25" s="162" t="b">
        <f t="shared" si="9"/>
        <v>0</v>
      </c>
      <c r="AA25" s="162" t="b">
        <f t="shared" si="10"/>
        <v>0</v>
      </c>
      <c r="AB25" s="162" t="b">
        <f t="shared" si="11"/>
        <v>0</v>
      </c>
      <c r="AC25" s="162" t="b">
        <f t="shared" si="12"/>
        <v>0</v>
      </c>
      <c r="AD25" s="162" t="b">
        <f t="shared" si="13"/>
        <v>0</v>
      </c>
      <c r="AE25" s="162" t="b">
        <f t="shared" si="26"/>
        <v>0</v>
      </c>
      <c r="AF25" s="162" t="b">
        <f t="shared" si="14"/>
        <v>0</v>
      </c>
      <c r="AG25" s="162" t="b">
        <f t="shared" si="15"/>
        <v>0</v>
      </c>
      <c r="AH25" s="162" t="b">
        <f t="shared" si="16"/>
        <v>0</v>
      </c>
      <c r="AI25" s="162" t="b">
        <f t="shared" si="17"/>
        <v>0</v>
      </c>
      <c r="AJ25" s="167" t="str">
        <f t="shared" si="18"/>
        <v/>
      </c>
      <c r="AK25" s="168" t="str">
        <f t="shared" si="19"/>
        <v/>
      </c>
      <c r="AL25" s="240" t="str">
        <f t="shared" si="27"/>
        <v/>
      </c>
      <c r="AM25" s="165" t="str">
        <f t="shared" si="28"/>
        <v/>
      </c>
      <c r="AN25" s="166">
        <f t="shared" si="29"/>
        <v>0</v>
      </c>
      <c r="AO25" s="148" t="str">
        <f t="shared" si="20"/>
        <v/>
      </c>
      <c r="AP25" s="149" t="str">
        <f t="shared" si="21"/>
        <v/>
      </c>
      <c r="AQ25" s="137"/>
      <c r="AR25" s="165" t="str">
        <f t="shared" si="30"/>
        <v/>
      </c>
      <c r="AS25" s="243" t="str">
        <f t="shared" si="31"/>
        <v/>
      </c>
      <c r="AT25" s="243" t="str">
        <f t="shared" si="32"/>
        <v/>
      </c>
      <c r="AU25" s="243" t="str">
        <f t="shared" si="33"/>
        <v/>
      </c>
      <c r="AV25" s="242"/>
      <c r="AW25" s="243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43">
        <f t="shared" ref="AX25:AX53" si="36">IF(AW25="",0,IF(AW25&lt;AR25,0,IF(AW25&gt;=AR25,1)))</f>
        <v>0</v>
      </c>
      <c r="AY25" s="242"/>
      <c r="AZ25" s="59" t="str">
        <f t="shared" si="34"/>
        <v/>
      </c>
      <c r="BA25" s="60">
        <f t="shared" si="22"/>
        <v>0</v>
      </c>
    </row>
    <row r="26" spans="1:53" ht="15" customHeight="1" x14ac:dyDescent="0.25">
      <c r="A26">
        <v>9</v>
      </c>
      <c r="B26" s="245"/>
      <c r="C26" s="197"/>
      <c r="D26" s="197"/>
      <c r="E26" s="137"/>
      <c r="F26" s="137"/>
      <c r="G26" s="157"/>
      <c r="H26" s="202"/>
      <c r="I26" s="201"/>
      <c r="J26" s="201"/>
      <c r="K26" s="169"/>
      <c r="L26" s="169"/>
      <c r="M26" s="200"/>
      <c r="N26" s="160">
        <f t="shared" si="23"/>
        <v>0</v>
      </c>
      <c r="O26" s="161" t="str">
        <f t="shared" si="24"/>
        <v/>
      </c>
      <c r="P26" s="161" t="str">
        <f t="shared" si="0"/>
        <v/>
      </c>
      <c r="Q26" s="161" t="str">
        <f t="shared" si="1"/>
        <v/>
      </c>
      <c r="R26" s="161">
        <f t="shared" si="25"/>
        <v>0</v>
      </c>
      <c r="S26" s="102" t="str">
        <f t="shared" si="2"/>
        <v/>
      </c>
      <c r="T26" s="102" t="str">
        <f t="shared" si="3"/>
        <v/>
      </c>
      <c r="U26" s="102" t="str">
        <f t="shared" si="4"/>
        <v/>
      </c>
      <c r="V26" s="102" t="str">
        <f t="shared" si="5"/>
        <v/>
      </c>
      <c r="W26" s="102" t="str">
        <f t="shared" si="6"/>
        <v/>
      </c>
      <c r="X26" s="102" t="str">
        <f t="shared" si="7"/>
        <v/>
      </c>
      <c r="Y26" s="102">
        <f t="shared" si="8"/>
        <v>0</v>
      </c>
      <c r="Z26" s="162" t="b">
        <f t="shared" si="9"/>
        <v>0</v>
      </c>
      <c r="AA26" s="162" t="b">
        <f t="shared" si="10"/>
        <v>0</v>
      </c>
      <c r="AB26" s="162" t="b">
        <f t="shared" si="11"/>
        <v>0</v>
      </c>
      <c r="AC26" s="162" t="b">
        <f t="shared" si="12"/>
        <v>0</v>
      </c>
      <c r="AD26" s="162" t="b">
        <f t="shared" si="13"/>
        <v>0</v>
      </c>
      <c r="AE26" s="162" t="b">
        <f t="shared" si="26"/>
        <v>0</v>
      </c>
      <c r="AF26" s="162" t="b">
        <f t="shared" si="14"/>
        <v>0</v>
      </c>
      <c r="AG26" s="162" t="b">
        <f t="shared" si="15"/>
        <v>0</v>
      </c>
      <c r="AH26" s="162" t="b">
        <f t="shared" si="16"/>
        <v>0</v>
      </c>
      <c r="AI26" s="162" t="b">
        <f t="shared" si="17"/>
        <v>0</v>
      </c>
      <c r="AJ26" s="167" t="str">
        <f t="shared" si="18"/>
        <v/>
      </c>
      <c r="AK26" s="168" t="str">
        <f t="shared" si="19"/>
        <v/>
      </c>
      <c r="AL26" s="240" t="str">
        <f t="shared" si="27"/>
        <v/>
      </c>
      <c r="AM26" s="165" t="str">
        <f t="shared" si="28"/>
        <v/>
      </c>
      <c r="AN26" s="166">
        <f t="shared" si="29"/>
        <v>0</v>
      </c>
      <c r="AO26" s="148" t="str">
        <f t="shared" si="20"/>
        <v/>
      </c>
      <c r="AP26" s="149" t="str">
        <f t="shared" si="21"/>
        <v/>
      </c>
      <c r="AQ26" s="137"/>
      <c r="AR26" s="165" t="str">
        <f t="shared" si="30"/>
        <v/>
      </c>
      <c r="AS26" s="243" t="str">
        <f t="shared" si="31"/>
        <v/>
      </c>
      <c r="AT26" s="243" t="str">
        <f t="shared" si="32"/>
        <v/>
      </c>
      <c r="AU26" s="243" t="str">
        <f t="shared" si="33"/>
        <v/>
      </c>
      <c r="AV26" s="242"/>
      <c r="AW26" s="243" t="str">
        <f t="shared" si="35"/>
        <v/>
      </c>
      <c r="AX26" s="243">
        <f t="shared" si="36"/>
        <v>0</v>
      </c>
      <c r="AY26" s="242"/>
      <c r="AZ26" s="59" t="str">
        <f t="shared" si="34"/>
        <v/>
      </c>
      <c r="BA26" s="60">
        <f t="shared" si="22"/>
        <v>0</v>
      </c>
    </row>
    <row r="27" spans="1:53" ht="15" customHeight="1" x14ac:dyDescent="0.25">
      <c r="A27">
        <v>10</v>
      </c>
      <c r="B27" s="245"/>
      <c r="C27" s="197"/>
      <c r="D27" s="197"/>
      <c r="E27" s="137"/>
      <c r="F27" s="137"/>
      <c r="G27" s="157"/>
      <c r="H27" s="202"/>
      <c r="I27" s="201"/>
      <c r="J27" s="201"/>
      <c r="K27" s="169"/>
      <c r="L27" s="201"/>
      <c r="M27" s="200"/>
      <c r="N27" s="160">
        <f t="shared" si="23"/>
        <v>0</v>
      </c>
      <c r="O27" s="161" t="str">
        <f t="shared" si="24"/>
        <v/>
      </c>
      <c r="P27" s="161" t="str">
        <f t="shared" si="0"/>
        <v/>
      </c>
      <c r="Q27" s="161" t="str">
        <f t="shared" si="1"/>
        <v/>
      </c>
      <c r="R27" s="161">
        <f t="shared" si="25"/>
        <v>0</v>
      </c>
      <c r="S27" s="102" t="str">
        <f t="shared" si="2"/>
        <v/>
      </c>
      <c r="T27" s="102" t="str">
        <f t="shared" si="3"/>
        <v/>
      </c>
      <c r="U27" s="102" t="str">
        <f t="shared" si="4"/>
        <v/>
      </c>
      <c r="V27" s="102" t="str">
        <f t="shared" si="5"/>
        <v/>
      </c>
      <c r="W27" s="102" t="str">
        <f t="shared" si="6"/>
        <v/>
      </c>
      <c r="X27" s="102" t="str">
        <f t="shared" si="7"/>
        <v/>
      </c>
      <c r="Y27" s="102">
        <f t="shared" si="8"/>
        <v>0</v>
      </c>
      <c r="Z27" s="162" t="b">
        <f t="shared" si="9"/>
        <v>0</v>
      </c>
      <c r="AA27" s="162" t="b">
        <f t="shared" si="10"/>
        <v>0</v>
      </c>
      <c r="AB27" s="162" t="b">
        <f t="shared" si="11"/>
        <v>0</v>
      </c>
      <c r="AC27" s="162" t="b">
        <f t="shared" si="12"/>
        <v>0</v>
      </c>
      <c r="AD27" s="162" t="b">
        <f t="shared" si="13"/>
        <v>0</v>
      </c>
      <c r="AE27" s="162" t="b">
        <f t="shared" si="26"/>
        <v>0</v>
      </c>
      <c r="AF27" s="162" t="b">
        <f t="shared" si="14"/>
        <v>0</v>
      </c>
      <c r="AG27" s="162" t="b">
        <f t="shared" si="15"/>
        <v>0</v>
      </c>
      <c r="AH27" s="162" t="b">
        <f t="shared" si="16"/>
        <v>0</v>
      </c>
      <c r="AI27" s="162" t="b">
        <f t="shared" si="17"/>
        <v>0</v>
      </c>
      <c r="AJ27" s="167" t="str">
        <f t="shared" si="18"/>
        <v/>
      </c>
      <c r="AK27" s="168" t="str">
        <f t="shared" si="19"/>
        <v/>
      </c>
      <c r="AL27" s="240" t="str">
        <f t="shared" si="27"/>
        <v/>
      </c>
      <c r="AM27" s="165" t="str">
        <f t="shared" si="28"/>
        <v/>
      </c>
      <c r="AN27" s="166">
        <f t="shared" si="29"/>
        <v>0</v>
      </c>
      <c r="AO27" s="148" t="str">
        <f t="shared" si="20"/>
        <v/>
      </c>
      <c r="AP27" s="149" t="str">
        <f t="shared" si="21"/>
        <v/>
      </c>
      <c r="AQ27" s="137"/>
      <c r="AR27" s="165" t="str">
        <f t="shared" si="30"/>
        <v/>
      </c>
      <c r="AS27" s="243" t="str">
        <f t="shared" si="31"/>
        <v/>
      </c>
      <c r="AT27" s="243" t="str">
        <f t="shared" si="32"/>
        <v/>
      </c>
      <c r="AU27" s="243" t="str">
        <f t="shared" si="33"/>
        <v/>
      </c>
      <c r="AV27" s="242"/>
      <c r="AW27" s="243" t="str">
        <f t="shared" si="35"/>
        <v/>
      </c>
      <c r="AX27" s="243">
        <f t="shared" si="36"/>
        <v>0</v>
      </c>
      <c r="AY27" s="242"/>
      <c r="AZ27" s="59" t="str">
        <f t="shared" si="34"/>
        <v/>
      </c>
      <c r="BA27" s="60">
        <f t="shared" si="22"/>
        <v>0</v>
      </c>
    </row>
    <row r="28" spans="1:53" ht="15" customHeight="1" x14ac:dyDescent="0.25">
      <c r="A28">
        <v>11</v>
      </c>
      <c r="B28" s="245"/>
      <c r="C28" s="197"/>
      <c r="D28" s="197"/>
      <c r="E28" s="137"/>
      <c r="F28" s="137"/>
      <c r="G28" s="157"/>
      <c r="H28" s="202"/>
      <c r="I28" s="201"/>
      <c r="J28" s="201"/>
      <c r="K28" s="169"/>
      <c r="L28" s="169"/>
      <c r="M28" s="200"/>
      <c r="N28" s="160">
        <f t="shared" si="23"/>
        <v>0</v>
      </c>
      <c r="O28" s="161" t="str">
        <f t="shared" si="24"/>
        <v/>
      </c>
      <c r="P28" s="161" t="str">
        <f t="shared" si="0"/>
        <v/>
      </c>
      <c r="Q28" s="161" t="str">
        <f t="shared" si="1"/>
        <v/>
      </c>
      <c r="R28" s="161">
        <f t="shared" si="25"/>
        <v>0</v>
      </c>
      <c r="S28" s="102" t="str">
        <f t="shared" si="2"/>
        <v/>
      </c>
      <c r="T28" s="102" t="str">
        <f t="shared" si="3"/>
        <v/>
      </c>
      <c r="U28" s="102" t="str">
        <f t="shared" si="4"/>
        <v/>
      </c>
      <c r="V28" s="102" t="str">
        <f t="shared" si="5"/>
        <v/>
      </c>
      <c r="W28" s="102" t="str">
        <f t="shared" si="6"/>
        <v/>
      </c>
      <c r="X28" s="102" t="str">
        <f t="shared" si="7"/>
        <v/>
      </c>
      <c r="Y28" s="102">
        <f t="shared" si="8"/>
        <v>0</v>
      </c>
      <c r="Z28" s="162" t="b">
        <f t="shared" si="9"/>
        <v>0</v>
      </c>
      <c r="AA28" s="162" t="b">
        <f t="shared" si="10"/>
        <v>0</v>
      </c>
      <c r="AB28" s="162" t="b">
        <f t="shared" si="11"/>
        <v>0</v>
      </c>
      <c r="AC28" s="162" t="b">
        <f t="shared" si="12"/>
        <v>0</v>
      </c>
      <c r="AD28" s="162" t="b">
        <f t="shared" si="13"/>
        <v>0</v>
      </c>
      <c r="AE28" s="162" t="b">
        <f t="shared" si="26"/>
        <v>0</v>
      </c>
      <c r="AF28" s="162" t="b">
        <f t="shared" si="14"/>
        <v>0</v>
      </c>
      <c r="AG28" s="162" t="b">
        <f t="shared" si="15"/>
        <v>0</v>
      </c>
      <c r="AH28" s="162" t="b">
        <f t="shared" si="16"/>
        <v>0</v>
      </c>
      <c r="AI28" s="162" t="b">
        <f t="shared" si="17"/>
        <v>0</v>
      </c>
      <c r="AJ28" s="167" t="str">
        <f t="shared" si="18"/>
        <v/>
      </c>
      <c r="AK28" s="168" t="str">
        <f t="shared" si="19"/>
        <v/>
      </c>
      <c r="AL28" s="240" t="str">
        <f t="shared" si="27"/>
        <v/>
      </c>
      <c r="AM28" s="165" t="str">
        <f t="shared" si="28"/>
        <v/>
      </c>
      <c r="AN28" s="166">
        <f t="shared" si="29"/>
        <v>0</v>
      </c>
      <c r="AO28" s="148" t="str">
        <f t="shared" si="20"/>
        <v/>
      </c>
      <c r="AP28" s="149" t="str">
        <f t="shared" si="21"/>
        <v/>
      </c>
      <c r="AQ28" s="137"/>
      <c r="AR28" s="165" t="str">
        <f t="shared" si="30"/>
        <v/>
      </c>
      <c r="AS28" s="243" t="str">
        <f t="shared" si="31"/>
        <v/>
      </c>
      <c r="AT28" s="243" t="str">
        <f t="shared" si="32"/>
        <v/>
      </c>
      <c r="AU28" s="243" t="str">
        <f t="shared" si="33"/>
        <v/>
      </c>
      <c r="AV28" s="242"/>
      <c r="AW28" s="243" t="str">
        <f t="shared" si="35"/>
        <v/>
      </c>
      <c r="AX28" s="243">
        <f t="shared" si="36"/>
        <v>0</v>
      </c>
      <c r="AY28" s="242"/>
      <c r="AZ28" s="59" t="str">
        <f t="shared" si="34"/>
        <v/>
      </c>
      <c r="BA28" s="60">
        <f t="shared" si="22"/>
        <v>0</v>
      </c>
    </row>
    <row r="29" spans="1:53" ht="15" customHeight="1" x14ac:dyDescent="0.25">
      <c r="A29">
        <v>12</v>
      </c>
      <c r="B29" s="245"/>
      <c r="C29" s="197"/>
      <c r="D29" s="197"/>
      <c r="E29" s="137"/>
      <c r="F29" s="137"/>
      <c r="G29" s="157"/>
      <c r="H29" s="202"/>
      <c r="I29" s="201"/>
      <c r="J29" s="201"/>
      <c r="K29" s="169"/>
      <c r="L29" s="169"/>
      <c r="M29" s="200"/>
      <c r="N29" s="160">
        <f t="shared" si="23"/>
        <v>0</v>
      </c>
      <c r="O29" s="161" t="str">
        <f t="shared" si="24"/>
        <v/>
      </c>
      <c r="P29" s="161" t="str">
        <f t="shared" si="0"/>
        <v/>
      </c>
      <c r="Q29" s="161" t="str">
        <f t="shared" si="1"/>
        <v/>
      </c>
      <c r="R29" s="161">
        <f t="shared" si="25"/>
        <v>0</v>
      </c>
      <c r="S29" s="102" t="str">
        <f t="shared" si="2"/>
        <v/>
      </c>
      <c r="T29" s="102" t="str">
        <f t="shared" si="3"/>
        <v/>
      </c>
      <c r="U29" s="102" t="str">
        <f t="shared" si="4"/>
        <v/>
      </c>
      <c r="V29" s="102" t="str">
        <f t="shared" si="5"/>
        <v/>
      </c>
      <c r="W29" s="102" t="str">
        <f t="shared" si="6"/>
        <v/>
      </c>
      <c r="X29" s="102" t="str">
        <f t="shared" si="7"/>
        <v/>
      </c>
      <c r="Y29" s="102">
        <f t="shared" si="8"/>
        <v>0</v>
      </c>
      <c r="Z29" s="162" t="b">
        <f t="shared" si="9"/>
        <v>0</v>
      </c>
      <c r="AA29" s="162" t="b">
        <f t="shared" si="10"/>
        <v>0</v>
      </c>
      <c r="AB29" s="162" t="b">
        <f t="shared" si="11"/>
        <v>0</v>
      </c>
      <c r="AC29" s="162" t="b">
        <f t="shared" si="12"/>
        <v>0</v>
      </c>
      <c r="AD29" s="162" t="b">
        <f t="shared" si="13"/>
        <v>0</v>
      </c>
      <c r="AE29" s="162" t="b">
        <f t="shared" si="26"/>
        <v>0</v>
      </c>
      <c r="AF29" s="162" t="b">
        <f t="shared" si="14"/>
        <v>0</v>
      </c>
      <c r="AG29" s="162" t="b">
        <f t="shared" si="15"/>
        <v>0</v>
      </c>
      <c r="AH29" s="162" t="b">
        <f t="shared" si="16"/>
        <v>0</v>
      </c>
      <c r="AI29" s="162" t="b">
        <f t="shared" si="17"/>
        <v>0</v>
      </c>
      <c r="AJ29" s="167" t="str">
        <f t="shared" si="18"/>
        <v/>
      </c>
      <c r="AK29" s="168" t="str">
        <f t="shared" si="19"/>
        <v/>
      </c>
      <c r="AL29" s="240" t="str">
        <f t="shared" si="27"/>
        <v/>
      </c>
      <c r="AM29" s="165" t="str">
        <f t="shared" si="28"/>
        <v/>
      </c>
      <c r="AN29" s="166">
        <f t="shared" si="29"/>
        <v>0</v>
      </c>
      <c r="AO29" s="148" t="str">
        <f t="shared" si="20"/>
        <v/>
      </c>
      <c r="AP29" s="149" t="str">
        <f t="shared" si="21"/>
        <v/>
      </c>
      <c r="AQ29" s="137"/>
      <c r="AR29" s="165" t="str">
        <f t="shared" si="30"/>
        <v/>
      </c>
      <c r="AS29" s="243" t="str">
        <f t="shared" si="31"/>
        <v/>
      </c>
      <c r="AT29" s="243" t="str">
        <f t="shared" si="32"/>
        <v/>
      </c>
      <c r="AU29" s="243" t="str">
        <f t="shared" si="33"/>
        <v/>
      </c>
      <c r="AV29" s="242"/>
      <c r="AW29" s="243" t="str">
        <f t="shared" si="35"/>
        <v/>
      </c>
      <c r="AX29" s="243">
        <f t="shared" si="36"/>
        <v>0</v>
      </c>
      <c r="AY29" s="242"/>
      <c r="AZ29" s="59" t="str">
        <f t="shared" si="34"/>
        <v/>
      </c>
      <c r="BA29" s="60">
        <f t="shared" si="22"/>
        <v>0</v>
      </c>
    </row>
    <row r="30" spans="1:53" ht="15" customHeight="1" x14ac:dyDescent="0.25">
      <c r="A30">
        <v>13</v>
      </c>
      <c r="B30" s="245"/>
      <c r="C30" s="197"/>
      <c r="D30" s="197"/>
      <c r="E30" s="137"/>
      <c r="F30" s="137"/>
      <c r="G30" s="157"/>
      <c r="H30" s="202"/>
      <c r="I30" s="201"/>
      <c r="J30" s="201"/>
      <c r="K30" s="169"/>
      <c r="L30" s="169"/>
      <c r="M30" s="200"/>
      <c r="N30" s="160">
        <f t="shared" si="23"/>
        <v>0</v>
      </c>
      <c r="O30" s="161" t="str">
        <f t="shared" si="24"/>
        <v/>
      </c>
      <c r="P30" s="161" t="str">
        <f t="shared" si="0"/>
        <v/>
      </c>
      <c r="Q30" s="161" t="str">
        <f t="shared" si="1"/>
        <v/>
      </c>
      <c r="R30" s="161">
        <f t="shared" si="25"/>
        <v>0</v>
      </c>
      <c r="S30" s="102" t="str">
        <f t="shared" si="2"/>
        <v/>
      </c>
      <c r="T30" s="102" t="str">
        <f t="shared" si="3"/>
        <v/>
      </c>
      <c r="U30" s="102" t="str">
        <f t="shared" si="4"/>
        <v/>
      </c>
      <c r="V30" s="102" t="str">
        <f t="shared" si="5"/>
        <v/>
      </c>
      <c r="W30" s="102" t="str">
        <f t="shared" si="6"/>
        <v/>
      </c>
      <c r="X30" s="102" t="str">
        <f t="shared" si="7"/>
        <v/>
      </c>
      <c r="Y30" s="102">
        <f t="shared" si="8"/>
        <v>0</v>
      </c>
      <c r="Z30" s="162" t="b">
        <f t="shared" si="9"/>
        <v>0</v>
      </c>
      <c r="AA30" s="162" t="b">
        <f t="shared" si="10"/>
        <v>0</v>
      </c>
      <c r="AB30" s="162" t="b">
        <f t="shared" si="11"/>
        <v>0</v>
      </c>
      <c r="AC30" s="162" t="b">
        <f t="shared" si="12"/>
        <v>0</v>
      </c>
      <c r="AD30" s="162" t="b">
        <f t="shared" si="13"/>
        <v>0</v>
      </c>
      <c r="AE30" s="162" t="b">
        <f t="shared" si="26"/>
        <v>0</v>
      </c>
      <c r="AF30" s="162" t="b">
        <f t="shared" si="14"/>
        <v>0</v>
      </c>
      <c r="AG30" s="162" t="b">
        <f t="shared" si="15"/>
        <v>0</v>
      </c>
      <c r="AH30" s="162" t="b">
        <f t="shared" si="16"/>
        <v>0</v>
      </c>
      <c r="AI30" s="162" t="b">
        <f t="shared" si="17"/>
        <v>0</v>
      </c>
      <c r="AJ30" s="167" t="str">
        <f t="shared" si="18"/>
        <v/>
      </c>
      <c r="AK30" s="168" t="str">
        <f t="shared" si="19"/>
        <v/>
      </c>
      <c r="AL30" s="240" t="str">
        <f t="shared" si="27"/>
        <v/>
      </c>
      <c r="AM30" s="165" t="str">
        <f t="shared" si="28"/>
        <v/>
      </c>
      <c r="AN30" s="166">
        <f t="shared" si="29"/>
        <v>0</v>
      </c>
      <c r="AO30" s="148" t="str">
        <f t="shared" si="20"/>
        <v/>
      </c>
      <c r="AP30" s="149" t="str">
        <f t="shared" si="21"/>
        <v/>
      </c>
      <c r="AQ30" s="137"/>
      <c r="AR30" s="165" t="str">
        <f t="shared" si="30"/>
        <v/>
      </c>
      <c r="AS30" s="243" t="str">
        <f t="shared" si="31"/>
        <v/>
      </c>
      <c r="AT30" s="243" t="str">
        <f t="shared" si="32"/>
        <v/>
      </c>
      <c r="AU30" s="243" t="str">
        <f t="shared" si="33"/>
        <v/>
      </c>
      <c r="AV30" s="242"/>
      <c r="AW30" s="243" t="str">
        <f t="shared" si="35"/>
        <v/>
      </c>
      <c r="AX30" s="243">
        <f t="shared" si="36"/>
        <v>0</v>
      </c>
      <c r="AY30" s="242"/>
      <c r="AZ30" s="59" t="str">
        <f t="shared" si="34"/>
        <v/>
      </c>
      <c r="BA30" s="60">
        <f t="shared" si="22"/>
        <v>0</v>
      </c>
    </row>
    <row r="31" spans="1:53" ht="15" customHeight="1" x14ac:dyDescent="0.25">
      <c r="A31">
        <v>14</v>
      </c>
      <c r="B31" s="245"/>
      <c r="C31" s="197"/>
      <c r="D31" s="197"/>
      <c r="E31" s="137"/>
      <c r="F31" s="137"/>
      <c r="G31" s="157"/>
      <c r="H31" s="202"/>
      <c r="I31" s="201"/>
      <c r="J31" s="201"/>
      <c r="K31" s="169"/>
      <c r="L31" s="169"/>
      <c r="M31" s="200"/>
      <c r="N31" s="160">
        <f t="shared" si="23"/>
        <v>0</v>
      </c>
      <c r="O31" s="161" t="str">
        <f t="shared" si="24"/>
        <v/>
      </c>
      <c r="P31" s="161" t="str">
        <f t="shared" si="0"/>
        <v/>
      </c>
      <c r="Q31" s="161" t="str">
        <f t="shared" si="1"/>
        <v/>
      </c>
      <c r="R31" s="161">
        <f t="shared" si="25"/>
        <v>0</v>
      </c>
      <c r="S31" s="102" t="str">
        <f t="shared" si="2"/>
        <v/>
      </c>
      <c r="T31" s="102" t="str">
        <f t="shared" si="3"/>
        <v/>
      </c>
      <c r="U31" s="102" t="str">
        <f t="shared" si="4"/>
        <v/>
      </c>
      <c r="V31" s="102" t="str">
        <f t="shared" si="5"/>
        <v/>
      </c>
      <c r="W31" s="102" t="str">
        <f t="shared" si="6"/>
        <v/>
      </c>
      <c r="X31" s="102" t="str">
        <f t="shared" si="7"/>
        <v/>
      </c>
      <c r="Y31" s="102">
        <f t="shared" si="8"/>
        <v>0</v>
      </c>
      <c r="Z31" s="162" t="b">
        <f t="shared" si="9"/>
        <v>0</v>
      </c>
      <c r="AA31" s="162" t="b">
        <f t="shared" si="10"/>
        <v>0</v>
      </c>
      <c r="AB31" s="162" t="b">
        <f t="shared" si="11"/>
        <v>0</v>
      </c>
      <c r="AC31" s="162" t="b">
        <f t="shared" si="12"/>
        <v>0</v>
      </c>
      <c r="AD31" s="162" t="b">
        <f t="shared" si="13"/>
        <v>0</v>
      </c>
      <c r="AE31" s="162" t="b">
        <f t="shared" si="26"/>
        <v>0</v>
      </c>
      <c r="AF31" s="162" t="b">
        <f t="shared" si="14"/>
        <v>0</v>
      </c>
      <c r="AG31" s="162" t="b">
        <f t="shared" si="15"/>
        <v>0</v>
      </c>
      <c r="AH31" s="162" t="b">
        <f t="shared" si="16"/>
        <v>0</v>
      </c>
      <c r="AI31" s="162" t="b">
        <f t="shared" si="17"/>
        <v>0</v>
      </c>
      <c r="AJ31" s="167" t="str">
        <f t="shared" si="18"/>
        <v/>
      </c>
      <c r="AK31" s="168" t="str">
        <f t="shared" si="19"/>
        <v/>
      </c>
      <c r="AL31" s="240" t="str">
        <f t="shared" si="27"/>
        <v/>
      </c>
      <c r="AM31" s="165" t="str">
        <f t="shared" si="28"/>
        <v/>
      </c>
      <c r="AN31" s="166">
        <f t="shared" si="29"/>
        <v>0</v>
      </c>
      <c r="AO31" s="148" t="str">
        <f t="shared" si="20"/>
        <v/>
      </c>
      <c r="AP31" s="149" t="str">
        <f t="shared" si="21"/>
        <v/>
      </c>
      <c r="AQ31" s="137"/>
      <c r="AR31" s="165" t="str">
        <f t="shared" si="30"/>
        <v/>
      </c>
      <c r="AS31" s="243" t="str">
        <f t="shared" si="31"/>
        <v/>
      </c>
      <c r="AT31" s="243" t="str">
        <f t="shared" si="32"/>
        <v/>
      </c>
      <c r="AU31" s="243" t="str">
        <f t="shared" si="33"/>
        <v/>
      </c>
      <c r="AV31" s="242"/>
      <c r="AW31" s="243" t="str">
        <f t="shared" si="35"/>
        <v/>
      </c>
      <c r="AX31" s="243">
        <f t="shared" si="36"/>
        <v>0</v>
      </c>
      <c r="AY31" s="242"/>
      <c r="AZ31" s="59" t="str">
        <f t="shared" si="34"/>
        <v/>
      </c>
      <c r="BA31" s="60">
        <f t="shared" si="22"/>
        <v>0</v>
      </c>
    </row>
    <row r="32" spans="1:53" ht="15" customHeight="1" x14ac:dyDescent="0.25">
      <c r="A32">
        <v>15</v>
      </c>
      <c r="B32" s="245"/>
      <c r="C32" s="197"/>
      <c r="D32" s="155"/>
      <c r="E32" s="137"/>
      <c r="F32" s="137"/>
      <c r="G32" s="157"/>
      <c r="H32" s="170"/>
      <c r="I32" s="169"/>
      <c r="J32" s="201"/>
      <c r="K32" s="169"/>
      <c r="L32" s="169"/>
      <c r="M32" s="171"/>
      <c r="N32" s="160">
        <f t="shared" si="23"/>
        <v>0</v>
      </c>
      <c r="O32" s="161" t="str">
        <f t="shared" si="24"/>
        <v/>
      </c>
      <c r="P32" s="161" t="str">
        <f t="shared" si="0"/>
        <v/>
      </c>
      <c r="Q32" s="161" t="str">
        <f t="shared" si="1"/>
        <v/>
      </c>
      <c r="R32" s="161">
        <f t="shared" si="25"/>
        <v>0</v>
      </c>
      <c r="S32" s="102" t="str">
        <f t="shared" si="2"/>
        <v/>
      </c>
      <c r="T32" s="102" t="str">
        <f t="shared" si="3"/>
        <v/>
      </c>
      <c r="U32" s="102" t="str">
        <f t="shared" si="4"/>
        <v/>
      </c>
      <c r="V32" s="102" t="str">
        <f t="shared" si="5"/>
        <v/>
      </c>
      <c r="W32" s="102" t="str">
        <f t="shared" si="6"/>
        <v/>
      </c>
      <c r="X32" s="102" t="str">
        <f t="shared" si="7"/>
        <v/>
      </c>
      <c r="Y32" s="102">
        <f t="shared" si="8"/>
        <v>0</v>
      </c>
      <c r="Z32" s="162" t="b">
        <f t="shared" si="9"/>
        <v>0</v>
      </c>
      <c r="AA32" s="162" t="b">
        <f t="shared" si="10"/>
        <v>0</v>
      </c>
      <c r="AB32" s="162" t="b">
        <f t="shared" si="11"/>
        <v>0</v>
      </c>
      <c r="AC32" s="162" t="b">
        <f t="shared" si="12"/>
        <v>0</v>
      </c>
      <c r="AD32" s="162" t="b">
        <f t="shared" si="13"/>
        <v>0</v>
      </c>
      <c r="AE32" s="162" t="b">
        <f t="shared" si="26"/>
        <v>0</v>
      </c>
      <c r="AF32" s="162" t="b">
        <f t="shared" si="14"/>
        <v>0</v>
      </c>
      <c r="AG32" s="162" t="b">
        <f t="shared" si="15"/>
        <v>0</v>
      </c>
      <c r="AH32" s="162" t="b">
        <f t="shared" si="16"/>
        <v>0</v>
      </c>
      <c r="AI32" s="162" t="b">
        <f t="shared" si="17"/>
        <v>0</v>
      </c>
      <c r="AJ32" s="167" t="str">
        <f t="shared" si="18"/>
        <v/>
      </c>
      <c r="AK32" s="168" t="str">
        <f t="shared" si="19"/>
        <v/>
      </c>
      <c r="AL32" s="240" t="str">
        <f t="shared" si="27"/>
        <v/>
      </c>
      <c r="AM32" s="165" t="str">
        <f t="shared" si="28"/>
        <v/>
      </c>
      <c r="AN32" s="166">
        <f t="shared" si="29"/>
        <v>0</v>
      </c>
      <c r="AO32" s="148" t="str">
        <f t="shared" si="20"/>
        <v/>
      </c>
      <c r="AP32" s="149" t="str">
        <f t="shared" si="21"/>
        <v/>
      </c>
      <c r="AQ32" s="137"/>
      <c r="AR32" s="165" t="str">
        <f t="shared" si="30"/>
        <v/>
      </c>
      <c r="AS32" s="243" t="str">
        <f t="shared" si="31"/>
        <v/>
      </c>
      <c r="AT32" s="243" t="str">
        <f t="shared" si="32"/>
        <v/>
      </c>
      <c r="AU32" s="243" t="str">
        <f t="shared" si="33"/>
        <v/>
      </c>
      <c r="AV32" s="242"/>
      <c r="AW32" s="243" t="str">
        <f t="shared" si="35"/>
        <v/>
      </c>
      <c r="AX32" s="243">
        <f t="shared" si="36"/>
        <v>0</v>
      </c>
      <c r="AY32" s="242"/>
      <c r="AZ32" s="59" t="str">
        <f t="shared" si="34"/>
        <v/>
      </c>
      <c r="BA32" s="60">
        <f t="shared" si="22"/>
        <v>0</v>
      </c>
    </row>
    <row r="33" spans="1:53" ht="15" customHeight="1" x14ac:dyDescent="0.25">
      <c r="A33">
        <v>16</v>
      </c>
      <c r="B33" s="245"/>
      <c r="C33" s="197"/>
      <c r="D33" s="155"/>
      <c r="E33" s="137"/>
      <c r="F33" s="137"/>
      <c r="G33" s="157"/>
      <c r="H33" s="170"/>
      <c r="I33" s="169"/>
      <c r="J33" s="169"/>
      <c r="K33" s="169"/>
      <c r="L33" s="169"/>
      <c r="M33" s="171"/>
      <c r="N33" s="160">
        <f t="shared" si="23"/>
        <v>0</v>
      </c>
      <c r="O33" s="161" t="str">
        <f t="shared" si="24"/>
        <v/>
      </c>
      <c r="P33" s="161" t="str">
        <f t="shared" si="0"/>
        <v/>
      </c>
      <c r="Q33" s="161" t="str">
        <f t="shared" si="1"/>
        <v/>
      </c>
      <c r="R33" s="161">
        <f t="shared" si="25"/>
        <v>0</v>
      </c>
      <c r="S33" s="102" t="str">
        <f t="shared" si="2"/>
        <v/>
      </c>
      <c r="T33" s="102" t="str">
        <f t="shared" si="3"/>
        <v/>
      </c>
      <c r="U33" s="102" t="str">
        <f t="shared" si="4"/>
        <v/>
      </c>
      <c r="V33" s="102" t="str">
        <f t="shared" si="5"/>
        <v/>
      </c>
      <c r="W33" s="102" t="str">
        <f t="shared" si="6"/>
        <v/>
      </c>
      <c r="X33" s="102" t="str">
        <f t="shared" si="7"/>
        <v/>
      </c>
      <c r="Y33" s="102">
        <f t="shared" si="8"/>
        <v>0</v>
      </c>
      <c r="Z33" s="162" t="b">
        <f t="shared" si="9"/>
        <v>0</v>
      </c>
      <c r="AA33" s="162" t="b">
        <f t="shared" si="10"/>
        <v>0</v>
      </c>
      <c r="AB33" s="162" t="b">
        <f t="shared" si="11"/>
        <v>0</v>
      </c>
      <c r="AC33" s="162" t="b">
        <f t="shared" si="12"/>
        <v>0</v>
      </c>
      <c r="AD33" s="162" t="b">
        <f t="shared" si="13"/>
        <v>0</v>
      </c>
      <c r="AE33" s="162" t="b">
        <f t="shared" si="26"/>
        <v>0</v>
      </c>
      <c r="AF33" s="162" t="b">
        <f t="shared" si="14"/>
        <v>0</v>
      </c>
      <c r="AG33" s="162" t="b">
        <f t="shared" si="15"/>
        <v>0</v>
      </c>
      <c r="AH33" s="162" t="b">
        <f t="shared" si="16"/>
        <v>0</v>
      </c>
      <c r="AI33" s="162" t="b">
        <f t="shared" si="17"/>
        <v>0</v>
      </c>
      <c r="AJ33" s="167" t="str">
        <f t="shared" si="18"/>
        <v/>
      </c>
      <c r="AK33" s="168" t="str">
        <f t="shared" si="19"/>
        <v/>
      </c>
      <c r="AL33" s="240" t="str">
        <f t="shared" si="27"/>
        <v/>
      </c>
      <c r="AM33" s="165" t="str">
        <f t="shared" si="28"/>
        <v/>
      </c>
      <c r="AN33" s="166">
        <f t="shared" si="29"/>
        <v>0</v>
      </c>
      <c r="AO33" s="148" t="str">
        <f t="shared" si="20"/>
        <v/>
      </c>
      <c r="AP33" s="149" t="str">
        <f t="shared" si="21"/>
        <v/>
      </c>
      <c r="AQ33" s="137"/>
      <c r="AR33" s="165" t="str">
        <f t="shared" si="30"/>
        <v/>
      </c>
      <c r="AS33" s="243" t="str">
        <f t="shared" si="31"/>
        <v/>
      </c>
      <c r="AT33" s="243" t="str">
        <f t="shared" si="32"/>
        <v/>
      </c>
      <c r="AU33" s="243" t="str">
        <f t="shared" si="33"/>
        <v/>
      </c>
      <c r="AV33" s="242"/>
      <c r="AW33" s="243" t="str">
        <f t="shared" si="35"/>
        <v/>
      </c>
      <c r="AX33" s="243">
        <f t="shared" si="36"/>
        <v>0</v>
      </c>
      <c r="AY33" s="242"/>
      <c r="AZ33" s="59" t="str">
        <f t="shared" si="34"/>
        <v/>
      </c>
      <c r="BA33" s="60">
        <f t="shared" si="22"/>
        <v>0</v>
      </c>
    </row>
    <row r="34" spans="1:53" ht="15" customHeight="1" x14ac:dyDescent="0.25">
      <c r="A34">
        <v>17</v>
      </c>
      <c r="B34" s="245"/>
      <c r="C34" s="197"/>
      <c r="D34" s="155"/>
      <c r="E34" s="137"/>
      <c r="F34" s="137"/>
      <c r="G34" s="157"/>
      <c r="H34" s="170"/>
      <c r="I34" s="169"/>
      <c r="J34" s="169"/>
      <c r="K34" s="169"/>
      <c r="L34" s="169"/>
      <c r="M34" s="171"/>
      <c r="N34" s="160">
        <f t="shared" si="23"/>
        <v>0</v>
      </c>
      <c r="O34" s="161" t="str">
        <f t="shared" si="24"/>
        <v/>
      </c>
      <c r="P34" s="161" t="str">
        <f t="shared" si="0"/>
        <v/>
      </c>
      <c r="Q34" s="161" t="str">
        <f t="shared" si="1"/>
        <v/>
      </c>
      <c r="R34" s="161">
        <f t="shared" si="25"/>
        <v>0</v>
      </c>
      <c r="S34" s="102" t="str">
        <f t="shared" si="2"/>
        <v/>
      </c>
      <c r="T34" s="102" t="str">
        <f t="shared" si="3"/>
        <v/>
      </c>
      <c r="U34" s="102" t="str">
        <f t="shared" si="4"/>
        <v/>
      </c>
      <c r="V34" s="102" t="str">
        <f t="shared" si="5"/>
        <v/>
      </c>
      <c r="W34" s="102" t="str">
        <f t="shared" si="6"/>
        <v/>
      </c>
      <c r="X34" s="102" t="str">
        <f t="shared" si="7"/>
        <v/>
      </c>
      <c r="Y34" s="102">
        <f t="shared" si="8"/>
        <v>0</v>
      </c>
      <c r="Z34" s="162" t="b">
        <f t="shared" si="9"/>
        <v>0</v>
      </c>
      <c r="AA34" s="162" t="b">
        <f t="shared" si="10"/>
        <v>0</v>
      </c>
      <c r="AB34" s="162" t="b">
        <f t="shared" si="11"/>
        <v>0</v>
      </c>
      <c r="AC34" s="162" t="b">
        <f t="shared" si="12"/>
        <v>0</v>
      </c>
      <c r="AD34" s="162" t="b">
        <f t="shared" si="13"/>
        <v>0</v>
      </c>
      <c r="AE34" s="162" t="b">
        <f t="shared" si="26"/>
        <v>0</v>
      </c>
      <c r="AF34" s="162" t="b">
        <f t="shared" si="14"/>
        <v>0</v>
      </c>
      <c r="AG34" s="162" t="b">
        <f t="shared" si="15"/>
        <v>0</v>
      </c>
      <c r="AH34" s="162" t="b">
        <f t="shared" si="16"/>
        <v>0</v>
      </c>
      <c r="AI34" s="162" t="b">
        <f t="shared" si="17"/>
        <v>0</v>
      </c>
      <c r="AJ34" s="167" t="str">
        <f t="shared" si="18"/>
        <v/>
      </c>
      <c r="AK34" s="168" t="str">
        <f t="shared" si="19"/>
        <v/>
      </c>
      <c r="AL34" s="240" t="str">
        <f t="shared" si="27"/>
        <v/>
      </c>
      <c r="AM34" s="165" t="str">
        <f t="shared" si="28"/>
        <v/>
      </c>
      <c r="AN34" s="166">
        <f t="shared" si="29"/>
        <v>0</v>
      </c>
      <c r="AO34" s="148" t="str">
        <f t="shared" si="20"/>
        <v/>
      </c>
      <c r="AP34" s="149" t="str">
        <f t="shared" si="21"/>
        <v/>
      </c>
      <c r="AQ34" s="137"/>
      <c r="AR34" s="165" t="str">
        <f t="shared" si="30"/>
        <v/>
      </c>
      <c r="AS34" s="243" t="str">
        <f t="shared" si="31"/>
        <v/>
      </c>
      <c r="AT34" s="243" t="str">
        <f t="shared" si="32"/>
        <v/>
      </c>
      <c r="AU34" s="243" t="str">
        <f t="shared" si="33"/>
        <v/>
      </c>
      <c r="AV34" s="242"/>
      <c r="AW34" s="243" t="str">
        <f t="shared" si="35"/>
        <v/>
      </c>
      <c r="AX34" s="243">
        <f t="shared" si="36"/>
        <v>0</v>
      </c>
      <c r="AY34" s="242"/>
      <c r="AZ34" s="59" t="str">
        <f t="shared" si="34"/>
        <v/>
      </c>
      <c r="BA34" s="60">
        <f t="shared" si="22"/>
        <v>0</v>
      </c>
    </row>
    <row r="35" spans="1:53" ht="15" customHeight="1" x14ac:dyDescent="0.25">
      <c r="A35">
        <v>18</v>
      </c>
      <c r="B35" s="245"/>
      <c r="C35" s="197"/>
      <c r="D35" s="155"/>
      <c r="E35" s="137"/>
      <c r="F35" s="137"/>
      <c r="G35" s="157"/>
      <c r="H35" s="170"/>
      <c r="I35" s="169"/>
      <c r="J35" s="169"/>
      <c r="K35" s="169"/>
      <c r="L35" s="169"/>
      <c r="M35" s="200"/>
      <c r="N35" s="160">
        <f t="shared" si="23"/>
        <v>0</v>
      </c>
      <c r="O35" s="161" t="str">
        <f t="shared" si="24"/>
        <v/>
      </c>
      <c r="P35" s="161" t="str">
        <f t="shared" si="0"/>
        <v/>
      </c>
      <c r="Q35" s="161" t="str">
        <f t="shared" si="1"/>
        <v/>
      </c>
      <c r="R35" s="161">
        <f t="shared" si="25"/>
        <v>0</v>
      </c>
      <c r="S35" s="102" t="str">
        <f t="shared" si="2"/>
        <v/>
      </c>
      <c r="T35" s="102" t="str">
        <f t="shared" si="3"/>
        <v/>
      </c>
      <c r="U35" s="102" t="str">
        <f t="shared" si="4"/>
        <v/>
      </c>
      <c r="V35" s="102" t="str">
        <f t="shared" si="5"/>
        <v/>
      </c>
      <c r="W35" s="102" t="str">
        <f t="shared" si="6"/>
        <v/>
      </c>
      <c r="X35" s="102" t="str">
        <f t="shared" si="7"/>
        <v/>
      </c>
      <c r="Y35" s="102">
        <f t="shared" si="8"/>
        <v>0</v>
      </c>
      <c r="Z35" s="162" t="b">
        <f t="shared" si="9"/>
        <v>0</v>
      </c>
      <c r="AA35" s="162" t="b">
        <f t="shared" si="10"/>
        <v>0</v>
      </c>
      <c r="AB35" s="162" t="b">
        <f t="shared" si="11"/>
        <v>0</v>
      </c>
      <c r="AC35" s="162" t="b">
        <f t="shared" si="12"/>
        <v>0</v>
      </c>
      <c r="AD35" s="162" t="b">
        <f t="shared" si="13"/>
        <v>0</v>
      </c>
      <c r="AE35" s="162" t="b">
        <f t="shared" si="26"/>
        <v>0</v>
      </c>
      <c r="AF35" s="162" t="b">
        <f t="shared" si="14"/>
        <v>0</v>
      </c>
      <c r="AG35" s="162" t="b">
        <f t="shared" si="15"/>
        <v>0</v>
      </c>
      <c r="AH35" s="162" t="b">
        <f t="shared" si="16"/>
        <v>0</v>
      </c>
      <c r="AI35" s="162" t="b">
        <f t="shared" si="17"/>
        <v>0</v>
      </c>
      <c r="AJ35" s="167" t="str">
        <f t="shared" si="18"/>
        <v/>
      </c>
      <c r="AK35" s="168" t="str">
        <f t="shared" si="19"/>
        <v/>
      </c>
      <c r="AL35" s="240" t="str">
        <f t="shared" si="27"/>
        <v/>
      </c>
      <c r="AM35" s="165" t="str">
        <f t="shared" si="28"/>
        <v/>
      </c>
      <c r="AN35" s="166">
        <f t="shared" si="29"/>
        <v>0</v>
      </c>
      <c r="AO35" s="148" t="str">
        <f t="shared" si="20"/>
        <v/>
      </c>
      <c r="AP35" s="149" t="str">
        <f t="shared" si="21"/>
        <v/>
      </c>
      <c r="AQ35" s="137"/>
      <c r="AR35" s="165" t="str">
        <f t="shared" si="30"/>
        <v/>
      </c>
      <c r="AS35" s="243" t="str">
        <f t="shared" si="31"/>
        <v/>
      </c>
      <c r="AT35" s="243" t="str">
        <f t="shared" si="32"/>
        <v/>
      </c>
      <c r="AU35" s="243" t="str">
        <f t="shared" si="33"/>
        <v/>
      </c>
      <c r="AV35" s="242"/>
      <c r="AW35" s="243" t="str">
        <f t="shared" si="35"/>
        <v/>
      </c>
      <c r="AX35" s="243">
        <f t="shared" si="36"/>
        <v>0</v>
      </c>
      <c r="AY35" s="242"/>
      <c r="AZ35" s="59" t="str">
        <f t="shared" si="34"/>
        <v/>
      </c>
      <c r="BA35" s="60">
        <f t="shared" si="22"/>
        <v>0</v>
      </c>
    </row>
    <row r="36" spans="1:53" ht="15" customHeight="1" x14ac:dyDescent="0.25">
      <c r="A36">
        <v>19</v>
      </c>
      <c r="B36" s="245"/>
      <c r="C36" s="197"/>
      <c r="D36" s="155"/>
      <c r="E36" s="137"/>
      <c r="F36" s="137"/>
      <c r="G36" s="157"/>
      <c r="H36" s="170"/>
      <c r="I36" s="169"/>
      <c r="J36" s="169"/>
      <c r="K36" s="169"/>
      <c r="L36" s="169"/>
      <c r="M36" s="171"/>
      <c r="N36" s="160">
        <f t="shared" si="23"/>
        <v>0</v>
      </c>
      <c r="O36" s="161" t="str">
        <f t="shared" si="24"/>
        <v/>
      </c>
      <c r="P36" s="161" t="str">
        <f t="shared" si="0"/>
        <v/>
      </c>
      <c r="Q36" s="161" t="str">
        <f t="shared" si="1"/>
        <v/>
      </c>
      <c r="R36" s="161">
        <f t="shared" si="25"/>
        <v>0</v>
      </c>
      <c r="S36" s="102" t="str">
        <f t="shared" si="2"/>
        <v/>
      </c>
      <c r="T36" s="102" t="str">
        <f t="shared" si="3"/>
        <v/>
      </c>
      <c r="U36" s="102" t="str">
        <f t="shared" si="4"/>
        <v/>
      </c>
      <c r="V36" s="102" t="str">
        <f t="shared" si="5"/>
        <v/>
      </c>
      <c r="W36" s="102" t="str">
        <f t="shared" si="6"/>
        <v/>
      </c>
      <c r="X36" s="102" t="str">
        <f t="shared" si="7"/>
        <v/>
      </c>
      <c r="Y36" s="102">
        <f t="shared" si="8"/>
        <v>0</v>
      </c>
      <c r="Z36" s="162" t="b">
        <f t="shared" si="9"/>
        <v>0</v>
      </c>
      <c r="AA36" s="162" t="b">
        <f t="shared" si="10"/>
        <v>0</v>
      </c>
      <c r="AB36" s="162" t="b">
        <f t="shared" si="11"/>
        <v>0</v>
      </c>
      <c r="AC36" s="162" t="b">
        <f t="shared" si="12"/>
        <v>0</v>
      </c>
      <c r="AD36" s="162" t="b">
        <f t="shared" si="13"/>
        <v>0</v>
      </c>
      <c r="AE36" s="162" t="b">
        <f t="shared" si="26"/>
        <v>0</v>
      </c>
      <c r="AF36" s="162" t="b">
        <f t="shared" si="14"/>
        <v>0</v>
      </c>
      <c r="AG36" s="162" t="b">
        <f t="shared" si="15"/>
        <v>0</v>
      </c>
      <c r="AH36" s="162" t="b">
        <f t="shared" si="16"/>
        <v>0</v>
      </c>
      <c r="AI36" s="162" t="b">
        <f t="shared" si="17"/>
        <v>0</v>
      </c>
      <c r="AJ36" s="167" t="str">
        <f t="shared" si="18"/>
        <v/>
      </c>
      <c r="AK36" s="168" t="str">
        <f t="shared" si="19"/>
        <v/>
      </c>
      <c r="AL36" s="240" t="str">
        <f t="shared" si="27"/>
        <v/>
      </c>
      <c r="AM36" s="165" t="str">
        <f t="shared" si="28"/>
        <v/>
      </c>
      <c r="AN36" s="166">
        <f t="shared" si="29"/>
        <v>0</v>
      </c>
      <c r="AO36" s="148" t="str">
        <f t="shared" si="20"/>
        <v/>
      </c>
      <c r="AP36" s="149" t="str">
        <f t="shared" si="21"/>
        <v/>
      </c>
      <c r="AQ36" s="137"/>
      <c r="AR36" s="165" t="str">
        <f t="shared" si="30"/>
        <v/>
      </c>
      <c r="AS36" s="243" t="str">
        <f t="shared" si="31"/>
        <v/>
      </c>
      <c r="AT36" s="243" t="str">
        <f t="shared" si="32"/>
        <v/>
      </c>
      <c r="AU36" s="243" t="str">
        <f t="shared" si="33"/>
        <v/>
      </c>
      <c r="AV36" s="242"/>
      <c r="AW36" s="243" t="str">
        <f t="shared" si="35"/>
        <v/>
      </c>
      <c r="AX36" s="243">
        <f t="shared" si="36"/>
        <v>0</v>
      </c>
      <c r="AY36" s="242"/>
      <c r="AZ36" s="59" t="str">
        <f t="shared" si="34"/>
        <v/>
      </c>
      <c r="BA36" s="60">
        <f t="shared" si="22"/>
        <v>0</v>
      </c>
    </row>
    <row r="37" spans="1:53" ht="15" customHeight="1" x14ac:dyDescent="0.25">
      <c r="A37">
        <v>20</v>
      </c>
      <c r="B37" s="245"/>
      <c r="C37" s="197"/>
      <c r="D37" s="155"/>
      <c r="E37" s="137"/>
      <c r="F37" s="137"/>
      <c r="G37" s="157"/>
      <c r="H37" s="170"/>
      <c r="I37" s="169"/>
      <c r="J37" s="169"/>
      <c r="K37" s="169"/>
      <c r="L37" s="169"/>
      <c r="M37" s="171"/>
      <c r="N37" s="160">
        <f t="shared" si="23"/>
        <v>0</v>
      </c>
      <c r="O37" s="161" t="str">
        <f t="shared" si="24"/>
        <v/>
      </c>
      <c r="P37" s="161" t="str">
        <f t="shared" si="0"/>
        <v/>
      </c>
      <c r="Q37" s="161" t="str">
        <f t="shared" si="1"/>
        <v/>
      </c>
      <c r="R37" s="161">
        <f t="shared" si="25"/>
        <v>0</v>
      </c>
      <c r="S37" s="102" t="str">
        <f t="shared" si="2"/>
        <v/>
      </c>
      <c r="T37" s="102" t="str">
        <f t="shared" si="3"/>
        <v/>
      </c>
      <c r="U37" s="102" t="str">
        <f t="shared" si="4"/>
        <v/>
      </c>
      <c r="V37" s="102" t="str">
        <f t="shared" si="5"/>
        <v/>
      </c>
      <c r="W37" s="102" t="str">
        <f t="shared" si="6"/>
        <v/>
      </c>
      <c r="X37" s="102" t="str">
        <f t="shared" si="7"/>
        <v/>
      </c>
      <c r="Y37" s="102">
        <f t="shared" si="8"/>
        <v>0</v>
      </c>
      <c r="Z37" s="162" t="b">
        <f t="shared" si="9"/>
        <v>0</v>
      </c>
      <c r="AA37" s="162" t="b">
        <f t="shared" si="10"/>
        <v>0</v>
      </c>
      <c r="AB37" s="162" t="b">
        <f t="shared" si="11"/>
        <v>0</v>
      </c>
      <c r="AC37" s="162" t="b">
        <f t="shared" si="12"/>
        <v>0</v>
      </c>
      <c r="AD37" s="162" t="b">
        <f t="shared" si="13"/>
        <v>0</v>
      </c>
      <c r="AE37" s="162" t="b">
        <f t="shared" si="26"/>
        <v>0</v>
      </c>
      <c r="AF37" s="162" t="b">
        <f t="shared" si="14"/>
        <v>0</v>
      </c>
      <c r="AG37" s="162" t="b">
        <f t="shared" si="15"/>
        <v>0</v>
      </c>
      <c r="AH37" s="162" t="b">
        <f t="shared" si="16"/>
        <v>0</v>
      </c>
      <c r="AI37" s="162" t="b">
        <f t="shared" si="17"/>
        <v>0</v>
      </c>
      <c r="AJ37" s="167" t="str">
        <f t="shared" si="18"/>
        <v/>
      </c>
      <c r="AK37" s="168" t="str">
        <f t="shared" si="19"/>
        <v/>
      </c>
      <c r="AL37" s="240" t="str">
        <f t="shared" si="27"/>
        <v/>
      </c>
      <c r="AM37" s="165" t="str">
        <f t="shared" si="28"/>
        <v/>
      </c>
      <c r="AN37" s="166">
        <f t="shared" si="29"/>
        <v>0</v>
      </c>
      <c r="AO37" s="148" t="str">
        <f t="shared" si="20"/>
        <v/>
      </c>
      <c r="AP37" s="149" t="str">
        <f t="shared" si="21"/>
        <v/>
      </c>
      <c r="AQ37" s="137"/>
      <c r="AR37" s="165" t="str">
        <f t="shared" si="30"/>
        <v/>
      </c>
      <c r="AS37" s="243" t="str">
        <f t="shared" si="31"/>
        <v/>
      </c>
      <c r="AT37" s="243" t="str">
        <f t="shared" si="32"/>
        <v/>
      </c>
      <c r="AU37" s="243" t="str">
        <f t="shared" si="33"/>
        <v/>
      </c>
      <c r="AV37" s="242"/>
      <c r="AW37" s="243" t="str">
        <f t="shared" si="35"/>
        <v/>
      </c>
      <c r="AX37" s="243">
        <f t="shared" si="36"/>
        <v>0</v>
      </c>
      <c r="AY37" s="242"/>
      <c r="AZ37" s="59" t="str">
        <f t="shared" si="34"/>
        <v/>
      </c>
      <c r="BA37" s="60">
        <f t="shared" si="22"/>
        <v>0</v>
      </c>
    </row>
    <row r="38" spans="1:53" ht="15" customHeight="1" x14ac:dyDescent="0.25">
      <c r="A38">
        <v>21</v>
      </c>
      <c r="B38" s="17"/>
      <c r="C38" s="156"/>
      <c r="D38" s="155"/>
      <c r="E38" s="137"/>
      <c r="F38" s="137"/>
      <c r="G38" s="157"/>
      <c r="H38" s="170"/>
      <c r="I38" s="169"/>
      <c r="J38" s="169"/>
      <c r="K38" s="169"/>
      <c r="L38" s="169"/>
      <c r="M38" s="171"/>
      <c r="N38" s="160">
        <f t="shared" si="23"/>
        <v>0</v>
      </c>
      <c r="O38" s="161" t="str">
        <f t="shared" si="24"/>
        <v/>
      </c>
      <c r="P38" s="161" t="str">
        <f t="shared" si="0"/>
        <v/>
      </c>
      <c r="Q38" s="161" t="str">
        <f t="shared" si="1"/>
        <v/>
      </c>
      <c r="R38" s="161">
        <f t="shared" si="25"/>
        <v>0</v>
      </c>
      <c r="S38" s="102" t="str">
        <f t="shared" si="2"/>
        <v/>
      </c>
      <c r="T38" s="102" t="str">
        <f t="shared" si="3"/>
        <v/>
      </c>
      <c r="U38" s="102" t="str">
        <f t="shared" si="4"/>
        <v/>
      </c>
      <c r="V38" s="102" t="str">
        <f t="shared" si="5"/>
        <v/>
      </c>
      <c r="W38" s="102" t="str">
        <f t="shared" si="6"/>
        <v/>
      </c>
      <c r="X38" s="102" t="str">
        <f t="shared" si="7"/>
        <v/>
      </c>
      <c r="Y38" s="102">
        <f t="shared" si="8"/>
        <v>0</v>
      </c>
      <c r="Z38" s="162" t="b">
        <f t="shared" si="9"/>
        <v>0</v>
      </c>
      <c r="AA38" s="162" t="b">
        <f t="shared" si="10"/>
        <v>0</v>
      </c>
      <c r="AB38" s="162" t="b">
        <f t="shared" si="11"/>
        <v>0</v>
      </c>
      <c r="AC38" s="162" t="b">
        <f t="shared" si="12"/>
        <v>0</v>
      </c>
      <c r="AD38" s="162" t="b">
        <f t="shared" si="13"/>
        <v>0</v>
      </c>
      <c r="AE38" s="162" t="b">
        <f t="shared" si="26"/>
        <v>0</v>
      </c>
      <c r="AF38" s="162" t="b">
        <f t="shared" si="14"/>
        <v>0</v>
      </c>
      <c r="AG38" s="162" t="b">
        <f t="shared" si="15"/>
        <v>0</v>
      </c>
      <c r="AH38" s="162" t="b">
        <f t="shared" si="16"/>
        <v>0</v>
      </c>
      <c r="AI38" s="162" t="b">
        <f t="shared" si="17"/>
        <v>0</v>
      </c>
      <c r="AJ38" s="167" t="str">
        <f t="shared" si="18"/>
        <v/>
      </c>
      <c r="AK38" s="168" t="str">
        <f t="shared" si="19"/>
        <v/>
      </c>
      <c r="AL38" s="240" t="str">
        <f t="shared" si="27"/>
        <v/>
      </c>
      <c r="AM38" s="165" t="str">
        <f t="shared" si="28"/>
        <v/>
      </c>
      <c r="AN38" s="166">
        <f t="shared" si="29"/>
        <v>0</v>
      </c>
      <c r="AO38" s="148" t="str">
        <f t="shared" si="20"/>
        <v/>
      </c>
      <c r="AP38" s="149" t="str">
        <f t="shared" si="21"/>
        <v/>
      </c>
      <c r="AQ38" s="137"/>
      <c r="AR38" s="165" t="str">
        <f t="shared" si="30"/>
        <v/>
      </c>
      <c r="AS38" s="243" t="str">
        <f t="shared" si="31"/>
        <v/>
      </c>
      <c r="AT38" s="243" t="str">
        <f t="shared" si="32"/>
        <v/>
      </c>
      <c r="AU38" s="243" t="str">
        <f t="shared" si="33"/>
        <v/>
      </c>
      <c r="AV38" s="242"/>
      <c r="AW38" s="243" t="str">
        <f t="shared" si="35"/>
        <v/>
      </c>
      <c r="AX38" s="243">
        <f t="shared" si="36"/>
        <v>0</v>
      </c>
      <c r="AY38" s="242"/>
      <c r="AZ38" s="59" t="str">
        <f t="shared" si="34"/>
        <v/>
      </c>
      <c r="BA38" s="60">
        <f t="shared" si="22"/>
        <v>0</v>
      </c>
    </row>
    <row r="39" spans="1:53" ht="15" customHeight="1" x14ac:dyDescent="0.25">
      <c r="A39">
        <v>22</v>
      </c>
      <c r="B39" s="17"/>
      <c r="C39" s="156"/>
      <c r="D39" s="155"/>
      <c r="E39" s="137"/>
      <c r="F39" s="137"/>
      <c r="G39" s="157"/>
      <c r="H39" s="170"/>
      <c r="I39" s="169"/>
      <c r="J39" s="169"/>
      <c r="K39" s="169"/>
      <c r="L39" s="169"/>
      <c r="M39" s="171"/>
      <c r="N39" s="160">
        <f t="shared" si="23"/>
        <v>0</v>
      </c>
      <c r="O39" s="161" t="str">
        <f t="shared" si="24"/>
        <v/>
      </c>
      <c r="P39" s="161" t="str">
        <f t="shared" si="0"/>
        <v/>
      </c>
      <c r="Q39" s="161" t="str">
        <f t="shared" si="1"/>
        <v/>
      </c>
      <c r="R39" s="161">
        <f t="shared" si="25"/>
        <v>0</v>
      </c>
      <c r="S39" s="102" t="str">
        <f t="shared" si="2"/>
        <v/>
      </c>
      <c r="T39" s="102" t="str">
        <f t="shared" si="3"/>
        <v/>
      </c>
      <c r="U39" s="102" t="str">
        <f t="shared" si="4"/>
        <v/>
      </c>
      <c r="V39" s="102" t="str">
        <f t="shared" si="5"/>
        <v/>
      </c>
      <c r="W39" s="102" t="str">
        <f t="shared" si="6"/>
        <v/>
      </c>
      <c r="X39" s="102" t="str">
        <f t="shared" si="7"/>
        <v/>
      </c>
      <c r="Y39" s="102">
        <f t="shared" si="8"/>
        <v>0</v>
      </c>
      <c r="Z39" s="162" t="b">
        <f t="shared" si="9"/>
        <v>0</v>
      </c>
      <c r="AA39" s="162" t="b">
        <f t="shared" si="10"/>
        <v>0</v>
      </c>
      <c r="AB39" s="162" t="b">
        <f t="shared" si="11"/>
        <v>0</v>
      </c>
      <c r="AC39" s="162" t="b">
        <f t="shared" si="12"/>
        <v>0</v>
      </c>
      <c r="AD39" s="162" t="b">
        <f t="shared" si="13"/>
        <v>0</v>
      </c>
      <c r="AE39" s="162" t="b">
        <f t="shared" si="26"/>
        <v>0</v>
      </c>
      <c r="AF39" s="162" t="b">
        <f t="shared" si="14"/>
        <v>0</v>
      </c>
      <c r="AG39" s="162" t="b">
        <f t="shared" si="15"/>
        <v>0</v>
      </c>
      <c r="AH39" s="162" t="b">
        <f t="shared" si="16"/>
        <v>0</v>
      </c>
      <c r="AI39" s="162" t="b">
        <f t="shared" si="17"/>
        <v>0</v>
      </c>
      <c r="AJ39" s="167" t="str">
        <f t="shared" si="18"/>
        <v/>
      </c>
      <c r="AK39" s="168" t="str">
        <f t="shared" si="19"/>
        <v/>
      </c>
      <c r="AL39" s="240" t="str">
        <f t="shared" si="27"/>
        <v/>
      </c>
      <c r="AM39" s="165" t="str">
        <f t="shared" si="28"/>
        <v/>
      </c>
      <c r="AN39" s="166">
        <f t="shared" si="29"/>
        <v>0</v>
      </c>
      <c r="AO39" s="148" t="str">
        <f t="shared" si="20"/>
        <v/>
      </c>
      <c r="AP39" s="149" t="str">
        <f t="shared" si="21"/>
        <v/>
      </c>
      <c r="AQ39" s="137"/>
      <c r="AR39" s="165" t="str">
        <f t="shared" si="30"/>
        <v/>
      </c>
      <c r="AS39" s="243" t="str">
        <f t="shared" si="31"/>
        <v/>
      </c>
      <c r="AT39" s="243" t="str">
        <f t="shared" si="32"/>
        <v/>
      </c>
      <c r="AU39" s="243" t="str">
        <f t="shared" si="33"/>
        <v/>
      </c>
      <c r="AV39" s="242"/>
      <c r="AW39" s="243" t="str">
        <f t="shared" si="35"/>
        <v/>
      </c>
      <c r="AX39" s="243">
        <f t="shared" si="36"/>
        <v>0</v>
      </c>
      <c r="AY39" s="242"/>
      <c r="AZ39" s="59" t="str">
        <f t="shared" si="34"/>
        <v/>
      </c>
      <c r="BA39" s="60">
        <f t="shared" si="22"/>
        <v>0</v>
      </c>
    </row>
    <row r="40" spans="1:53" ht="15" customHeight="1" x14ac:dyDescent="0.25">
      <c r="A40">
        <v>23</v>
      </c>
      <c r="B40" s="17"/>
      <c r="C40" s="156"/>
      <c r="D40" s="155"/>
      <c r="E40" s="137"/>
      <c r="F40" s="137"/>
      <c r="G40" s="157"/>
      <c r="H40" s="170"/>
      <c r="I40" s="169"/>
      <c r="J40" s="169"/>
      <c r="K40" s="169"/>
      <c r="L40" s="169"/>
      <c r="M40" s="171"/>
      <c r="N40" s="160">
        <f t="shared" si="23"/>
        <v>0</v>
      </c>
      <c r="O40" s="161" t="str">
        <f t="shared" si="24"/>
        <v/>
      </c>
      <c r="P40" s="161" t="str">
        <f t="shared" si="0"/>
        <v/>
      </c>
      <c r="Q40" s="161" t="str">
        <f t="shared" si="1"/>
        <v/>
      </c>
      <c r="R40" s="161">
        <f t="shared" si="25"/>
        <v>0</v>
      </c>
      <c r="S40" s="102" t="str">
        <f t="shared" si="2"/>
        <v/>
      </c>
      <c r="T40" s="102" t="str">
        <f t="shared" si="3"/>
        <v/>
      </c>
      <c r="U40" s="102" t="str">
        <f t="shared" si="4"/>
        <v/>
      </c>
      <c r="V40" s="102" t="str">
        <f t="shared" si="5"/>
        <v/>
      </c>
      <c r="W40" s="102" t="str">
        <f t="shared" si="6"/>
        <v/>
      </c>
      <c r="X40" s="102" t="str">
        <f t="shared" si="7"/>
        <v/>
      </c>
      <c r="Y40" s="102">
        <f t="shared" si="8"/>
        <v>0</v>
      </c>
      <c r="Z40" s="162" t="b">
        <f t="shared" si="9"/>
        <v>0</v>
      </c>
      <c r="AA40" s="162" t="b">
        <f t="shared" si="10"/>
        <v>0</v>
      </c>
      <c r="AB40" s="162" t="b">
        <f t="shared" si="11"/>
        <v>0</v>
      </c>
      <c r="AC40" s="162" t="b">
        <f t="shared" si="12"/>
        <v>0</v>
      </c>
      <c r="AD40" s="162" t="b">
        <f t="shared" si="13"/>
        <v>0</v>
      </c>
      <c r="AE40" s="162" t="b">
        <f t="shared" si="26"/>
        <v>0</v>
      </c>
      <c r="AF40" s="162" t="b">
        <f t="shared" si="14"/>
        <v>0</v>
      </c>
      <c r="AG40" s="162" t="b">
        <f t="shared" si="15"/>
        <v>0</v>
      </c>
      <c r="AH40" s="162" t="b">
        <f t="shared" si="16"/>
        <v>0</v>
      </c>
      <c r="AI40" s="162" t="b">
        <f t="shared" si="17"/>
        <v>0</v>
      </c>
      <c r="AJ40" s="167" t="str">
        <f t="shared" si="18"/>
        <v/>
      </c>
      <c r="AK40" s="168" t="str">
        <f t="shared" si="19"/>
        <v/>
      </c>
      <c r="AL40" s="240" t="str">
        <f t="shared" si="27"/>
        <v/>
      </c>
      <c r="AM40" s="165" t="str">
        <f t="shared" si="28"/>
        <v/>
      </c>
      <c r="AN40" s="166">
        <f t="shared" si="29"/>
        <v>0</v>
      </c>
      <c r="AO40" s="148" t="str">
        <f t="shared" si="20"/>
        <v/>
      </c>
      <c r="AP40" s="149" t="str">
        <f t="shared" si="21"/>
        <v/>
      </c>
      <c r="AQ40" s="137"/>
      <c r="AR40" s="165" t="str">
        <f t="shared" si="30"/>
        <v/>
      </c>
      <c r="AS40" s="243" t="str">
        <f t="shared" si="31"/>
        <v/>
      </c>
      <c r="AT40" s="243" t="str">
        <f t="shared" si="32"/>
        <v/>
      </c>
      <c r="AU40" s="243" t="str">
        <f t="shared" si="33"/>
        <v/>
      </c>
      <c r="AV40" s="242"/>
      <c r="AW40" s="243" t="str">
        <f t="shared" si="35"/>
        <v/>
      </c>
      <c r="AX40" s="243">
        <f t="shared" si="36"/>
        <v>0</v>
      </c>
      <c r="AY40" s="242"/>
      <c r="AZ40" s="59" t="str">
        <f t="shared" si="34"/>
        <v/>
      </c>
      <c r="BA40" s="60">
        <f t="shared" si="22"/>
        <v>0</v>
      </c>
    </row>
    <row r="41" spans="1:53" ht="15" customHeight="1" x14ac:dyDescent="0.25">
      <c r="A41">
        <v>24</v>
      </c>
      <c r="B41" s="17"/>
      <c r="C41" s="156"/>
      <c r="D41" s="155"/>
      <c r="E41" s="137"/>
      <c r="F41" s="137"/>
      <c r="G41" s="157"/>
      <c r="H41" s="170"/>
      <c r="I41" s="169"/>
      <c r="J41" s="169"/>
      <c r="K41" s="169"/>
      <c r="L41" s="169"/>
      <c r="M41" s="171"/>
      <c r="N41" s="160">
        <f t="shared" si="23"/>
        <v>0</v>
      </c>
      <c r="O41" s="161" t="str">
        <f t="shared" si="24"/>
        <v/>
      </c>
      <c r="P41" s="161" t="str">
        <f t="shared" si="0"/>
        <v/>
      </c>
      <c r="Q41" s="161" t="str">
        <f t="shared" si="1"/>
        <v/>
      </c>
      <c r="R41" s="161">
        <f t="shared" si="25"/>
        <v>0</v>
      </c>
      <c r="S41" s="102" t="str">
        <f t="shared" si="2"/>
        <v/>
      </c>
      <c r="T41" s="102" t="str">
        <f t="shared" si="3"/>
        <v/>
      </c>
      <c r="U41" s="102" t="str">
        <f t="shared" si="4"/>
        <v/>
      </c>
      <c r="V41" s="102" t="str">
        <f t="shared" si="5"/>
        <v/>
      </c>
      <c r="W41" s="102" t="str">
        <f t="shared" si="6"/>
        <v/>
      </c>
      <c r="X41" s="102" t="str">
        <f t="shared" si="7"/>
        <v/>
      </c>
      <c r="Y41" s="102">
        <f t="shared" si="8"/>
        <v>0</v>
      </c>
      <c r="Z41" s="162" t="b">
        <f t="shared" si="9"/>
        <v>0</v>
      </c>
      <c r="AA41" s="162" t="b">
        <f t="shared" si="10"/>
        <v>0</v>
      </c>
      <c r="AB41" s="162" t="b">
        <f t="shared" si="11"/>
        <v>0</v>
      </c>
      <c r="AC41" s="162" t="b">
        <f t="shared" si="12"/>
        <v>0</v>
      </c>
      <c r="AD41" s="162" t="b">
        <f t="shared" si="13"/>
        <v>0</v>
      </c>
      <c r="AE41" s="162" t="b">
        <f t="shared" si="26"/>
        <v>0</v>
      </c>
      <c r="AF41" s="162" t="b">
        <f t="shared" si="14"/>
        <v>0</v>
      </c>
      <c r="AG41" s="162" t="b">
        <f t="shared" si="15"/>
        <v>0</v>
      </c>
      <c r="AH41" s="162" t="b">
        <f t="shared" si="16"/>
        <v>0</v>
      </c>
      <c r="AI41" s="162" t="b">
        <f t="shared" si="17"/>
        <v>0</v>
      </c>
      <c r="AJ41" s="167" t="str">
        <f t="shared" si="18"/>
        <v/>
      </c>
      <c r="AK41" s="168" t="str">
        <f t="shared" si="19"/>
        <v/>
      </c>
      <c r="AL41" s="240" t="str">
        <f t="shared" si="27"/>
        <v/>
      </c>
      <c r="AM41" s="165" t="str">
        <f t="shared" si="28"/>
        <v/>
      </c>
      <c r="AN41" s="166">
        <f t="shared" si="29"/>
        <v>0</v>
      </c>
      <c r="AO41" s="148" t="str">
        <f t="shared" si="20"/>
        <v/>
      </c>
      <c r="AP41" s="149" t="str">
        <f t="shared" si="21"/>
        <v/>
      </c>
      <c r="AQ41" s="137"/>
      <c r="AR41" s="165" t="str">
        <f t="shared" si="30"/>
        <v/>
      </c>
      <c r="AS41" s="243" t="str">
        <f t="shared" si="31"/>
        <v/>
      </c>
      <c r="AT41" s="243" t="str">
        <f t="shared" si="32"/>
        <v/>
      </c>
      <c r="AU41" s="243" t="str">
        <f t="shared" si="33"/>
        <v/>
      </c>
      <c r="AV41" s="242"/>
      <c r="AW41" s="243" t="str">
        <f t="shared" si="35"/>
        <v/>
      </c>
      <c r="AX41" s="243">
        <f t="shared" si="36"/>
        <v>0</v>
      </c>
      <c r="AY41" s="242"/>
      <c r="AZ41" s="59" t="str">
        <f t="shared" si="34"/>
        <v/>
      </c>
      <c r="BA41" s="60">
        <f t="shared" si="22"/>
        <v>0</v>
      </c>
    </row>
    <row r="42" spans="1:53" ht="15" customHeight="1" x14ac:dyDescent="0.25">
      <c r="A42">
        <v>25</v>
      </c>
      <c r="B42" s="17"/>
      <c r="C42" s="156"/>
      <c r="D42" s="155"/>
      <c r="E42" s="137"/>
      <c r="F42" s="137"/>
      <c r="G42" s="157"/>
      <c r="H42" s="170"/>
      <c r="I42" s="169"/>
      <c r="J42" s="169"/>
      <c r="K42" s="169"/>
      <c r="L42" s="169"/>
      <c r="M42" s="171"/>
      <c r="N42" s="160">
        <f t="shared" si="23"/>
        <v>0</v>
      </c>
      <c r="O42" s="161" t="str">
        <f t="shared" si="24"/>
        <v/>
      </c>
      <c r="P42" s="161" t="str">
        <f t="shared" si="0"/>
        <v/>
      </c>
      <c r="Q42" s="161" t="str">
        <f t="shared" si="1"/>
        <v/>
      </c>
      <c r="R42" s="161">
        <f t="shared" si="25"/>
        <v>0</v>
      </c>
      <c r="S42" s="102" t="str">
        <f t="shared" si="2"/>
        <v/>
      </c>
      <c r="T42" s="102" t="str">
        <f t="shared" si="3"/>
        <v/>
      </c>
      <c r="U42" s="102" t="str">
        <f t="shared" si="4"/>
        <v/>
      </c>
      <c r="V42" s="102" t="str">
        <f t="shared" si="5"/>
        <v/>
      </c>
      <c r="W42" s="102" t="str">
        <f t="shared" si="6"/>
        <v/>
      </c>
      <c r="X42" s="102" t="str">
        <f t="shared" si="7"/>
        <v/>
      </c>
      <c r="Y42" s="102">
        <f t="shared" si="8"/>
        <v>0</v>
      </c>
      <c r="Z42" s="162" t="b">
        <f t="shared" si="9"/>
        <v>0</v>
      </c>
      <c r="AA42" s="162" t="b">
        <f t="shared" si="10"/>
        <v>0</v>
      </c>
      <c r="AB42" s="162" t="b">
        <f t="shared" si="11"/>
        <v>0</v>
      </c>
      <c r="AC42" s="162" t="b">
        <f t="shared" si="12"/>
        <v>0</v>
      </c>
      <c r="AD42" s="162" t="b">
        <f t="shared" si="13"/>
        <v>0</v>
      </c>
      <c r="AE42" s="162" t="b">
        <f t="shared" si="26"/>
        <v>0</v>
      </c>
      <c r="AF42" s="162" t="b">
        <f t="shared" si="14"/>
        <v>0</v>
      </c>
      <c r="AG42" s="162" t="b">
        <f t="shared" si="15"/>
        <v>0</v>
      </c>
      <c r="AH42" s="162" t="b">
        <f t="shared" si="16"/>
        <v>0</v>
      </c>
      <c r="AI42" s="162" t="b">
        <f t="shared" si="17"/>
        <v>0</v>
      </c>
      <c r="AJ42" s="167" t="str">
        <f t="shared" si="18"/>
        <v/>
      </c>
      <c r="AK42" s="168" t="str">
        <f t="shared" si="19"/>
        <v/>
      </c>
      <c r="AL42" s="240" t="str">
        <f t="shared" si="27"/>
        <v/>
      </c>
      <c r="AM42" s="165" t="str">
        <f t="shared" si="28"/>
        <v/>
      </c>
      <c r="AN42" s="166">
        <f t="shared" si="29"/>
        <v>0</v>
      </c>
      <c r="AO42" s="148" t="str">
        <f t="shared" si="20"/>
        <v/>
      </c>
      <c r="AP42" s="149" t="str">
        <f t="shared" si="21"/>
        <v/>
      </c>
      <c r="AQ42" s="137"/>
      <c r="AR42" s="165" t="str">
        <f t="shared" si="30"/>
        <v/>
      </c>
      <c r="AS42" s="243" t="str">
        <f t="shared" si="31"/>
        <v/>
      </c>
      <c r="AT42" s="243" t="str">
        <f t="shared" si="32"/>
        <v/>
      </c>
      <c r="AU42" s="243" t="str">
        <f t="shared" si="33"/>
        <v/>
      </c>
      <c r="AV42" s="242"/>
      <c r="AW42" s="243" t="str">
        <f t="shared" si="35"/>
        <v/>
      </c>
      <c r="AX42" s="243">
        <f t="shared" si="36"/>
        <v>0</v>
      </c>
      <c r="AY42" s="242"/>
      <c r="AZ42" s="59" t="str">
        <f t="shared" si="34"/>
        <v/>
      </c>
      <c r="BA42" s="60">
        <f t="shared" si="22"/>
        <v>0</v>
      </c>
    </row>
    <row r="43" spans="1:53" ht="15" customHeight="1" x14ac:dyDescent="0.25">
      <c r="A43">
        <v>26</v>
      </c>
      <c r="B43" s="17"/>
      <c r="C43" s="156"/>
      <c r="D43" s="155"/>
      <c r="E43" s="137"/>
      <c r="F43" s="137"/>
      <c r="G43" s="157"/>
      <c r="H43" s="170"/>
      <c r="I43" s="169"/>
      <c r="J43" s="169"/>
      <c r="K43" s="169"/>
      <c r="L43" s="169"/>
      <c r="M43" s="171"/>
      <c r="N43" s="160">
        <f t="shared" si="23"/>
        <v>0</v>
      </c>
      <c r="O43" s="161" t="str">
        <f t="shared" si="24"/>
        <v/>
      </c>
      <c r="P43" s="161" t="str">
        <f t="shared" si="0"/>
        <v/>
      </c>
      <c r="Q43" s="161" t="str">
        <f t="shared" si="1"/>
        <v/>
      </c>
      <c r="R43" s="161">
        <f t="shared" si="25"/>
        <v>0</v>
      </c>
      <c r="S43" s="102" t="str">
        <f t="shared" si="2"/>
        <v/>
      </c>
      <c r="T43" s="102" t="str">
        <f t="shared" si="3"/>
        <v/>
      </c>
      <c r="U43" s="102" t="str">
        <f t="shared" si="4"/>
        <v/>
      </c>
      <c r="V43" s="102" t="str">
        <f t="shared" si="5"/>
        <v/>
      </c>
      <c r="W43" s="102" t="str">
        <f t="shared" si="6"/>
        <v/>
      </c>
      <c r="X43" s="102" t="str">
        <f t="shared" si="7"/>
        <v/>
      </c>
      <c r="Y43" s="102">
        <f t="shared" si="8"/>
        <v>0</v>
      </c>
      <c r="Z43" s="162" t="b">
        <f t="shared" si="9"/>
        <v>0</v>
      </c>
      <c r="AA43" s="162" t="b">
        <f t="shared" si="10"/>
        <v>0</v>
      </c>
      <c r="AB43" s="162" t="b">
        <f t="shared" si="11"/>
        <v>0</v>
      </c>
      <c r="AC43" s="162" t="b">
        <f t="shared" si="12"/>
        <v>0</v>
      </c>
      <c r="AD43" s="162" t="b">
        <f t="shared" si="13"/>
        <v>0</v>
      </c>
      <c r="AE43" s="162" t="b">
        <f t="shared" si="26"/>
        <v>0</v>
      </c>
      <c r="AF43" s="162" t="b">
        <f t="shared" si="14"/>
        <v>0</v>
      </c>
      <c r="AG43" s="162" t="b">
        <f t="shared" si="15"/>
        <v>0</v>
      </c>
      <c r="AH43" s="162" t="b">
        <f t="shared" si="16"/>
        <v>0</v>
      </c>
      <c r="AI43" s="162" t="b">
        <f t="shared" si="17"/>
        <v>0</v>
      </c>
      <c r="AJ43" s="167" t="str">
        <f t="shared" si="18"/>
        <v/>
      </c>
      <c r="AK43" s="168" t="str">
        <f t="shared" si="19"/>
        <v/>
      </c>
      <c r="AL43" s="240" t="str">
        <f t="shared" si="27"/>
        <v/>
      </c>
      <c r="AM43" s="165" t="str">
        <f t="shared" si="28"/>
        <v/>
      </c>
      <c r="AN43" s="166">
        <f t="shared" si="29"/>
        <v>0</v>
      </c>
      <c r="AO43" s="148" t="str">
        <f t="shared" si="20"/>
        <v/>
      </c>
      <c r="AP43" s="149" t="str">
        <f t="shared" si="21"/>
        <v/>
      </c>
      <c r="AQ43" s="137"/>
      <c r="AR43" s="165" t="str">
        <f t="shared" si="30"/>
        <v/>
      </c>
      <c r="AS43" s="243" t="str">
        <f t="shared" si="31"/>
        <v/>
      </c>
      <c r="AT43" s="243" t="str">
        <f t="shared" si="32"/>
        <v/>
      </c>
      <c r="AU43" s="243" t="str">
        <f t="shared" si="33"/>
        <v/>
      </c>
      <c r="AV43" s="242"/>
      <c r="AW43" s="243" t="str">
        <f t="shared" si="35"/>
        <v/>
      </c>
      <c r="AX43" s="243">
        <f t="shared" si="36"/>
        <v>0</v>
      </c>
      <c r="AY43" s="242"/>
      <c r="AZ43" s="59" t="str">
        <f t="shared" si="34"/>
        <v/>
      </c>
      <c r="BA43" s="60">
        <f t="shared" si="22"/>
        <v>0</v>
      </c>
    </row>
    <row r="44" spans="1:53" ht="15" customHeight="1" x14ac:dyDescent="0.25">
      <c r="A44">
        <v>27</v>
      </c>
      <c r="B44" s="17"/>
      <c r="C44" s="156"/>
      <c r="D44" s="155"/>
      <c r="E44" s="137"/>
      <c r="F44" s="137"/>
      <c r="G44" s="157"/>
      <c r="H44" s="170"/>
      <c r="I44" s="169"/>
      <c r="J44" s="169"/>
      <c r="K44" s="169"/>
      <c r="L44" s="169"/>
      <c r="M44" s="171"/>
      <c r="N44" s="160">
        <f t="shared" si="23"/>
        <v>0</v>
      </c>
      <c r="O44" s="161" t="str">
        <f t="shared" si="24"/>
        <v/>
      </c>
      <c r="P44" s="161" t="str">
        <f t="shared" si="0"/>
        <v/>
      </c>
      <c r="Q44" s="161" t="str">
        <f t="shared" si="1"/>
        <v/>
      </c>
      <c r="R44" s="161">
        <f t="shared" si="25"/>
        <v>0</v>
      </c>
      <c r="S44" s="102" t="str">
        <f t="shared" si="2"/>
        <v/>
      </c>
      <c r="T44" s="102" t="str">
        <f t="shared" si="3"/>
        <v/>
      </c>
      <c r="U44" s="102" t="str">
        <f t="shared" si="4"/>
        <v/>
      </c>
      <c r="V44" s="102" t="str">
        <f t="shared" si="5"/>
        <v/>
      </c>
      <c r="W44" s="102" t="str">
        <f t="shared" si="6"/>
        <v/>
      </c>
      <c r="X44" s="102" t="str">
        <f t="shared" si="7"/>
        <v/>
      </c>
      <c r="Y44" s="102">
        <f t="shared" si="8"/>
        <v>0</v>
      </c>
      <c r="Z44" s="162" t="b">
        <f t="shared" si="9"/>
        <v>0</v>
      </c>
      <c r="AA44" s="162" t="b">
        <f t="shared" si="10"/>
        <v>0</v>
      </c>
      <c r="AB44" s="162" t="b">
        <f t="shared" si="11"/>
        <v>0</v>
      </c>
      <c r="AC44" s="162" t="b">
        <f t="shared" si="12"/>
        <v>0</v>
      </c>
      <c r="AD44" s="162" t="b">
        <f t="shared" si="13"/>
        <v>0</v>
      </c>
      <c r="AE44" s="162" t="b">
        <f t="shared" si="26"/>
        <v>0</v>
      </c>
      <c r="AF44" s="162" t="b">
        <f t="shared" si="14"/>
        <v>0</v>
      </c>
      <c r="AG44" s="162" t="b">
        <f t="shared" si="15"/>
        <v>0</v>
      </c>
      <c r="AH44" s="162" t="b">
        <f t="shared" si="16"/>
        <v>0</v>
      </c>
      <c r="AI44" s="162" t="b">
        <f t="shared" si="17"/>
        <v>0</v>
      </c>
      <c r="AJ44" s="167" t="str">
        <f t="shared" si="18"/>
        <v/>
      </c>
      <c r="AK44" s="168" t="str">
        <f t="shared" si="19"/>
        <v/>
      </c>
      <c r="AL44" s="240" t="str">
        <f t="shared" si="27"/>
        <v/>
      </c>
      <c r="AM44" s="165" t="str">
        <f t="shared" si="28"/>
        <v/>
      </c>
      <c r="AN44" s="166">
        <f t="shared" si="29"/>
        <v>0</v>
      </c>
      <c r="AO44" s="148" t="str">
        <f t="shared" si="20"/>
        <v/>
      </c>
      <c r="AP44" s="149" t="str">
        <f t="shared" si="21"/>
        <v/>
      </c>
      <c r="AQ44" s="137"/>
      <c r="AR44" s="165" t="str">
        <f t="shared" si="30"/>
        <v/>
      </c>
      <c r="AS44" s="243" t="str">
        <f t="shared" si="31"/>
        <v/>
      </c>
      <c r="AT44" s="243" t="str">
        <f t="shared" si="32"/>
        <v/>
      </c>
      <c r="AU44" s="243" t="str">
        <f t="shared" si="33"/>
        <v/>
      </c>
      <c r="AV44" s="242"/>
      <c r="AW44" s="243" t="str">
        <f t="shared" si="35"/>
        <v/>
      </c>
      <c r="AX44" s="243">
        <f t="shared" si="36"/>
        <v>0</v>
      </c>
      <c r="AY44" s="242"/>
      <c r="AZ44" s="59" t="str">
        <f t="shared" si="34"/>
        <v/>
      </c>
      <c r="BA44" s="60">
        <f t="shared" si="22"/>
        <v>0</v>
      </c>
    </row>
    <row r="45" spans="1:53" ht="15" customHeight="1" x14ac:dyDescent="0.25">
      <c r="A45">
        <v>28</v>
      </c>
      <c r="B45" s="17"/>
      <c r="C45" s="156"/>
      <c r="D45" s="155"/>
      <c r="E45" s="137"/>
      <c r="F45" s="137"/>
      <c r="G45" s="157"/>
      <c r="H45" s="170"/>
      <c r="I45" s="169"/>
      <c r="J45" s="169"/>
      <c r="K45" s="169"/>
      <c r="L45" s="169"/>
      <c r="M45" s="171"/>
      <c r="N45" s="160">
        <f t="shared" si="23"/>
        <v>0</v>
      </c>
      <c r="O45" s="161" t="str">
        <f t="shared" si="24"/>
        <v/>
      </c>
      <c r="P45" s="161" t="str">
        <f t="shared" si="0"/>
        <v/>
      </c>
      <c r="Q45" s="161" t="str">
        <f t="shared" si="1"/>
        <v/>
      </c>
      <c r="R45" s="161">
        <f t="shared" si="25"/>
        <v>0</v>
      </c>
      <c r="S45" s="102" t="str">
        <f t="shared" si="2"/>
        <v/>
      </c>
      <c r="T45" s="102" t="str">
        <f t="shared" si="3"/>
        <v/>
      </c>
      <c r="U45" s="102" t="str">
        <f t="shared" si="4"/>
        <v/>
      </c>
      <c r="V45" s="102" t="str">
        <f t="shared" si="5"/>
        <v/>
      </c>
      <c r="W45" s="102" t="str">
        <f t="shared" si="6"/>
        <v/>
      </c>
      <c r="X45" s="102" t="str">
        <f t="shared" si="7"/>
        <v/>
      </c>
      <c r="Y45" s="102">
        <f t="shared" si="8"/>
        <v>0</v>
      </c>
      <c r="Z45" s="162" t="b">
        <f t="shared" si="9"/>
        <v>0</v>
      </c>
      <c r="AA45" s="162" t="b">
        <f t="shared" si="10"/>
        <v>0</v>
      </c>
      <c r="AB45" s="162" t="b">
        <f t="shared" si="11"/>
        <v>0</v>
      </c>
      <c r="AC45" s="162" t="b">
        <f t="shared" si="12"/>
        <v>0</v>
      </c>
      <c r="AD45" s="162" t="b">
        <f t="shared" si="13"/>
        <v>0</v>
      </c>
      <c r="AE45" s="162" t="b">
        <f t="shared" si="26"/>
        <v>0</v>
      </c>
      <c r="AF45" s="162" t="b">
        <f t="shared" si="14"/>
        <v>0</v>
      </c>
      <c r="AG45" s="162" t="b">
        <f t="shared" si="15"/>
        <v>0</v>
      </c>
      <c r="AH45" s="162" t="b">
        <f t="shared" si="16"/>
        <v>0</v>
      </c>
      <c r="AI45" s="162" t="b">
        <f t="shared" si="17"/>
        <v>0</v>
      </c>
      <c r="AJ45" s="167" t="str">
        <f t="shared" si="18"/>
        <v/>
      </c>
      <c r="AK45" s="168" t="str">
        <f t="shared" si="19"/>
        <v/>
      </c>
      <c r="AL45" s="240" t="str">
        <f t="shared" si="27"/>
        <v/>
      </c>
      <c r="AM45" s="165" t="str">
        <f t="shared" si="28"/>
        <v/>
      </c>
      <c r="AN45" s="166">
        <f t="shared" si="29"/>
        <v>0</v>
      </c>
      <c r="AO45" s="148" t="str">
        <f t="shared" si="20"/>
        <v/>
      </c>
      <c r="AP45" s="149" t="str">
        <f t="shared" si="21"/>
        <v/>
      </c>
      <c r="AQ45" s="137"/>
      <c r="AR45" s="165" t="str">
        <f t="shared" si="30"/>
        <v/>
      </c>
      <c r="AS45" s="243" t="str">
        <f t="shared" si="31"/>
        <v/>
      </c>
      <c r="AT45" s="243" t="str">
        <f t="shared" si="32"/>
        <v/>
      </c>
      <c r="AU45" s="243" t="str">
        <f t="shared" si="33"/>
        <v/>
      </c>
      <c r="AV45" s="242"/>
      <c r="AW45" s="243" t="str">
        <f t="shared" si="35"/>
        <v/>
      </c>
      <c r="AX45" s="243">
        <f t="shared" si="36"/>
        <v>0</v>
      </c>
      <c r="AY45" s="242"/>
      <c r="AZ45" s="59" t="str">
        <f t="shared" si="34"/>
        <v/>
      </c>
      <c r="BA45" s="60">
        <f t="shared" si="22"/>
        <v>0</v>
      </c>
    </row>
    <row r="46" spans="1:53" ht="15" customHeight="1" x14ac:dyDescent="0.25">
      <c r="A46">
        <v>29</v>
      </c>
      <c r="B46" s="17"/>
      <c r="C46" s="156"/>
      <c r="D46" s="155"/>
      <c r="E46" s="137"/>
      <c r="F46" s="137"/>
      <c r="G46" s="157"/>
      <c r="H46" s="170"/>
      <c r="I46" s="169"/>
      <c r="J46" s="169"/>
      <c r="K46" s="169"/>
      <c r="L46" s="169"/>
      <c r="M46" s="171"/>
      <c r="N46" s="160">
        <f t="shared" si="23"/>
        <v>0</v>
      </c>
      <c r="O46" s="161" t="str">
        <f t="shared" si="24"/>
        <v/>
      </c>
      <c r="P46" s="161" t="str">
        <f t="shared" si="0"/>
        <v/>
      </c>
      <c r="Q46" s="161" t="str">
        <f t="shared" si="1"/>
        <v/>
      </c>
      <c r="R46" s="161">
        <f t="shared" si="25"/>
        <v>0</v>
      </c>
      <c r="S46" s="102" t="str">
        <f t="shared" si="2"/>
        <v/>
      </c>
      <c r="T46" s="102" t="str">
        <f t="shared" si="3"/>
        <v/>
      </c>
      <c r="U46" s="102" t="str">
        <f t="shared" si="4"/>
        <v/>
      </c>
      <c r="V46" s="102" t="str">
        <f t="shared" si="5"/>
        <v/>
      </c>
      <c r="W46" s="102" t="str">
        <f t="shared" si="6"/>
        <v/>
      </c>
      <c r="X46" s="102" t="str">
        <f t="shared" si="7"/>
        <v/>
      </c>
      <c r="Y46" s="102">
        <f t="shared" si="8"/>
        <v>0</v>
      </c>
      <c r="Z46" s="162" t="b">
        <f t="shared" si="9"/>
        <v>0</v>
      </c>
      <c r="AA46" s="162" t="b">
        <f t="shared" si="10"/>
        <v>0</v>
      </c>
      <c r="AB46" s="162" t="b">
        <f t="shared" si="11"/>
        <v>0</v>
      </c>
      <c r="AC46" s="162" t="b">
        <f t="shared" si="12"/>
        <v>0</v>
      </c>
      <c r="AD46" s="162" t="b">
        <f t="shared" si="13"/>
        <v>0</v>
      </c>
      <c r="AE46" s="162" t="b">
        <f t="shared" si="26"/>
        <v>0</v>
      </c>
      <c r="AF46" s="162" t="b">
        <f t="shared" si="14"/>
        <v>0</v>
      </c>
      <c r="AG46" s="162" t="b">
        <f t="shared" si="15"/>
        <v>0</v>
      </c>
      <c r="AH46" s="162" t="b">
        <f t="shared" si="16"/>
        <v>0</v>
      </c>
      <c r="AI46" s="162" t="b">
        <f t="shared" si="17"/>
        <v>0</v>
      </c>
      <c r="AJ46" s="167" t="str">
        <f t="shared" si="18"/>
        <v/>
      </c>
      <c r="AK46" s="168" t="str">
        <f t="shared" si="19"/>
        <v/>
      </c>
      <c r="AL46" s="240" t="str">
        <f t="shared" si="27"/>
        <v/>
      </c>
      <c r="AM46" s="165" t="str">
        <f t="shared" si="28"/>
        <v/>
      </c>
      <c r="AN46" s="166">
        <f t="shared" si="29"/>
        <v>0</v>
      </c>
      <c r="AO46" s="148" t="str">
        <f t="shared" si="20"/>
        <v/>
      </c>
      <c r="AP46" s="149" t="str">
        <f t="shared" si="21"/>
        <v/>
      </c>
      <c r="AQ46" s="137"/>
      <c r="AR46" s="165" t="str">
        <f t="shared" si="30"/>
        <v/>
      </c>
      <c r="AS46" s="243" t="str">
        <f t="shared" si="31"/>
        <v/>
      </c>
      <c r="AT46" s="243" t="str">
        <f t="shared" si="32"/>
        <v/>
      </c>
      <c r="AU46" s="243" t="str">
        <f t="shared" si="33"/>
        <v/>
      </c>
      <c r="AV46" s="242"/>
      <c r="AW46" s="243" t="str">
        <f t="shared" si="35"/>
        <v/>
      </c>
      <c r="AX46" s="243">
        <f t="shared" si="36"/>
        <v>0</v>
      </c>
      <c r="AY46" s="242"/>
      <c r="AZ46" s="59" t="str">
        <f t="shared" si="34"/>
        <v/>
      </c>
      <c r="BA46" s="60">
        <f t="shared" si="22"/>
        <v>0</v>
      </c>
    </row>
    <row r="47" spans="1:53" ht="15" customHeight="1" x14ac:dyDescent="0.25">
      <c r="A47">
        <v>30</v>
      </c>
      <c r="B47" s="17"/>
      <c r="C47" s="156"/>
      <c r="D47" s="155"/>
      <c r="E47" s="137"/>
      <c r="F47" s="137"/>
      <c r="G47" s="157"/>
      <c r="H47" s="170"/>
      <c r="I47" s="169"/>
      <c r="J47" s="169"/>
      <c r="K47" s="169"/>
      <c r="L47" s="169"/>
      <c r="M47" s="171"/>
      <c r="N47" s="160">
        <f t="shared" si="23"/>
        <v>0</v>
      </c>
      <c r="O47" s="161" t="str">
        <f t="shared" si="24"/>
        <v/>
      </c>
      <c r="P47" s="161" t="str">
        <f t="shared" si="0"/>
        <v/>
      </c>
      <c r="Q47" s="161" t="str">
        <f t="shared" si="1"/>
        <v/>
      </c>
      <c r="R47" s="161">
        <f t="shared" si="25"/>
        <v>0</v>
      </c>
      <c r="S47" s="102" t="str">
        <f t="shared" si="2"/>
        <v/>
      </c>
      <c r="T47" s="102" t="str">
        <f t="shared" si="3"/>
        <v/>
      </c>
      <c r="U47" s="102" t="str">
        <f t="shared" si="4"/>
        <v/>
      </c>
      <c r="V47" s="102" t="str">
        <f t="shared" si="5"/>
        <v/>
      </c>
      <c r="W47" s="102" t="str">
        <f t="shared" si="6"/>
        <v/>
      </c>
      <c r="X47" s="102" t="str">
        <f t="shared" si="7"/>
        <v/>
      </c>
      <c r="Y47" s="102">
        <f t="shared" si="8"/>
        <v>0</v>
      </c>
      <c r="Z47" s="162" t="b">
        <f t="shared" si="9"/>
        <v>0</v>
      </c>
      <c r="AA47" s="162" t="b">
        <f t="shared" si="10"/>
        <v>0</v>
      </c>
      <c r="AB47" s="162" t="b">
        <f t="shared" si="11"/>
        <v>0</v>
      </c>
      <c r="AC47" s="162" t="b">
        <f t="shared" si="12"/>
        <v>0</v>
      </c>
      <c r="AD47" s="162" t="b">
        <f t="shared" si="13"/>
        <v>0</v>
      </c>
      <c r="AE47" s="162" t="b">
        <f t="shared" si="26"/>
        <v>0</v>
      </c>
      <c r="AF47" s="162" t="b">
        <f t="shared" si="14"/>
        <v>0</v>
      </c>
      <c r="AG47" s="162" t="b">
        <f t="shared" si="15"/>
        <v>0</v>
      </c>
      <c r="AH47" s="162" t="b">
        <f t="shared" si="16"/>
        <v>0</v>
      </c>
      <c r="AI47" s="162" t="b">
        <f t="shared" si="17"/>
        <v>0</v>
      </c>
      <c r="AJ47" s="167" t="str">
        <f t="shared" si="18"/>
        <v/>
      </c>
      <c r="AK47" s="168" t="str">
        <f t="shared" si="19"/>
        <v/>
      </c>
      <c r="AL47" s="240" t="str">
        <f t="shared" si="27"/>
        <v/>
      </c>
      <c r="AM47" s="165" t="str">
        <f t="shared" si="28"/>
        <v/>
      </c>
      <c r="AN47" s="166">
        <f t="shared" si="29"/>
        <v>0</v>
      </c>
      <c r="AO47" s="148" t="str">
        <f t="shared" si="20"/>
        <v/>
      </c>
      <c r="AP47" s="149" t="str">
        <f t="shared" si="21"/>
        <v/>
      </c>
      <c r="AQ47" s="137"/>
      <c r="AR47" s="165" t="str">
        <f t="shared" si="30"/>
        <v/>
      </c>
      <c r="AS47" s="243" t="str">
        <f t="shared" si="31"/>
        <v/>
      </c>
      <c r="AT47" s="243" t="str">
        <f t="shared" si="32"/>
        <v/>
      </c>
      <c r="AU47" s="243" t="str">
        <f t="shared" si="33"/>
        <v/>
      </c>
      <c r="AV47" s="242"/>
      <c r="AW47" s="243" t="str">
        <f t="shared" si="35"/>
        <v/>
      </c>
      <c r="AX47" s="243">
        <f t="shared" si="36"/>
        <v>0</v>
      </c>
      <c r="AY47" s="242"/>
      <c r="AZ47" s="59" t="str">
        <f t="shared" si="34"/>
        <v/>
      </c>
      <c r="BA47" s="60">
        <f t="shared" si="22"/>
        <v>0</v>
      </c>
    </row>
    <row r="48" spans="1:53" ht="15" customHeight="1" x14ac:dyDescent="0.25">
      <c r="A48">
        <v>31</v>
      </c>
      <c r="B48" s="17"/>
      <c r="C48" s="156"/>
      <c r="D48" s="155"/>
      <c r="E48" s="137"/>
      <c r="F48" s="137"/>
      <c r="G48" s="157"/>
      <c r="H48" s="170"/>
      <c r="I48" s="169"/>
      <c r="J48" s="169"/>
      <c r="K48" s="169"/>
      <c r="L48" s="169"/>
      <c r="M48" s="171"/>
      <c r="N48" s="160">
        <f t="shared" si="23"/>
        <v>0</v>
      </c>
      <c r="O48" s="161" t="str">
        <f t="shared" si="24"/>
        <v/>
      </c>
      <c r="P48" s="161" t="str">
        <f t="shared" si="0"/>
        <v/>
      </c>
      <c r="Q48" s="161" t="str">
        <f t="shared" si="1"/>
        <v/>
      </c>
      <c r="R48" s="161">
        <f t="shared" si="25"/>
        <v>0</v>
      </c>
      <c r="S48" s="102" t="str">
        <f t="shared" si="2"/>
        <v/>
      </c>
      <c r="T48" s="102" t="str">
        <f t="shared" si="3"/>
        <v/>
      </c>
      <c r="U48" s="102" t="str">
        <f t="shared" si="4"/>
        <v/>
      </c>
      <c r="V48" s="102" t="str">
        <f t="shared" si="5"/>
        <v/>
      </c>
      <c r="W48" s="102" t="str">
        <f t="shared" si="6"/>
        <v/>
      </c>
      <c r="X48" s="102" t="str">
        <f t="shared" si="7"/>
        <v/>
      </c>
      <c r="Y48" s="102">
        <f t="shared" si="8"/>
        <v>0</v>
      </c>
      <c r="Z48" s="162" t="b">
        <f t="shared" si="9"/>
        <v>0</v>
      </c>
      <c r="AA48" s="162" t="b">
        <f t="shared" si="10"/>
        <v>0</v>
      </c>
      <c r="AB48" s="162" t="b">
        <f t="shared" si="11"/>
        <v>0</v>
      </c>
      <c r="AC48" s="162" t="b">
        <f t="shared" si="12"/>
        <v>0</v>
      </c>
      <c r="AD48" s="162" t="b">
        <f t="shared" si="13"/>
        <v>0</v>
      </c>
      <c r="AE48" s="162" t="b">
        <f t="shared" si="26"/>
        <v>0</v>
      </c>
      <c r="AF48" s="162" t="b">
        <f t="shared" si="14"/>
        <v>0</v>
      </c>
      <c r="AG48" s="162" t="b">
        <f t="shared" si="15"/>
        <v>0</v>
      </c>
      <c r="AH48" s="162" t="b">
        <f t="shared" si="16"/>
        <v>0</v>
      </c>
      <c r="AI48" s="162" t="b">
        <f t="shared" si="17"/>
        <v>0</v>
      </c>
      <c r="AJ48" s="167" t="str">
        <f t="shared" si="18"/>
        <v/>
      </c>
      <c r="AK48" s="168" t="str">
        <f t="shared" si="19"/>
        <v/>
      </c>
      <c r="AL48" s="240" t="str">
        <f t="shared" si="27"/>
        <v/>
      </c>
      <c r="AM48" s="165" t="str">
        <f t="shared" si="28"/>
        <v/>
      </c>
      <c r="AN48" s="166">
        <f t="shared" si="29"/>
        <v>0</v>
      </c>
      <c r="AO48" s="148" t="str">
        <f t="shared" si="20"/>
        <v/>
      </c>
      <c r="AP48" s="149" t="str">
        <f t="shared" si="21"/>
        <v/>
      </c>
      <c r="AQ48" s="137"/>
      <c r="AR48" s="165" t="str">
        <f t="shared" si="30"/>
        <v/>
      </c>
      <c r="AS48" s="243" t="str">
        <f t="shared" si="31"/>
        <v/>
      </c>
      <c r="AT48" s="243" t="str">
        <f t="shared" si="32"/>
        <v/>
      </c>
      <c r="AU48" s="243" t="str">
        <f t="shared" si="33"/>
        <v/>
      </c>
      <c r="AV48" s="242"/>
      <c r="AW48" s="243" t="str">
        <f t="shared" si="35"/>
        <v/>
      </c>
      <c r="AX48" s="243">
        <f t="shared" si="36"/>
        <v>0</v>
      </c>
      <c r="AY48" s="242"/>
      <c r="AZ48" s="59" t="str">
        <f t="shared" si="34"/>
        <v/>
      </c>
      <c r="BA48" s="60">
        <f t="shared" si="22"/>
        <v>0</v>
      </c>
    </row>
    <row r="49" spans="1:53" ht="15" customHeight="1" x14ac:dyDescent="0.25">
      <c r="A49">
        <v>32</v>
      </c>
      <c r="B49" s="17"/>
      <c r="C49" s="156"/>
      <c r="D49" s="155"/>
      <c r="E49" s="137"/>
      <c r="F49" s="137"/>
      <c r="G49" s="157"/>
      <c r="H49" s="170"/>
      <c r="I49" s="169"/>
      <c r="J49" s="169"/>
      <c r="K49" s="169"/>
      <c r="L49" s="169"/>
      <c r="M49" s="171"/>
      <c r="N49" s="160">
        <f t="shared" si="23"/>
        <v>0</v>
      </c>
      <c r="O49" s="161" t="str">
        <f t="shared" si="24"/>
        <v/>
      </c>
      <c r="P49" s="161" t="str">
        <f t="shared" si="0"/>
        <v/>
      </c>
      <c r="Q49" s="161" t="str">
        <f t="shared" si="1"/>
        <v/>
      </c>
      <c r="R49" s="161">
        <f t="shared" si="25"/>
        <v>0</v>
      </c>
      <c r="S49" s="102" t="str">
        <f t="shared" si="2"/>
        <v/>
      </c>
      <c r="T49" s="102" t="str">
        <f t="shared" si="3"/>
        <v/>
      </c>
      <c r="U49" s="102" t="str">
        <f t="shared" si="4"/>
        <v/>
      </c>
      <c r="V49" s="102" t="str">
        <f t="shared" si="5"/>
        <v/>
      </c>
      <c r="W49" s="102" t="str">
        <f t="shared" si="6"/>
        <v/>
      </c>
      <c r="X49" s="102" t="str">
        <f t="shared" si="7"/>
        <v/>
      </c>
      <c r="Y49" s="102">
        <f t="shared" si="8"/>
        <v>0</v>
      </c>
      <c r="Z49" s="162" t="b">
        <f t="shared" si="9"/>
        <v>0</v>
      </c>
      <c r="AA49" s="162" t="b">
        <f t="shared" si="10"/>
        <v>0</v>
      </c>
      <c r="AB49" s="162" t="b">
        <f t="shared" si="11"/>
        <v>0</v>
      </c>
      <c r="AC49" s="162" t="b">
        <f t="shared" si="12"/>
        <v>0</v>
      </c>
      <c r="AD49" s="162" t="b">
        <f t="shared" si="13"/>
        <v>0</v>
      </c>
      <c r="AE49" s="162" t="b">
        <f t="shared" si="26"/>
        <v>0</v>
      </c>
      <c r="AF49" s="162" t="b">
        <f t="shared" si="14"/>
        <v>0</v>
      </c>
      <c r="AG49" s="162" t="b">
        <f t="shared" si="15"/>
        <v>0</v>
      </c>
      <c r="AH49" s="162" t="b">
        <f t="shared" si="16"/>
        <v>0</v>
      </c>
      <c r="AI49" s="162" t="b">
        <f t="shared" si="17"/>
        <v>0</v>
      </c>
      <c r="AJ49" s="167" t="str">
        <f t="shared" si="18"/>
        <v/>
      </c>
      <c r="AK49" s="168" t="str">
        <f t="shared" si="19"/>
        <v/>
      </c>
      <c r="AL49" s="240" t="str">
        <f t="shared" si="27"/>
        <v/>
      </c>
      <c r="AM49" s="165" t="str">
        <f t="shared" si="28"/>
        <v/>
      </c>
      <c r="AN49" s="166">
        <f t="shared" si="29"/>
        <v>0</v>
      </c>
      <c r="AO49" s="148" t="str">
        <f t="shared" si="20"/>
        <v/>
      </c>
      <c r="AP49" s="149" t="str">
        <f t="shared" si="21"/>
        <v/>
      </c>
      <c r="AQ49" s="137"/>
      <c r="AR49" s="165" t="str">
        <f t="shared" si="30"/>
        <v/>
      </c>
      <c r="AS49" s="243" t="str">
        <f t="shared" si="31"/>
        <v/>
      </c>
      <c r="AT49" s="243" t="str">
        <f t="shared" si="32"/>
        <v/>
      </c>
      <c r="AU49" s="243" t="str">
        <f t="shared" si="33"/>
        <v/>
      </c>
      <c r="AV49" s="242"/>
      <c r="AW49" s="243" t="str">
        <f t="shared" si="35"/>
        <v/>
      </c>
      <c r="AX49" s="243">
        <f t="shared" si="36"/>
        <v>0</v>
      </c>
      <c r="AY49" s="242"/>
      <c r="AZ49" s="59" t="str">
        <f t="shared" si="34"/>
        <v/>
      </c>
      <c r="BA49" s="60">
        <f t="shared" si="22"/>
        <v>0</v>
      </c>
    </row>
    <row r="50" spans="1:53" ht="15" customHeight="1" x14ac:dyDescent="0.25">
      <c r="A50">
        <v>33</v>
      </c>
      <c r="B50" s="17"/>
      <c r="C50" s="156"/>
      <c r="D50" s="155"/>
      <c r="E50" s="137"/>
      <c r="F50" s="137"/>
      <c r="G50" s="157"/>
      <c r="H50" s="170"/>
      <c r="I50" s="169"/>
      <c r="J50" s="169"/>
      <c r="K50" s="169"/>
      <c r="L50" s="169"/>
      <c r="M50" s="171"/>
      <c r="N50" s="160">
        <f t="shared" si="23"/>
        <v>0</v>
      </c>
      <c r="O50" s="161" t="str">
        <f t="shared" si="24"/>
        <v/>
      </c>
      <c r="P50" s="161" t="str">
        <f t="shared" si="0"/>
        <v/>
      </c>
      <c r="Q50" s="161" t="str">
        <f t="shared" si="1"/>
        <v/>
      </c>
      <c r="R50" s="161">
        <f t="shared" si="25"/>
        <v>0</v>
      </c>
      <c r="S50" s="102" t="str">
        <f t="shared" si="2"/>
        <v/>
      </c>
      <c r="T50" s="102" t="str">
        <f t="shared" si="3"/>
        <v/>
      </c>
      <c r="U50" s="102" t="str">
        <f t="shared" si="4"/>
        <v/>
      </c>
      <c r="V50" s="102" t="str">
        <f t="shared" si="5"/>
        <v/>
      </c>
      <c r="W50" s="102" t="str">
        <f t="shared" si="6"/>
        <v/>
      </c>
      <c r="X50" s="102" t="str">
        <f t="shared" si="7"/>
        <v/>
      </c>
      <c r="Y50" s="102">
        <f t="shared" si="8"/>
        <v>0</v>
      </c>
      <c r="Z50" s="162" t="b">
        <f t="shared" si="9"/>
        <v>0</v>
      </c>
      <c r="AA50" s="162" t="b">
        <f t="shared" si="10"/>
        <v>0</v>
      </c>
      <c r="AB50" s="162" t="b">
        <f t="shared" si="11"/>
        <v>0</v>
      </c>
      <c r="AC50" s="162" t="b">
        <f t="shared" si="12"/>
        <v>0</v>
      </c>
      <c r="AD50" s="162" t="b">
        <f t="shared" si="13"/>
        <v>0</v>
      </c>
      <c r="AE50" s="162" t="b">
        <f t="shared" si="26"/>
        <v>0</v>
      </c>
      <c r="AF50" s="162" t="b">
        <f t="shared" si="14"/>
        <v>0</v>
      </c>
      <c r="AG50" s="162" t="b">
        <f t="shared" si="15"/>
        <v>0</v>
      </c>
      <c r="AH50" s="162" t="b">
        <f t="shared" si="16"/>
        <v>0</v>
      </c>
      <c r="AI50" s="162" t="b">
        <f t="shared" si="17"/>
        <v>0</v>
      </c>
      <c r="AJ50" s="167" t="str">
        <f t="shared" si="18"/>
        <v/>
      </c>
      <c r="AK50" s="168" t="str">
        <f t="shared" si="19"/>
        <v/>
      </c>
      <c r="AL50" s="240" t="str">
        <f t="shared" si="27"/>
        <v/>
      </c>
      <c r="AM50" s="165" t="str">
        <f t="shared" si="28"/>
        <v/>
      </c>
      <c r="AN50" s="166">
        <f t="shared" si="29"/>
        <v>0</v>
      </c>
      <c r="AO50" s="148" t="str">
        <f t="shared" si="20"/>
        <v/>
      </c>
      <c r="AP50" s="149" t="str">
        <f t="shared" si="21"/>
        <v/>
      </c>
      <c r="AQ50" s="137"/>
      <c r="AR50" s="165" t="str">
        <f t="shared" si="30"/>
        <v/>
      </c>
      <c r="AS50" s="243" t="str">
        <f t="shared" si="31"/>
        <v/>
      </c>
      <c r="AT50" s="243" t="str">
        <f t="shared" si="32"/>
        <v/>
      </c>
      <c r="AU50" s="243" t="str">
        <f t="shared" si="33"/>
        <v/>
      </c>
      <c r="AV50" s="242"/>
      <c r="AW50" s="243" t="str">
        <f t="shared" si="35"/>
        <v/>
      </c>
      <c r="AX50" s="243">
        <f t="shared" si="36"/>
        <v>0</v>
      </c>
      <c r="AY50" s="242"/>
      <c r="AZ50" s="59" t="str">
        <f t="shared" si="34"/>
        <v/>
      </c>
      <c r="BA50" s="60">
        <f t="shared" si="22"/>
        <v>0</v>
      </c>
    </row>
    <row r="51" spans="1:53" ht="15" customHeight="1" x14ac:dyDescent="0.25">
      <c r="A51">
        <v>34</v>
      </c>
      <c r="B51" s="17"/>
      <c r="C51" s="156"/>
      <c r="D51" s="155"/>
      <c r="E51" s="137"/>
      <c r="F51" s="172"/>
      <c r="G51" s="157"/>
      <c r="H51" s="170"/>
      <c r="I51" s="169"/>
      <c r="J51" s="169"/>
      <c r="K51" s="169"/>
      <c r="L51" s="169"/>
      <c r="M51" s="171"/>
      <c r="N51" s="160">
        <f t="shared" si="23"/>
        <v>0</v>
      </c>
      <c r="O51" s="161" t="str">
        <f t="shared" si="24"/>
        <v/>
      </c>
      <c r="P51" s="161" t="str">
        <f t="shared" si="0"/>
        <v/>
      </c>
      <c r="Q51" s="161" t="str">
        <f t="shared" si="1"/>
        <v/>
      </c>
      <c r="R51" s="161">
        <f t="shared" si="25"/>
        <v>0</v>
      </c>
      <c r="S51" s="102" t="str">
        <f t="shared" si="2"/>
        <v/>
      </c>
      <c r="T51" s="102" t="str">
        <f t="shared" si="3"/>
        <v/>
      </c>
      <c r="U51" s="102" t="str">
        <f t="shared" si="4"/>
        <v/>
      </c>
      <c r="V51" s="102" t="str">
        <f t="shared" si="5"/>
        <v/>
      </c>
      <c r="W51" s="102" t="str">
        <f t="shared" si="6"/>
        <v/>
      </c>
      <c r="X51" s="102" t="str">
        <f t="shared" si="7"/>
        <v/>
      </c>
      <c r="Y51" s="102">
        <f t="shared" si="8"/>
        <v>0</v>
      </c>
      <c r="Z51" s="162" t="b">
        <f t="shared" si="9"/>
        <v>0</v>
      </c>
      <c r="AA51" s="162" t="b">
        <f t="shared" si="10"/>
        <v>0</v>
      </c>
      <c r="AB51" s="162" t="b">
        <f t="shared" si="11"/>
        <v>0</v>
      </c>
      <c r="AC51" s="162" t="b">
        <f t="shared" si="12"/>
        <v>0</v>
      </c>
      <c r="AD51" s="162" t="b">
        <f t="shared" si="13"/>
        <v>0</v>
      </c>
      <c r="AE51" s="162" t="b">
        <f t="shared" si="26"/>
        <v>0</v>
      </c>
      <c r="AF51" s="162" t="b">
        <f t="shared" si="14"/>
        <v>0</v>
      </c>
      <c r="AG51" s="162" t="b">
        <f t="shared" si="15"/>
        <v>0</v>
      </c>
      <c r="AH51" s="162" t="b">
        <f t="shared" si="16"/>
        <v>0</v>
      </c>
      <c r="AI51" s="162" t="b">
        <f t="shared" si="17"/>
        <v>0</v>
      </c>
      <c r="AJ51" s="167" t="str">
        <f t="shared" si="18"/>
        <v/>
      </c>
      <c r="AK51" s="168" t="str">
        <f t="shared" si="19"/>
        <v/>
      </c>
      <c r="AL51" s="240" t="str">
        <f t="shared" si="27"/>
        <v/>
      </c>
      <c r="AM51" s="165" t="str">
        <f t="shared" si="28"/>
        <v/>
      </c>
      <c r="AN51" s="166">
        <f t="shared" si="29"/>
        <v>0</v>
      </c>
      <c r="AO51" s="148" t="str">
        <f t="shared" si="20"/>
        <v/>
      </c>
      <c r="AP51" s="149" t="str">
        <f t="shared" si="21"/>
        <v/>
      </c>
      <c r="AQ51" s="137"/>
      <c r="AR51" s="165" t="str">
        <f t="shared" si="30"/>
        <v/>
      </c>
      <c r="AS51" s="243" t="str">
        <f t="shared" si="31"/>
        <v/>
      </c>
      <c r="AT51" s="243" t="str">
        <f t="shared" si="32"/>
        <v/>
      </c>
      <c r="AU51" s="243" t="str">
        <f t="shared" si="33"/>
        <v/>
      </c>
      <c r="AV51" s="242"/>
      <c r="AW51" s="243" t="str">
        <f t="shared" si="35"/>
        <v/>
      </c>
      <c r="AX51" s="243">
        <f t="shared" si="36"/>
        <v>0</v>
      </c>
      <c r="AY51" s="242"/>
      <c r="AZ51" s="59" t="str">
        <f t="shared" si="34"/>
        <v/>
      </c>
      <c r="BA51" s="60">
        <f t="shared" si="22"/>
        <v>0</v>
      </c>
    </row>
    <row r="52" spans="1:53" ht="15" customHeight="1" x14ac:dyDescent="0.25">
      <c r="A52">
        <v>35</v>
      </c>
      <c r="B52" s="17"/>
      <c r="C52" s="156"/>
      <c r="D52" s="155"/>
      <c r="E52" s="137"/>
      <c r="F52" s="172"/>
      <c r="G52" s="157"/>
      <c r="H52" s="170"/>
      <c r="I52" s="169"/>
      <c r="J52" s="169"/>
      <c r="K52" s="169"/>
      <c r="L52" s="169"/>
      <c r="M52" s="171"/>
      <c r="N52" s="160">
        <f t="shared" si="23"/>
        <v>0</v>
      </c>
      <c r="O52" s="161" t="str">
        <f t="shared" si="24"/>
        <v/>
      </c>
      <c r="P52" s="161" t="str">
        <f t="shared" si="0"/>
        <v/>
      </c>
      <c r="Q52" s="161" t="str">
        <f t="shared" si="1"/>
        <v/>
      </c>
      <c r="R52" s="161">
        <f t="shared" si="25"/>
        <v>0</v>
      </c>
      <c r="S52" s="102" t="str">
        <f t="shared" si="2"/>
        <v/>
      </c>
      <c r="T52" s="102" t="str">
        <f t="shared" si="3"/>
        <v/>
      </c>
      <c r="U52" s="102" t="str">
        <f t="shared" si="4"/>
        <v/>
      </c>
      <c r="V52" s="102" t="str">
        <f t="shared" si="5"/>
        <v/>
      </c>
      <c r="W52" s="102" t="str">
        <f t="shared" si="6"/>
        <v/>
      </c>
      <c r="X52" s="102" t="str">
        <f t="shared" si="7"/>
        <v/>
      </c>
      <c r="Y52" s="102">
        <f t="shared" si="8"/>
        <v>0</v>
      </c>
      <c r="Z52" s="162" t="b">
        <f t="shared" si="9"/>
        <v>0</v>
      </c>
      <c r="AA52" s="162" t="b">
        <f t="shared" si="10"/>
        <v>0</v>
      </c>
      <c r="AB52" s="162" t="b">
        <f t="shared" si="11"/>
        <v>0</v>
      </c>
      <c r="AC52" s="162" t="b">
        <f t="shared" si="12"/>
        <v>0</v>
      </c>
      <c r="AD52" s="162" t="b">
        <f t="shared" si="13"/>
        <v>0</v>
      </c>
      <c r="AE52" s="162" t="b">
        <f t="shared" si="26"/>
        <v>0</v>
      </c>
      <c r="AF52" s="162" t="b">
        <f t="shared" si="14"/>
        <v>0</v>
      </c>
      <c r="AG52" s="162" t="b">
        <f t="shared" si="15"/>
        <v>0</v>
      </c>
      <c r="AH52" s="162" t="b">
        <f t="shared" si="16"/>
        <v>0</v>
      </c>
      <c r="AI52" s="162" t="b">
        <f t="shared" si="17"/>
        <v>0</v>
      </c>
      <c r="AJ52" s="167" t="str">
        <f t="shared" si="18"/>
        <v/>
      </c>
      <c r="AK52" s="168" t="str">
        <f t="shared" si="19"/>
        <v/>
      </c>
      <c r="AL52" s="240" t="str">
        <f t="shared" si="27"/>
        <v/>
      </c>
      <c r="AM52" s="165" t="str">
        <f t="shared" si="28"/>
        <v/>
      </c>
      <c r="AN52" s="166">
        <f t="shared" si="29"/>
        <v>0</v>
      </c>
      <c r="AO52" s="148" t="str">
        <f t="shared" si="20"/>
        <v/>
      </c>
      <c r="AP52" s="149" t="str">
        <f t="shared" si="21"/>
        <v/>
      </c>
      <c r="AQ52" s="137"/>
      <c r="AR52" s="165" t="str">
        <f t="shared" si="30"/>
        <v/>
      </c>
      <c r="AS52" s="243" t="str">
        <f t="shared" si="31"/>
        <v/>
      </c>
      <c r="AT52" s="243" t="str">
        <f t="shared" si="32"/>
        <v/>
      </c>
      <c r="AU52" s="243" t="str">
        <f t="shared" si="33"/>
        <v/>
      </c>
      <c r="AV52" s="242"/>
      <c r="AW52" s="243" t="str">
        <f t="shared" si="35"/>
        <v/>
      </c>
      <c r="AX52" s="243">
        <f t="shared" si="36"/>
        <v>0</v>
      </c>
      <c r="AY52" s="242"/>
      <c r="AZ52" s="59" t="str">
        <f t="shared" si="34"/>
        <v/>
      </c>
      <c r="BA52" s="60">
        <f t="shared" si="22"/>
        <v>0</v>
      </c>
    </row>
    <row r="53" spans="1:53" ht="15" customHeight="1" thickBot="1" x14ac:dyDescent="0.3">
      <c r="A53">
        <v>36</v>
      </c>
      <c r="B53" s="17"/>
      <c r="C53" s="156"/>
      <c r="D53" s="155"/>
      <c r="E53" s="173"/>
      <c r="F53" s="174"/>
      <c r="G53" s="157"/>
      <c r="H53" s="170"/>
      <c r="I53" s="169"/>
      <c r="J53" s="169"/>
      <c r="K53" s="169"/>
      <c r="L53" s="169"/>
      <c r="M53" s="171"/>
      <c r="N53" s="160">
        <f t="shared" si="23"/>
        <v>0</v>
      </c>
      <c r="O53" s="161" t="str">
        <f t="shared" si="24"/>
        <v/>
      </c>
      <c r="P53" s="161" t="str">
        <f t="shared" si="0"/>
        <v/>
      </c>
      <c r="Q53" s="161" t="str">
        <f t="shared" si="1"/>
        <v/>
      </c>
      <c r="R53" s="161">
        <f t="shared" si="25"/>
        <v>0</v>
      </c>
      <c r="S53" s="102" t="str">
        <f t="shared" si="2"/>
        <v/>
      </c>
      <c r="T53" s="102" t="str">
        <f t="shared" si="3"/>
        <v/>
      </c>
      <c r="U53" s="102" t="str">
        <f t="shared" si="4"/>
        <v/>
      </c>
      <c r="V53" s="102" t="str">
        <f t="shared" si="5"/>
        <v/>
      </c>
      <c r="W53" s="102" t="str">
        <f t="shared" si="6"/>
        <v/>
      </c>
      <c r="X53" s="102" t="str">
        <f t="shared" si="7"/>
        <v/>
      </c>
      <c r="Y53" s="102">
        <f t="shared" si="8"/>
        <v>0</v>
      </c>
      <c r="Z53" s="162" t="b">
        <f t="shared" si="9"/>
        <v>0</v>
      </c>
      <c r="AA53" s="162" t="b">
        <f t="shared" si="10"/>
        <v>0</v>
      </c>
      <c r="AB53" s="162" t="b">
        <f t="shared" si="11"/>
        <v>0</v>
      </c>
      <c r="AC53" s="162" t="b">
        <f t="shared" si="12"/>
        <v>0</v>
      </c>
      <c r="AD53" s="162" t="b">
        <f t="shared" si="13"/>
        <v>0</v>
      </c>
      <c r="AE53" s="162" t="b">
        <f t="shared" si="26"/>
        <v>0</v>
      </c>
      <c r="AF53" s="162" t="b">
        <f t="shared" si="14"/>
        <v>0</v>
      </c>
      <c r="AG53" s="162" t="b">
        <f t="shared" si="15"/>
        <v>0</v>
      </c>
      <c r="AH53" s="162" t="b">
        <f t="shared" si="16"/>
        <v>0</v>
      </c>
      <c r="AI53" s="162" t="b">
        <f t="shared" si="17"/>
        <v>0</v>
      </c>
      <c r="AJ53" s="175" t="str">
        <f t="shared" si="18"/>
        <v/>
      </c>
      <c r="AK53" s="168" t="str">
        <f t="shared" si="19"/>
        <v/>
      </c>
      <c r="AL53" s="240" t="str">
        <f t="shared" si="27"/>
        <v/>
      </c>
      <c r="AM53" s="165" t="str">
        <f t="shared" si="28"/>
        <v/>
      </c>
      <c r="AN53" s="166">
        <f t="shared" si="29"/>
        <v>0</v>
      </c>
      <c r="AO53" s="148" t="str">
        <f t="shared" si="20"/>
        <v/>
      </c>
      <c r="AP53" s="149" t="str">
        <f t="shared" si="21"/>
        <v/>
      </c>
      <c r="AQ53" s="137"/>
      <c r="AR53" s="165" t="str">
        <f t="shared" si="30"/>
        <v/>
      </c>
      <c r="AS53" s="243" t="str">
        <f t="shared" si="31"/>
        <v/>
      </c>
      <c r="AT53" s="243" t="str">
        <f t="shared" si="32"/>
        <v/>
      </c>
      <c r="AU53" s="243" t="str">
        <f t="shared" si="33"/>
        <v/>
      </c>
      <c r="AV53" s="242"/>
      <c r="AW53" s="243" t="str">
        <f t="shared" si="35"/>
        <v/>
      </c>
      <c r="AX53" s="243">
        <f t="shared" si="36"/>
        <v>0</v>
      </c>
      <c r="AY53" s="242"/>
      <c r="AZ53" s="59" t="str">
        <f t="shared" si="34"/>
        <v/>
      </c>
      <c r="BA53" s="60">
        <f t="shared" si="22"/>
        <v>0</v>
      </c>
    </row>
    <row r="54" spans="1:53" ht="15" customHeight="1" thickBot="1" x14ac:dyDescent="0.3">
      <c r="A54" t="s">
        <v>79</v>
      </c>
      <c r="B54" s="64">
        <f>COUNTA(B18:B53)</f>
        <v>6</v>
      </c>
      <c r="C54" s="106"/>
      <c r="D54" s="308" t="s">
        <v>47</v>
      </c>
      <c r="E54" s="308"/>
      <c r="F54" s="308"/>
      <c r="G54" s="308"/>
      <c r="H54" s="176">
        <f>IF(S56=0,"",IF(S56&gt;0,S55))</f>
        <v>0.66666666666666663</v>
      </c>
      <c r="I54" s="177">
        <f>IF(T56=0,"",IF(T56&gt;0,T55))</f>
        <v>0.66666666666666663</v>
      </c>
      <c r="J54" s="177">
        <f>IF(U56=0,"",IF(U56&gt;0,U55))</f>
        <v>0.83333333333333337</v>
      </c>
      <c r="K54" s="177">
        <f t="shared" ref="K54:M54" si="37">IF(V56=0,"",IF(V56&gt;0,V55))</f>
        <v>0.5</v>
      </c>
      <c r="L54" s="177">
        <f t="shared" si="37"/>
        <v>0.66666666666666663</v>
      </c>
      <c r="M54" s="177">
        <f t="shared" si="37"/>
        <v>1</v>
      </c>
      <c r="N54" s="177"/>
      <c r="O54" s="177"/>
      <c r="P54" s="177"/>
      <c r="Q54" s="177"/>
      <c r="R54" s="177"/>
      <c r="S54" s="178">
        <f t="shared" ref="S54:X54" si="38">SUM(S18:S53)</f>
        <v>4</v>
      </c>
      <c r="T54" s="178">
        <f t="shared" si="38"/>
        <v>4</v>
      </c>
      <c r="U54" s="178">
        <f t="shared" si="38"/>
        <v>5</v>
      </c>
      <c r="V54" s="178">
        <f t="shared" si="38"/>
        <v>3</v>
      </c>
      <c r="W54" s="178">
        <f t="shared" si="38"/>
        <v>4</v>
      </c>
      <c r="X54" s="178">
        <f t="shared" si="38"/>
        <v>6</v>
      </c>
      <c r="Y54" s="179">
        <f>SUM(AK18:AK53)</f>
        <v>4.3333333333333339</v>
      </c>
      <c r="Z54" s="179">
        <f t="shared" ref="Z54:AI54" si="39">SUM(Z18:Z53)</f>
        <v>0</v>
      </c>
      <c r="AA54" s="179">
        <f t="shared" si="39"/>
        <v>1.6666666666666665</v>
      </c>
      <c r="AB54" s="179">
        <f t="shared" si="39"/>
        <v>1.8333333333333335</v>
      </c>
      <c r="AC54" s="179">
        <f t="shared" si="39"/>
        <v>0.83333333333333337</v>
      </c>
      <c r="AD54" s="179">
        <f t="shared" si="39"/>
        <v>0</v>
      </c>
      <c r="AE54" s="179">
        <f t="shared" si="39"/>
        <v>0</v>
      </c>
      <c r="AF54" s="179">
        <f t="shared" si="39"/>
        <v>0</v>
      </c>
      <c r="AG54" s="179">
        <f t="shared" si="39"/>
        <v>0</v>
      </c>
      <c r="AH54" s="179">
        <f t="shared" si="39"/>
        <v>0</v>
      </c>
      <c r="AI54" s="179">
        <f t="shared" si="39"/>
        <v>0</v>
      </c>
      <c r="AJ54" s="180"/>
      <c r="AK54" s="244">
        <f>IF(Y57=0,"",IF(Y57&gt;0,$Y$55))</f>
        <v>0.72222222222222232</v>
      </c>
      <c r="AL54" s="244" t="str">
        <f>IF(Z57=0,"",IF(Z57&gt;0,$Y$55))</f>
        <v/>
      </c>
      <c r="AM54" s="181"/>
      <c r="AN54" s="181"/>
      <c r="AO54" s="182">
        <f>IF(B54=0,"",IF(B54&gt;0,AO55/B54))</f>
        <v>0.16666666666666666</v>
      </c>
      <c r="AP54" s="182">
        <f>IF(B54=0,"",IF(B54&gt;0,AP55/B54))</f>
        <v>0.16666666666666666</v>
      </c>
      <c r="AQ54" s="183">
        <f>IF(B54=0,"",IF(B54&gt;0,AQ56/B54))</f>
        <v>1</v>
      </c>
      <c r="AR54" s="184"/>
      <c r="AS54" s="246" t="s">
        <v>117</v>
      </c>
      <c r="AT54" s="246" t="s">
        <v>117</v>
      </c>
      <c r="AU54" s="246" t="s">
        <v>118</v>
      </c>
      <c r="AV54" s="247" t="str">
        <f>IF(AX54=0,"",IF(AX54&gt;0,AX54/AV55))</f>
        <v/>
      </c>
      <c r="AW54" s="248"/>
      <c r="AX54" s="248">
        <f>SUM(AX18:AX53)</f>
        <v>0</v>
      </c>
      <c r="AY54" s="247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102"/>
      <c r="E55" s="185">
        <f>COUNTA(E18:E53)</f>
        <v>1</v>
      </c>
      <c r="F55" s="185">
        <f>COUNTA(F18:F53)</f>
        <v>1</v>
      </c>
      <c r="G55" s="102"/>
      <c r="H55" s="316" t="s">
        <v>85</v>
      </c>
      <c r="I55" s="309"/>
      <c r="J55" s="316" t="s">
        <v>31</v>
      </c>
      <c r="K55" s="309"/>
      <c r="L55" s="309" t="s">
        <v>32</v>
      </c>
      <c r="M55" s="309"/>
      <c r="N55" s="102"/>
      <c r="O55" s="102"/>
      <c r="P55" s="102"/>
      <c r="Q55" s="102"/>
      <c r="R55" s="102"/>
      <c r="S55" s="186">
        <f t="shared" ref="S55:X55" si="40">S54/S56</f>
        <v>0.66666666666666663</v>
      </c>
      <c r="T55" s="186">
        <f t="shared" si="40"/>
        <v>0.66666666666666663</v>
      </c>
      <c r="U55" s="186">
        <f t="shared" si="40"/>
        <v>0.83333333333333337</v>
      </c>
      <c r="V55" s="186">
        <f t="shared" si="40"/>
        <v>0.5</v>
      </c>
      <c r="W55" s="186">
        <f t="shared" si="40"/>
        <v>0.66666666666666663</v>
      </c>
      <c r="X55" s="186">
        <f t="shared" si="40"/>
        <v>1</v>
      </c>
      <c r="Y55" s="186">
        <f>Y54/Y57</f>
        <v>0.72222222222222232</v>
      </c>
      <c r="Z55" s="162">
        <f>Z54/10</f>
        <v>0</v>
      </c>
      <c r="AA55" s="162">
        <f t="shared" ref="AA55:AI55" si="41">AA54/10</f>
        <v>0.16666666666666666</v>
      </c>
      <c r="AB55" s="162">
        <f t="shared" si="41"/>
        <v>0.18333333333333335</v>
      </c>
      <c r="AC55" s="162">
        <f t="shared" si="41"/>
        <v>8.3333333333333343E-2</v>
      </c>
      <c r="AD55" s="162">
        <f t="shared" si="41"/>
        <v>0</v>
      </c>
      <c r="AE55" s="162">
        <f t="shared" si="41"/>
        <v>0</v>
      </c>
      <c r="AF55" s="162">
        <f t="shared" si="41"/>
        <v>0</v>
      </c>
      <c r="AG55" s="162">
        <f t="shared" si="41"/>
        <v>0</v>
      </c>
      <c r="AH55" s="162">
        <f t="shared" si="41"/>
        <v>0</v>
      </c>
      <c r="AI55" s="162">
        <f t="shared" si="41"/>
        <v>0</v>
      </c>
      <c r="AJ55" s="162"/>
      <c r="AK55" s="106"/>
      <c r="AL55" s="106"/>
      <c r="AM55" s="106"/>
      <c r="AN55" s="106"/>
      <c r="AO55" s="187">
        <f>COUNTIF(AO18:AO53,1)</f>
        <v>1</v>
      </c>
      <c r="AP55" s="187">
        <f>SUM(AP18:AP52)</f>
        <v>1</v>
      </c>
      <c r="AQ55" s="185">
        <f>COUNTA(AQ18:AQ53)</f>
        <v>0</v>
      </c>
      <c r="AR55" s="106"/>
      <c r="AS55" s="127">
        <f>IF($AS$57=0,"",IF($D$2&lt;6,"",IF($D$2&gt;=6,(AS58+AS59)/AS57)))</f>
        <v>1</v>
      </c>
      <c r="AT55" s="127">
        <f t="shared" ref="AT55:AU55" si="42">IF($AS$57=0,"",IF($D$2&lt;6,"",IF($D$2&gt;=6,(AT58+AT59)/AT57)))</f>
        <v>1</v>
      </c>
      <c r="AU55" s="127">
        <f t="shared" si="42"/>
        <v>1</v>
      </c>
      <c r="AV55" s="185">
        <f>COUNTA(AV18:AV53)</f>
        <v>0</v>
      </c>
      <c r="AW55" s="185"/>
      <c r="AX55" s="185"/>
      <c r="AY55" s="185">
        <f>COUNTA(AY18:AY53)</f>
        <v>0</v>
      </c>
      <c r="AZ55" s="3"/>
      <c r="BA55" s="3"/>
    </row>
    <row r="56" spans="1:53" ht="13.8" thickBot="1" x14ac:dyDescent="0.3">
      <c r="E56" s="3"/>
      <c r="F56" s="3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3">
        <f t="shared" ref="S56:X56" si="43">COUNTA(H18:H53)</f>
        <v>6</v>
      </c>
      <c r="T56" s="3">
        <f t="shared" si="43"/>
        <v>6</v>
      </c>
      <c r="U56" s="3">
        <f t="shared" si="43"/>
        <v>6</v>
      </c>
      <c r="V56" s="3">
        <f t="shared" si="43"/>
        <v>6</v>
      </c>
      <c r="W56" s="3">
        <f t="shared" si="43"/>
        <v>6</v>
      </c>
      <c r="X56" s="3">
        <f t="shared" si="43"/>
        <v>6</v>
      </c>
      <c r="Y56" s="3">
        <f>COUNTIF(AK18:AK53,"")</f>
        <v>30</v>
      </c>
      <c r="Z56" s="10" t="e">
        <f>Z54/D68*D70</f>
        <v>#DIV/0!</v>
      </c>
      <c r="AA56" s="10">
        <f>AA54/E68*E70</f>
        <v>0.27777777777777773</v>
      </c>
      <c r="AB56" s="10">
        <f>AB54/F68*F70</f>
        <v>0.30555555555555558</v>
      </c>
      <c r="AC56" s="10">
        <f>AC54/G68*G70</f>
        <v>0.1388888888888889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6</v>
      </c>
      <c r="AR56" s="3"/>
      <c r="AS56" s="127">
        <f>IF($AS$57=0,"",IF($D$2&lt;6,"",IF($D$2&gt;=6,(AS59/AS57))))</f>
        <v>0.33333333333333331</v>
      </c>
      <c r="AT56" s="127">
        <f t="shared" ref="AT56:AU56" si="44">IF($AS$57=0,"",IF($D$2&lt;6,"",IF($D$2&gt;=6,(AT59/AT57))))</f>
        <v>0.33333333333333331</v>
      </c>
      <c r="AU56" s="127">
        <f t="shared" si="44"/>
        <v>0.83333333333333337</v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0</v>
      </c>
      <c r="C57" s="296"/>
      <c r="D57" s="53">
        <f>D2</f>
        <v>6</v>
      </c>
      <c r="E57" s="92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6</v>
      </c>
      <c r="AE57" s="3"/>
      <c r="AO57" s="3"/>
      <c r="AP57" s="3"/>
      <c r="AQ57" s="2"/>
      <c r="AR57" s="3"/>
      <c r="AS57" s="76">
        <f t="shared" ref="AS57:AT57" si="45">COUNTIF(AS18:AS53,"&gt;""")</f>
        <v>6</v>
      </c>
      <c r="AT57" s="76">
        <f t="shared" si="45"/>
        <v>6</v>
      </c>
      <c r="AU57" s="76">
        <f>COUNTIF(AU18:AU53,"&gt;""")</f>
        <v>6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69</v>
      </c>
      <c r="C58" s="296"/>
      <c r="D58" s="304">
        <f>D3</f>
        <v>46031</v>
      </c>
      <c r="E58" s="305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101">
        <f>COUNTIF(AS18:AS53,"1F")</f>
        <v>4</v>
      </c>
      <c r="AT58" s="101">
        <f t="shared" ref="AT58:AU58" si="46">COUNTIF(AT18:AT53,"1F")</f>
        <v>4</v>
      </c>
      <c r="AU58" s="101">
        <f t="shared" si="46"/>
        <v>1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96"/>
      <c r="D59" s="73"/>
      <c r="E59" s="73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101">
        <f>COUNTIF(AS18:AS53,"2F")</f>
        <v>2</v>
      </c>
      <c r="AT59" s="101">
        <f t="shared" ref="AT59" si="47">COUNTIF(AT18:AT53,"2F")</f>
        <v>2</v>
      </c>
      <c r="AU59" s="101">
        <f>COUNTIF(AU18:AU53,"1S")</f>
        <v>5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96"/>
      <c r="D60" s="73"/>
      <c r="E60" s="73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2</v>
      </c>
      <c r="E62" s="4" t="s">
        <v>3</v>
      </c>
      <c r="F62" s="4" t="s">
        <v>1</v>
      </c>
      <c r="G62" s="68" t="s">
        <v>82</v>
      </c>
      <c r="H62" s="4" t="s">
        <v>4</v>
      </c>
      <c r="I62" s="4" t="s">
        <v>5</v>
      </c>
      <c r="J62" s="4" t="s">
        <v>48</v>
      </c>
      <c r="K62" s="4" t="s">
        <v>8</v>
      </c>
      <c r="L62" s="4" t="s">
        <v>24</v>
      </c>
      <c r="M62" s="4" t="s">
        <v>49</v>
      </c>
      <c r="AE62" s="3"/>
      <c r="AJ62" s="4" t="s">
        <v>25</v>
      </c>
      <c r="AK62" s="4" t="s">
        <v>25</v>
      </c>
      <c r="AL62" s="4" t="s">
        <v>25</v>
      </c>
      <c r="AO62" s="4" t="s">
        <v>50</v>
      </c>
      <c r="AQ62" s="4"/>
    </row>
    <row r="63" spans="1:53" x14ac:dyDescent="0.25">
      <c r="D63" s="10">
        <f t="shared" ref="D63:I63" si="48">S55</f>
        <v>0.66666666666666663</v>
      </c>
      <c r="E63" s="10">
        <f t="shared" si="48"/>
        <v>0.66666666666666663</v>
      </c>
      <c r="F63" s="10">
        <f t="shared" si="48"/>
        <v>0.83333333333333337</v>
      </c>
      <c r="G63" s="10">
        <f t="shared" si="48"/>
        <v>0.5</v>
      </c>
      <c r="H63" s="10">
        <f t="shared" si="48"/>
        <v>0.66666666666666663</v>
      </c>
      <c r="I63" s="10">
        <f t="shared" si="48"/>
        <v>1</v>
      </c>
      <c r="J63" s="10">
        <f>$AK$54</f>
        <v>0.72222222222222232</v>
      </c>
      <c r="K63" s="14">
        <f>$AO$54</f>
        <v>0.16666666666666666</v>
      </c>
      <c r="L63" s="10">
        <f>$AP$54</f>
        <v>0.16666666666666666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66</v>
      </c>
      <c r="C67" s="102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102"/>
      <c r="D68" s="4">
        <f>COUNTIF($D$18:$D$53,"A")</f>
        <v>0</v>
      </c>
      <c r="E68" s="4">
        <f>COUNTIF($D$18:$D$53,"B")</f>
        <v>3</v>
      </c>
      <c r="F68" s="4">
        <f>COUNTIF($D$18:$D$53,"C")</f>
        <v>2</v>
      </c>
      <c r="G68" s="4">
        <f>COUNTIF($D$18:$D$53,"D")</f>
        <v>1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102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51</v>
      </c>
      <c r="C70" s="102"/>
      <c r="D70" s="10">
        <f>D68/$B$54</f>
        <v>0</v>
      </c>
      <c r="E70" s="10">
        <f>E68/$B$54</f>
        <v>0.5</v>
      </c>
      <c r="F70" s="10">
        <f>F68/$B$54</f>
        <v>0.33333333333333331</v>
      </c>
      <c r="G70" s="10">
        <f>G68/$B$54</f>
        <v>0.16666666666666666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52</v>
      </c>
      <c r="C71" s="102"/>
      <c r="D71" s="10" t="e">
        <f>Z56</f>
        <v>#DIV/0!</v>
      </c>
      <c r="E71" s="10">
        <f>AA56</f>
        <v>0.27777777777777773</v>
      </c>
      <c r="F71" s="10">
        <f>AB56</f>
        <v>0.30555555555555558</v>
      </c>
      <c r="G71" s="10">
        <f>AC56</f>
        <v>0.1388888888888889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53</v>
      </c>
      <c r="C72" s="102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54</v>
      </c>
      <c r="C73" s="102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64</v>
      </c>
      <c r="C74" s="102"/>
      <c r="D74" s="10">
        <f>IF($E$7="ja",D70,IF($E7="nee",D72))</f>
        <v>0</v>
      </c>
      <c r="E74" s="10">
        <f>IF($E$7="ja",E70,IF($E7="nee",E72))</f>
        <v>0.5</v>
      </c>
      <c r="F74" s="10">
        <f>IF($E$7="ja",F70,IF($E7="nee",F72))</f>
        <v>0.33333333333333331</v>
      </c>
      <c r="G74" s="10">
        <f>IF($E$7="ja",G70,IF($E7="nee",G72))</f>
        <v>0.16666666666666666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65</v>
      </c>
      <c r="C75" s="102"/>
      <c r="D75" s="10" t="e">
        <f>IF($E$7="ja",D71,IF($E$7="nee",D73))</f>
        <v>#DIV/0!</v>
      </c>
      <c r="E75" s="10">
        <f>IF($E$7="ja",E71,IF($E$7="nee",E73))</f>
        <v>0.27777777777777773</v>
      </c>
      <c r="F75" s="10">
        <f>IF($E$7="ja",F71,IF($E$7="nee",F73))</f>
        <v>0.30555555555555558</v>
      </c>
      <c r="G75" s="10">
        <f>IF($E$7="ja",G71,IF($E$7="nee",G73))</f>
        <v>0.1388888888888889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5" type="noConversion"/>
  <conditionalFormatting sqref="B18:C53">
    <cfRule type="cellIs" dxfId="514" priority="81" stopIfTrue="1" operator="equal">
      <formula>""</formula>
    </cfRule>
  </conditionalFormatting>
  <conditionalFormatting sqref="D18:E53">
    <cfRule type="cellIs" dxfId="513" priority="287" stopIfTrue="1" operator="equal">
      <formula>""</formula>
    </cfRule>
  </conditionalFormatting>
  <conditionalFormatting sqref="E7:E8 D9">
    <cfRule type="cellIs" dxfId="512" priority="269" stopIfTrue="1" operator="equal">
      <formula>"nee"</formula>
    </cfRule>
    <cfRule type="cellIs" dxfId="511" priority="268" stopIfTrue="1" operator="equal">
      <formula>"ja"</formula>
    </cfRule>
  </conditionalFormatting>
  <conditionalFormatting sqref="E18:F53">
    <cfRule type="cellIs" dxfId="510" priority="285" stopIfTrue="1" operator="equal">
      <formula>"x"</formula>
    </cfRule>
  </conditionalFormatting>
  <conditionalFormatting sqref="F18:F53">
    <cfRule type="cellIs" dxfId="509" priority="286" stopIfTrue="1" operator="equal">
      <formula>""</formula>
    </cfRule>
  </conditionalFormatting>
  <conditionalFormatting sqref="G11:G13">
    <cfRule type="expression" dxfId="508" priority="23" stopIfTrue="1">
      <formula>$J$3="ja"</formula>
    </cfRule>
    <cfRule type="expression" dxfId="507" priority="24" stopIfTrue="1">
      <formula>$L$3="ja"</formula>
    </cfRule>
  </conditionalFormatting>
  <conditionalFormatting sqref="G18:G53">
    <cfRule type="cellIs" dxfId="506" priority="147" stopIfTrue="1" operator="greaterThan">
      <formula>""</formula>
    </cfRule>
    <cfRule type="cellIs" dxfId="505" priority="146" stopIfTrue="1" operator="equal">
      <formula>""</formula>
    </cfRule>
  </conditionalFormatting>
  <conditionalFormatting sqref="H11:H13">
    <cfRule type="expression" dxfId="504" priority="21">
      <formula>$K$2="ja"</formula>
    </cfRule>
    <cfRule type="expression" dxfId="503" priority="25" stopIfTrue="1">
      <formula>$J$2="ja"</formula>
    </cfRule>
    <cfRule type="expression" dxfId="502" priority="26" stopIfTrue="1">
      <formula>$L$2="ja"</formula>
    </cfRule>
  </conditionalFormatting>
  <conditionalFormatting sqref="H18:M53">
    <cfRule type="cellIs" dxfId="501" priority="261" stopIfTrue="1" operator="notEqual">
      <formula>$D18</formula>
    </cfRule>
    <cfRule type="cellIs" dxfId="500" priority="260" stopIfTrue="1" operator="lessThanOrEqual">
      <formula>$D18</formula>
    </cfRule>
    <cfRule type="cellIs" dxfId="499" priority="259" stopIfTrue="1" operator="equal">
      <formula>0</formula>
    </cfRule>
  </conditionalFormatting>
  <conditionalFormatting sqref="I11:I13">
    <cfRule type="expression" dxfId="498" priority="27" stopIfTrue="1">
      <formula>$J$3="ja"</formula>
    </cfRule>
  </conditionalFormatting>
  <conditionalFormatting sqref="I11:J13">
    <cfRule type="expression" dxfId="497" priority="19">
      <formula>$M$2="ja"</formula>
    </cfRule>
  </conditionalFormatting>
  <conditionalFormatting sqref="I11:K13">
    <cfRule type="expression" dxfId="496" priority="18">
      <formula>$L$3="ja"</formula>
    </cfRule>
  </conditionalFormatting>
  <conditionalFormatting sqref="J11:J13">
    <cfRule type="expression" dxfId="495" priority="20">
      <formula>$K$2="ja"</formula>
    </cfRule>
    <cfRule type="expression" dxfId="494" priority="22">
      <formula>$L$2="ja"</formula>
    </cfRule>
  </conditionalFormatting>
  <conditionalFormatting sqref="J11:R13">
    <cfRule type="expression" dxfId="493" priority="14">
      <formula>$J$3="ja"</formula>
    </cfRule>
  </conditionalFormatting>
  <conditionalFormatting sqref="L11:R13">
    <cfRule type="expression" dxfId="492" priority="13">
      <formula>$K$2="ja"</formula>
    </cfRule>
    <cfRule type="expression" dxfId="491" priority="15" stopIfTrue="1">
      <formula>$L$2="ja"</formula>
    </cfRule>
    <cfRule type="expression" dxfId="490" priority="16" stopIfTrue="1">
      <formula>$M$2="ja"</formula>
    </cfRule>
    <cfRule type="expression" dxfId="489" priority="17" stopIfTrue="1">
      <formula>$S$2="ja"</formula>
    </cfRule>
  </conditionalFormatting>
  <conditionalFormatting sqref="AJ18:AJ53">
    <cfRule type="cellIs" dxfId="488" priority="282" stopIfTrue="1" operator="notEqual">
      <formula>""</formula>
    </cfRule>
  </conditionalFormatting>
  <conditionalFormatting sqref="AK18:AK53">
    <cfRule type="cellIs" dxfId="487" priority="43" stopIfTrue="1" operator="equal">
      <formula>1</formula>
    </cfRule>
    <cfRule type="cellIs" dxfId="486" priority="44" stopIfTrue="1" operator="lessThan">
      <formula>1</formula>
    </cfRule>
  </conditionalFormatting>
  <conditionalFormatting sqref="AK11:AL13">
    <cfRule type="cellIs" dxfId="485" priority="10" stopIfTrue="1" operator="equal">
      <formula>1</formula>
    </cfRule>
    <cfRule type="cellIs" dxfId="484" priority="11" stopIfTrue="1" operator="lessThan">
      <formula>1</formula>
    </cfRule>
  </conditionalFormatting>
  <conditionalFormatting sqref="AL18:AL53">
    <cfRule type="expression" dxfId="483" priority="30">
      <formula>$AM18=""</formula>
    </cfRule>
    <cfRule type="expression" dxfId="482" priority="31">
      <formula>$AM18&lt;$AR18</formula>
    </cfRule>
    <cfRule type="expression" dxfId="481" priority="32">
      <formula>$AM18&gt;=$AR18</formula>
    </cfRule>
    <cfRule type="expression" dxfId="480" priority="29">
      <formula>$G18=""</formula>
    </cfRule>
  </conditionalFormatting>
  <conditionalFormatting sqref="AL18:AL54">
    <cfRule type="expression" dxfId="479" priority="28">
      <formula>$B18&gt;0</formula>
    </cfRule>
  </conditionalFormatting>
  <conditionalFormatting sqref="AM18:AN53">
    <cfRule type="expression" dxfId="478" priority="151" stopIfTrue="1">
      <formula>$L$3="ja"</formula>
    </cfRule>
  </conditionalFormatting>
  <conditionalFormatting sqref="AO18:AO53">
    <cfRule type="cellIs" dxfId="477" priority="234" stopIfTrue="1" operator="equal">
      <formula>1</formula>
    </cfRule>
    <cfRule type="cellIs" dxfId="476" priority="235" stopIfTrue="1" operator="equal">
      <formula>""</formula>
    </cfRule>
  </conditionalFormatting>
  <conditionalFormatting sqref="AP18:AP53">
    <cfRule type="cellIs" dxfId="475" priority="237" stopIfTrue="1" operator="equal">
      <formula>""</formula>
    </cfRule>
    <cfRule type="cellIs" dxfId="474" priority="236" stopIfTrue="1" operator="equal">
      <formula>1</formula>
    </cfRule>
  </conditionalFormatting>
  <conditionalFormatting sqref="AQ18:AQ53">
    <cfRule type="cellIs" dxfId="473" priority="64" stopIfTrue="1" operator="equal">
      <formula>""</formula>
    </cfRule>
    <cfRule type="cellIs" dxfId="472" priority="62" stopIfTrue="1" operator="equal">
      <formula>"x"</formula>
    </cfRule>
    <cfRule type="expression" dxfId="471" priority="63" stopIfTrue="1">
      <formula>$B18&gt;0</formula>
    </cfRule>
  </conditionalFormatting>
  <conditionalFormatting sqref="AR18:AR54">
    <cfRule type="expression" dxfId="470" priority="61" stopIfTrue="1">
      <formula>$L$3="ja"</formula>
    </cfRule>
  </conditionalFormatting>
  <conditionalFormatting sqref="AR54">
    <cfRule type="expression" dxfId="469" priority="60" stopIfTrue="1">
      <formula>$J$3="ja"</formula>
    </cfRule>
  </conditionalFormatting>
  <conditionalFormatting sqref="AS11:AS13">
    <cfRule type="expression" dxfId="468" priority="6" stopIfTrue="1">
      <formula>$J$3="ja"</formula>
    </cfRule>
  </conditionalFormatting>
  <conditionalFormatting sqref="AS11:AT13">
    <cfRule type="expression" dxfId="467" priority="8">
      <formula>$M$2="ja"</formula>
    </cfRule>
    <cfRule type="expression" dxfId="466" priority="9">
      <formula>$L$3="ja"</formula>
    </cfRule>
  </conditionalFormatting>
  <conditionalFormatting sqref="AS18:AT53">
    <cfRule type="cellIs" dxfId="465" priority="45" operator="equal">
      <formula>"2F"</formula>
    </cfRule>
  </conditionalFormatting>
  <conditionalFormatting sqref="AS18:AU53">
    <cfRule type="expression" dxfId="464" priority="49" stopIfTrue="1">
      <formula>$L$3="ja"</formula>
    </cfRule>
    <cfRule type="cellIs" dxfId="463" priority="47" operator="equal">
      <formula>"&lt;1F"</formula>
    </cfRule>
    <cfRule type="cellIs" dxfId="462" priority="48" operator="equal">
      <formula>"1F"</formula>
    </cfRule>
  </conditionalFormatting>
  <conditionalFormatting sqref="AS54:AU54">
    <cfRule type="expression" dxfId="461" priority="57" stopIfTrue="1">
      <formula>$L$3="ja"</formula>
    </cfRule>
  </conditionalFormatting>
  <conditionalFormatting sqref="AS54:AY54">
    <cfRule type="expression" dxfId="460" priority="58" stopIfTrue="1">
      <formula>$J$3="ja"</formula>
    </cfRule>
  </conditionalFormatting>
  <conditionalFormatting sqref="AT11:AT13">
    <cfRule type="expression" dxfId="459" priority="7">
      <formula>$L$2="ja"</formula>
    </cfRule>
  </conditionalFormatting>
  <conditionalFormatting sqref="AT11:AU13">
    <cfRule type="expression" dxfId="458" priority="1">
      <formula>$K$2="ja"</formula>
    </cfRule>
  </conditionalFormatting>
  <conditionalFormatting sqref="AT11:AV13">
    <cfRule type="expression" dxfId="457" priority="2">
      <formula>$J$3="ja"</formula>
    </cfRule>
  </conditionalFormatting>
  <conditionalFormatting sqref="AU11:AU13">
    <cfRule type="expression" dxfId="456" priority="3" stopIfTrue="1">
      <formula>$L$2="ja"</formula>
    </cfRule>
    <cfRule type="expression" dxfId="455" priority="4" stopIfTrue="1">
      <formula>$M$2="ja"</formula>
    </cfRule>
    <cfRule type="expression" dxfId="454" priority="5" stopIfTrue="1">
      <formula>$S$2="ja"</formula>
    </cfRule>
  </conditionalFormatting>
  <conditionalFormatting sqref="AU18:AU53">
    <cfRule type="cellIs" dxfId="453" priority="46" operator="equal">
      <formula>"1S"</formula>
    </cfRule>
  </conditionalFormatting>
  <conditionalFormatting sqref="AV11:AV13 AY11:AY13">
    <cfRule type="expression" dxfId="452" priority="12" stopIfTrue="1">
      <formula>$L$3="ja"</formula>
    </cfRule>
  </conditionalFormatting>
  <conditionalFormatting sqref="AV18:AV53">
    <cfRule type="expression" dxfId="451" priority="55">
      <formula>$AW18&gt;=$AR18</formula>
    </cfRule>
    <cfRule type="expression" dxfId="450" priority="54">
      <formula>$AW18&lt;$AR18</formula>
    </cfRule>
    <cfRule type="expression" dxfId="449" priority="53">
      <formula>$AW18=""</formula>
    </cfRule>
  </conditionalFormatting>
  <conditionalFormatting sqref="AV54:AY54">
    <cfRule type="expression" dxfId="448" priority="59" stopIfTrue="1">
      <formula>$L$3="ja"</formula>
    </cfRule>
  </conditionalFormatting>
  <conditionalFormatting sqref="AW18:AX53">
    <cfRule type="expression" dxfId="447" priority="56" stopIfTrue="1">
      <formula>$L$3="ja"</formula>
    </cfRule>
  </conditionalFormatting>
  <conditionalFormatting sqref="AY18:AY53">
    <cfRule type="expression" dxfId="446" priority="50">
      <formula>$AZ18=""</formula>
    </cfRule>
    <cfRule type="expression" dxfId="445" priority="51">
      <formula>$AZ18&lt;$AW18</formula>
    </cfRule>
    <cfRule type="expression" dxfId="444" priority="52">
      <formula>$AZ18&gt;=$AW18</formula>
    </cfRule>
  </conditionalFormatting>
  <conditionalFormatting sqref="AZ18:BA53">
    <cfRule type="expression" dxfId="443" priority="209" stopIfTrue="1">
      <formula>$L$3="ja"</formula>
    </cfRule>
  </conditionalFormatting>
  <conditionalFormatting sqref="BA54">
    <cfRule type="expression" dxfId="442" priority="206" stopIfTrue="1">
      <formula>$J$3="ja"</formula>
    </cfRule>
    <cfRule type="expression" dxfId="441" priority="207" stopIfTrue="1">
      <formula>$L$3="ja"</formula>
    </cfRule>
  </conditionalFormatting>
  <dataValidations count="5">
    <dataValidation type="list" allowBlank="1" showInputMessage="1" showErrorMessage="1" sqref="E7" xr:uid="{D7080D4E-64D8-49C6-80A8-22AF35223782}">
      <formula1>"ja,nee,"</formula1>
    </dataValidation>
    <dataValidation type="list" allowBlank="1" showInputMessage="1" showErrorMessage="1" sqref="D2" xr:uid="{4D57580C-C1EA-4228-9455-72C1DD8B2F23}">
      <formula1>"3,4,5,6,7,8,"</formula1>
    </dataValidation>
    <dataValidation type="list" allowBlank="1" showInputMessage="1" showErrorMessage="1" sqref="E2" xr:uid="{2B5B8F18-7DF4-4ED4-8EFE-CBBCBC252890}">
      <formula1>"--,A,B,C,D,E,F,G,H,I,J,"</formula1>
    </dataValidation>
    <dataValidation type="list" allowBlank="1" showInputMessage="1" showErrorMessage="1" sqref="AY18:AY53 AV18:AV53" xr:uid="{0CFCE2F9-320B-46B0-8C11-3138BCE9D31F}">
      <formula1>"PRO,LWOO,BBL,BBL/Kader,Kader,Kader/TL,TL,TL/Havo,Havo,Havo/Vwo,Vwo,"</formula1>
    </dataValidation>
    <dataValidation type="list" allowBlank="1" showInputMessage="1" showErrorMessage="1" sqref="G18:G53" xr:uid="{6E182AB5-8615-45A2-9F67-B937DBF34470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02E81-52E5-40E2-BF86-C4F7E3EBD3BC}">
  <sheetPr codeName="Blad9">
    <tabColor rgb="FFCCCCFF"/>
  </sheetPr>
  <dimension ref="B2:J10"/>
  <sheetViews>
    <sheetView showGridLines="0" showRowColHeaders="0" zoomScaleNormal="10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sheetData>
    <row r="2" spans="2:10" ht="24.6" x14ac:dyDescent="0.4">
      <c r="B2" s="237" t="s">
        <v>144</v>
      </c>
    </row>
    <row r="3" spans="2:10" ht="13.8" x14ac:dyDescent="0.25">
      <c r="B3" s="236"/>
    </row>
    <row r="4" spans="2:10" ht="27.6" x14ac:dyDescent="0.45">
      <c r="B4" s="236" t="s">
        <v>145</v>
      </c>
      <c r="J4" s="236" t="s">
        <v>147</v>
      </c>
    </row>
    <row r="5" spans="2:10" ht="24.6" x14ac:dyDescent="0.4">
      <c r="B5" s="236" t="s">
        <v>146</v>
      </c>
    </row>
    <row r="6" spans="2:10" ht="13.8" x14ac:dyDescent="0.25">
      <c r="B6" s="236"/>
    </row>
    <row r="7" spans="2:10" ht="13.8" x14ac:dyDescent="0.25">
      <c r="B7" s="236" t="s">
        <v>150</v>
      </c>
      <c r="J7" s="13" t="s">
        <v>151</v>
      </c>
    </row>
    <row r="8" spans="2:10" ht="13.8" x14ac:dyDescent="0.25">
      <c r="B8" s="236" t="s">
        <v>149</v>
      </c>
      <c r="J8" s="13" t="s">
        <v>148</v>
      </c>
    </row>
    <row r="9" spans="2:10" x14ac:dyDescent="0.25">
      <c r="J9" s="13" t="s">
        <v>152</v>
      </c>
    </row>
    <row r="10" spans="2:10" x14ac:dyDescent="0.25">
      <c r="J10" s="13" t="s">
        <v>153</v>
      </c>
    </row>
  </sheetData>
  <sheetProtection sheet="1" objects="1" scenarios="1"/>
  <pageMargins left="0.7" right="0.7" top="0.75" bottom="0.75" header="0.3" footer="0.3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1707D-0E37-4BBE-94FC-F2C99388C86E}">
  <sheetPr codeName="Blad16">
    <tabColor rgb="FFCC00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customWidth="1"/>
    <col min="4" max="4" width="10.77734375" style="4" customWidth="1"/>
    <col min="5" max="6" width="10.77734375" customWidth="1"/>
    <col min="7" max="13" width="10.77734375" style="4" customWidth="1"/>
    <col min="14" max="19" width="10.5546875" style="4" hidden="1" customWidth="1"/>
    <col min="20" max="36" width="9.21875" style="4" hidden="1" customWidth="1"/>
    <col min="37" max="38" width="10.77734375" style="4" customWidth="1"/>
    <col min="39" max="40" width="11.21875" style="4" hidden="1" customWidth="1"/>
    <col min="41" max="43" width="10.77734375" customWidth="1"/>
    <col min="44" max="44" width="9.21875" style="4" hidden="1" customWidth="1"/>
    <col min="45" max="47" width="9.21875" style="4" customWidth="1"/>
    <col min="48" max="48" width="10.77734375" style="4" customWidth="1"/>
    <col min="49" max="50" width="9.21875" style="4" hidden="1" customWidth="1"/>
    <col min="51" max="51" width="10.77734375" style="4" customWidth="1"/>
    <col min="52" max="53" width="9.21875" style="4" hidden="1" customWidth="1"/>
    <col min="54" max="54" width="9.5546875" customWidth="1"/>
  </cols>
  <sheetData>
    <row r="1" spans="1:53" ht="13.8" thickBot="1" x14ac:dyDescent="0.3"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</row>
    <row r="2" spans="1:53" ht="20.399999999999999" thickBot="1" x14ac:dyDescent="0.55000000000000004">
      <c r="A2" s="52"/>
      <c r="B2" s="54" t="s">
        <v>0</v>
      </c>
      <c r="C2" s="54"/>
      <c r="D2" s="53">
        <v>6</v>
      </c>
      <c r="E2" s="75"/>
      <c r="F2" s="13"/>
      <c r="G2" s="190"/>
      <c r="H2" s="190"/>
      <c r="J2" s="76" t="b">
        <f>IF($D$2=3,"ja",IF($D$2="3A","ja",IF($D$2="3B","ja",IF($D$2="3C","ja"))))</f>
        <v>0</v>
      </c>
      <c r="K2" s="76" t="b">
        <f>IF($D$2=5,"ja",IF($D$2="5A","ja",IF($D$2="5B","ja",IF($D$2="5C","ja"))))</f>
        <v>0</v>
      </c>
      <c r="L2" s="76" t="b">
        <f>IF($D$2=4,"ja",IF($D$2="4A","ja",IF($D$2="4B","ja",IF($D$2="4C","ja"))))</f>
        <v>0</v>
      </c>
      <c r="M2" s="76" t="str">
        <f>IF($D$2=6,"ja",IF($D$2="6A","ja",IF($D$2="6B","ja",IF($D$2="6C","ja"))))</f>
        <v>ja</v>
      </c>
      <c r="N2" s="76"/>
      <c r="O2" s="76"/>
      <c r="P2" s="76"/>
      <c r="Q2" s="76"/>
      <c r="R2" s="76"/>
      <c r="S2" s="74" t="b">
        <f>IF($D$2=8,"ja",IF($D$2="8A","ja",IF($D$2="8B","ja",IF($D$2="8C","ja"))))</f>
        <v>0</v>
      </c>
      <c r="T2" s="7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4"/>
      <c r="AM2" s="3"/>
      <c r="AN2" s="3"/>
    </row>
    <row r="3" spans="1:53" ht="20.399999999999999" thickBot="1" x14ac:dyDescent="0.55000000000000004">
      <c r="A3" s="52"/>
      <c r="B3" s="54" t="s">
        <v>69</v>
      </c>
      <c r="C3" s="54"/>
      <c r="D3" s="304">
        <v>46031</v>
      </c>
      <c r="E3" s="305"/>
      <c r="F3" s="13"/>
      <c r="G3" s="191"/>
      <c r="H3" s="191"/>
      <c r="I3" s="3"/>
      <c r="J3" s="76" t="b">
        <f>IF($D$2=7,"ja",IF($D$2="7A","ja",IF($D$2="7B","ja",IF($D$2="7C","ja"))))</f>
        <v>0</v>
      </c>
      <c r="K3" s="76"/>
      <c r="L3" s="76" t="b">
        <f>IF($D$2=8,"ja",IF($D$2="8A","ja",IF($D$2="8B","ja",IF($D$2="8C","ja"))))</f>
        <v>0</v>
      </c>
      <c r="M3" s="76"/>
      <c r="N3" s="76"/>
      <c r="O3" s="76"/>
      <c r="P3" s="76"/>
      <c r="Q3" s="76"/>
      <c r="R3" s="76"/>
      <c r="S3" s="74"/>
      <c r="T3" s="7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4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3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3"/>
      <c r="AN4" s="3"/>
    </row>
    <row r="5" spans="1:53" s="102" customFormat="1" ht="20.100000000000001" customHeight="1" x14ac:dyDescent="0.25">
      <c r="B5" s="310" t="s">
        <v>97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2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13" t="s">
        <v>28</v>
      </c>
      <c r="C7" s="314"/>
      <c r="D7" s="314"/>
      <c r="E7" s="49" t="s">
        <v>75</v>
      </c>
      <c r="I7" s="3"/>
      <c r="J7" s="3"/>
      <c r="K7" s="3"/>
    </row>
    <row r="8" spans="1:53" x14ac:dyDescent="0.25">
      <c r="B8" s="313" t="s">
        <v>27</v>
      </c>
      <c r="C8" s="314"/>
      <c r="D8" s="314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102" customFormat="1" ht="20.100000000000001" customHeight="1" x14ac:dyDescent="0.25">
      <c r="B10" s="147" t="s">
        <v>98</v>
      </c>
      <c r="C10" s="150" t="s">
        <v>96</v>
      </c>
      <c r="D10" s="150" t="s">
        <v>96</v>
      </c>
      <c r="E10" s="150" t="s">
        <v>96</v>
      </c>
      <c r="F10" s="150" t="s">
        <v>96</v>
      </c>
      <c r="G10" s="151" t="s">
        <v>96</v>
      </c>
      <c r="H10" s="315" t="s">
        <v>85</v>
      </c>
      <c r="I10" s="307"/>
      <c r="J10" s="306" t="s">
        <v>31</v>
      </c>
      <c r="K10" s="307"/>
      <c r="L10" s="306" t="s">
        <v>32</v>
      </c>
      <c r="M10" s="307"/>
      <c r="AK10" s="150" t="s">
        <v>96</v>
      </c>
      <c r="AL10" s="150" t="s">
        <v>96</v>
      </c>
      <c r="AM10" s="150"/>
      <c r="AN10" s="150"/>
      <c r="AO10" s="150" t="s">
        <v>96</v>
      </c>
      <c r="AP10" s="150" t="s">
        <v>96</v>
      </c>
      <c r="AQ10" s="150" t="s">
        <v>96</v>
      </c>
      <c r="AR10" s="149"/>
      <c r="AS10" s="317" t="s">
        <v>116</v>
      </c>
      <c r="AT10" s="318"/>
      <c r="AU10" s="307"/>
      <c r="AV10" s="150" t="s">
        <v>96</v>
      </c>
      <c r="AW10" s="150"/>
      <c r="AX10" s="150"/>
      <c r="AY10" s="150" t="s">
        <v>96</v>
      </c>
    </row>
    <row r="11" spans="1:53" x14ac:dyDescent="0.25">
      <c r="B11" s="152" t="s">
        <v>67</v>
      </c>
      <c r="C11" s="319" t="s">
        <v>171</v>
      </c>
      <c r="D11" s="23" t="s">
        <v>36</v>
      </c>
      <c r="E11" s="26" t="s">
        <v>37</v>
      </c>
      <c r="F11" s="26" t="s">
        <v>39</v>
      </c>
      <c r="G11" s="29" t="s">
        <v>55</v>
      </c>
      <c r="H11" s="30" t="s">
        <v>56</v>
      </c>
      <c r="I11" s="29" t="s">
        <v>57</v>
      </c>
      <c r="J11" s="31" t="s">
        <v>58</v>
      </c>
      <c r="K11" s="66" t="s">
        <v>80</v>
      </c>
      <c r="L11" s="29" t="s">
        <v>59</v>
      </c>
      <c r="M11" s="29" t="s">
        <v>60</v>
      </c>
      <c r="N11" s="153" t="s">
        <v>99</v>
      </c>
      <c r="O11" s="146" t="s">
        <v>88</v>
      </c>
      <c r="P11" s="146" t="s">
        <v>92</v>
      </c>
      <c r="Q11" s="146" t="s">
        <v>88</v>
      </c>
      <c r="R11" s="146" t="s">
        <v>7</v>
      </c>
      <c r="S11" s="4" t="s">
        <v>2</v>
      </c>
      <c r="T11" s="4" t="s">
        <v>3</v>
      </c>
      <c r="U11" s="4" t="s">
        <v>1</v>
      </c>
      <c r="V11" s="68" t="s">
        <v>81</v>
      </c>
      <c r="W11" s="4" t="s">
        <v>4</v>
      </c>
      <c r="X11" s="4" t="s">
        <v>5</v>
      </c>
      <c r="Y11" s="4" t="s">
        <v>6</v>
      </c>
      <c r="AJ11" s="43" t="s">
        <v>7</v>
      </c>
      <c r="AK11" s="70" t="s">
        <v>61</v>
      </c>
      <c r="AL11" s="70" t="s">
        <v>55</v>
      </c>
      <c r="AM11" s="6" t="s">
        <v>9</v>
      </c>
      <c r="AN11" s="6" t="s">
        <v>10</v>
      </c>
      <c r="AO11" s="46" t="s">
        <v>39</v>
      </c>
      <c r="AP11" s="38" t="s">
        <v>37</v>
      </c>
      <c r="AQ11" s="23" t="s">
        <v>42</v>
      </c>
      <c r="AR11" s="22" t="s">
        <v>9</v>
      </c>
      <c r="AS11" s="29" t="s">
        <v>57</v>
      </c>
      <c r="AT11" s="31" t="s">
        <v>58</v>
      </c>
      <c r="AU11" s="29" t="s">
        <v>60</v>
      </c>
      <c r="AV11" s="29" t="s">
        <v>62</v>
      </c>
      <c r="AW11" s="6" t="s">
        <v>9</v>
      </c>
      <c r="AX11" s="6" t="s">
        <v>10</v>
      </c>
      <c r="AY11" s="29" t="s">
        <v>63</v>
      </c>
      <c r="AZ11" s="6" t="s">
        <v>9</v>
      </c>
      <c r="BA11" s="6" t="s">
        <v>10</v>
      </c>
    </row>
    <row r="12" spans="1:53" x14ac:dyDescent="0.25">
      <c r="B12" s="41"/>
      <c r="C12" s="320"/>
      <c r="D12" s="24" t="s">
        <v>35</v>
      </c>
      <c r="E12" s="27" t="s">
        <v>38</v>
      </c>
      <c r="F12" s="27"/>
      <c r="G12" s="32" t="s">
        <v>21</v>
      </c>
      <c r="H12" s="33" t="s">
        <v>11</v>
      </c>
      <c r="I12" s="32" t="s">
        <v>12</v>
      </c>
      <c r="J12" s="34"/>
      <c r="K12" s="67" t="s">
        <v>58</v>
      </c>
      <c r="L12" s="32" t="s">
        <v>13</v>
      </c>
      <c r="M12" s="32" t="s">
        <v>14</v>
      </c>
      <c r="N12" s="146"/>
      <c r="O12" s="146" t="s">
        <v>91</v>
      </c>
      <c r="P12" s="146" t="s">
        <v>89</v>
      </c>
      <c r="Q12" s="146" t="s">
        <v>90</v>
      </c>
      <c r="R12" s="146" t="s">
        <v>93</v>
      </c>
      <c r="S12" s="4" t="s">
        <v>11</v>
      </c>
      <c r="T12" s="4" t="s">
        <v>12</v>
      </c>
      <c r="U12" s="4" t="s">
        <v>1</v>
      </c>
      <c r="V12" s="4" t="s">
        <v>1</v>
      </c>
      <c r="W12" s="4" t="s">
        <v>13</v>
      </c>
      <c r="X12" s="4" t="s">
        <v>14</v>
      </c>
      <c r="Z12" s="4" t="s">
        <v>15</v>
      </c>
      <c r="AA12" s="4" t="s">
        <v>16</v>
      </c>
      <c r="AB12" s="4" t="s">
        <v>17</v>
      </c>
      <c r="AC12" s="4" t="s">
        <v>18</v>
      </c>
      <c r="AD12" s="4" t="s">
        <v>19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20</v>
      </c>
      <c r="AK12" s="71" t="s">
        <v>33</v>
      </c>
      <c r="AL12" s="71" t="s">
        <v>94</v>
      </c>
      <c r="AM12" s="8"/>
      <c r="AN12" s="8"/>
      <c r="AO12" s="47"/>
      <c r="AP12" s="39" t="s">
        <v>38</v>
      </c>
      <c r="AQ12" s="24" t="s">
        <v>43</v>
      </c>
      <c r="AR12" s="20"/>
      <c r="AS12" s="32" t="s">
        <v>12</v>
      </c>
      <c r="AT12" s="34"/>
      <c r="AU12" s="32" t="s">
        <v>14</v>
      </c>
      <c r="AV12" s="32" t="s">
        <v>21</v>
      </c>
      <c r="AW12" s="8"/>
      <c r="AX12" s="8"/>
      <c r="AY12" s="32" t="s">
        <v>22</v>
      </c>
      <c r="AZ12" s="8"/>
      <c r="BA12" s="8"/>
    </row>
    <row r="13" spans="1:53" s="13" customFormat="1" x14ac:dyDescent="0.25">
      <c r="B13" s="42"/>
      <c r="C13" s="321"/>
      <c r="D13" s="25"/>
      <c r="E13" s="28"/>
      <c r="F13" s="28"/>
      <c r="G13" s="36"/>
      <c r="H13" s="35" t="s">
        <v>29</v>
      </c>
      <c r="I13" s="36" t="s">
        <v>29</v>
      </c>
      <c r="J13" s="37" t="s">
        <v>29</v>
      </c>
      <c r="K13" s="37" t="s">
        <v>29</v>
      </c>
      <c r="L13" s="36" t="s">
        <v>30</v>
      </c>
      <c r="M13" s="36" t="s">
        <v>30</v>
      </c>
      <c r="N13" s="146"/>
      <c r="O13" s="146"/>
      <c r="P13" s="146"/>
      <c r="Q13" s="146"/>
      <c r="R13" s="14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34</v>
      </c>
      <c r="AL13" s="55" t="s">
        <v>95</v>
      </c>
      <c r="AM13" s="7"/>
      <c r="AN13" s="7"/>
      <c r="AO13" s="48" t="s">
        <v>40</v>
      </c>
      <c r="AP13" s="18" t="s">
        <v>41</v>
      </c>
      <c r="AQ13" s="25" t="s">
        <v>44</v>
      </c>
      <c r="AR13" s="20"/>
      <c r="AS13" s="36" t="s">
        <v>29</v>
      </c>
      <c r="AT13" s="37" t="s">
        <v>29</v>
      </c>
      <c r="AU13" s="36" t="s">
        <v>30</v>
      </c>
      <c r="AV13" s="36" t="s">
        <v>45</v>
      </c>
      <c r="AW13" s="7"/>
      <c r="AX13" s="7"/>
      <c r="AY13" s="36" t="s">
        <v>46</v>
      </c>
      <c r="AZ13" s="7"/>
      <c r="BA13" s="7"/>
    </row>
    <row r="14" spans="1:53" s="13" customFormat="1" hidden="1" x14ac:dyDescent="0.25">
      <c r="B14" s="61" t="s">
        <v>76</v>
      </c>
      <c r="C14" s="61"/>
      <c r="D14" s="62" t="s">
        <v>15</v>
      </c>
      <c r="E14" s="63" t="s">
        <v>70</v>
      </c>
      <c r="F14" s="63" t="s">
        <v>18</v>
      </c>
      <c r="G14" s="62" t="s">
        <v>15</v>
      </c>
      <c r="H14" s="62" t="s">
        <v>71</v>
      </c>
      <c r="I14" s="62" t="s">
        <v>16</v>
      </c>
      <c r="J14" s="63" t="s">
        <v>70</v>
      </c>
      <c r="K14" s="63"/>
      <c r="L14" s="62" t="s">
        <v>72</v>
      </c>
      <c r="M14" s="62" t="s">
        <v>73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71" t="s">
        <v>19</v>
      </c>
      <c r="AL14" s="69" t="s">
        <v>19</v>
      </c>
      <c r="AM14" s="3"/>
      <c r="AN14" s="3"/>
      <c r="AO14" s="57" t="s">
        <v>18</v>
      </c>
      <c r="AP14" s="55" t="s">
        <v>70</v>
      </c>
      <c r="AQ14" s="7" t="s">
        <v>70</v>
      </c>
      <c r="AR14" s="3"/>
      <c r="AS14" s="3"/>
      <c r="AT14" s="3"/>
      <c r="AU14" s="3"/>
      <c r="AV14" s="3" t="s">
        <v>74</v>
      </c>
      <c r="AW14" s="3"/>
      <c r="AX14" s="3"/>
      <c r="AY14" s="56" t="s">
        <v>74</v>
      </c>
      <c r="AZ14" s="3"/>
      <c r="BA14" s="3"/>
    </row>
    <row r="15" spans="1:53" s="13" customFormat="1" hidden="1" x14ac:dyDescent="0.25">
      <c r="B15" s="61" t="s">
        <v>18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71"/>
      <c r="AL15" s="69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77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71"/>
      <c r="AL16" s="69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78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71"/>
      <c r="AL17" s="69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65" t="str">
        <f>'M6'!B18</f>
        <v>leerling 1</v>
      </c>
      <c r="C18" s="258">
        <f>'M6'!C18</f>
        <v>8</v>
      </c>
      <c r="D18" s="258" t="str">
        <f>IF('M6'!D18="","",IF('M6'!D18&gt;0,'M6'!D18))</f>
        <v>B</v>
      </c>
      <c r="E18" s="156"/>
      <c r="F18" s="156"/>
      <c r="G18" s="157"/>
      <c r="H18" s="202"/>
      <c r="I18" s="201"/>
      <c r="J18" s="201"/>
      <c r="K18" s="201"/>
      <c r="L18" s="201"/>
      <c r="M18" s="200"/>
      <c r="N18" s="160">
        <f>COUNTA(I18,J18,M18)</f>
        <v>0</v>
      </c>
      <c r="O18" s="161" t="str">
        <f>IF(M18="E",1,IF(M18="D",2,IF(M18="C",3,IF(M18="B",4,IF(M18="A",5,IF(M18=5,1,IF(M18=4,2,IF(M18=3,3,IF(M18=2,4,IF(M18=1,5,IF(M18="","")))))))))))</f>
        <v/>
      </c>
      <c r="P18" s="161" t="str">
        <f t="shared" ref="P18:Q53" si="0">IF(I18="E",1,IF(I18="D",2,IF(I18="C",3,IF(I18="B",4,IF(I18="A",5,IF(I18=5,1,IF(I18=4,2,IF(I18=3,3,IF(I18=2,4,IF(I18=1,5,IF(I18="","")))))))))))</f>
        <v/>
      </c>
      <c r="Q18" s="161" t="str">
        <f t="shared" si="0"/>
        <v/>
      </c>
      <c r="R18" s="161">
        <f>IF(N18&lt;3,2,IF($D$2&lt;6,0,IF($D$2&gt;=6,SUM(O18:Q18))))</f>
        <v>2</v>
      </c>
      <c r="S18" s="102" t="str">
        <f t="shared" ref="S18:S53" si="1">IF(D18="","",IF(H18="","",IF(H18=$D18,1,IF(H18&lt;$D18,1,IF(H18&gt;$D18,"",IF(H18="A+",1))))))</f>
        <v/>
      </c>
      <c r="T18" s="102" t="str">
        <f t="shared" ref="T18:T53" si="2">IF(D18="","",IF(I18="","",IF(I18=$D18,1,IF(I18&lt;$D18,1,IF(I18&gt;$D18,"",IF(I18="A+",1))))))</f>
        <v/>
      </c>
      <c r="U18" s="102" t="str">
        <f t="shared" ref="U18:U53" si="3">IF(D18="","",IF(J18="","",IF(J18=$D18,1,IF(J18&lt;$D18,1,IF(J18&gt;$D18,"",IF(J18="A+",1))))))</f>
        <v/>
      </c>
      <c r="V18" s="102" t="str">
        <f t="shared" ref="V18:V53" si="4">IF(D18="","",IF(K18="","",IF(K18=$D18,1,IF(K18&lt;$D18,1,IF(K18&gt;$D18,"",IF(K18="A+",1))))))</f>
        <v/>
      </c>
      <c r="W18" s="102" t="str">
        <f t="shared" ref="W18:W53" si="5">IF(D18="","",IF(L18="","",IF(L18=$D18,1,IF(L18&lt;$D18,1,IF(L18&gt;$D18,"",IF(L18="A+",1))))))</f>
        <v/>
      </c>
      <c r="X18" s="102" t="str">
        <f t="shared" ref="X18:X53" si="6">IF(D18="","",IF(M18="","",IF(M18=$D18,1,IF(M18&lt;$D18,1,IF(M18&gt;$D18,"",IF(M18="A+",1))))))</f>
        <v/>
      </c>
      <c r="Y18" s="102">
        <f t="shared" ref="Y18:Y53" si="7">SUM(S18:X18)</f>
        <v>0</v>
      </c>
      <c r="Z18" s="162" t="b">
        <f t="shared" ref="Z18:Z53" si="8">IF($D18="A",$AK18)</f>
        <v>0</v>
      </c>
      <c r="AA18" s="162" t="str">
        <f t="shared" ref="AA18:AA53" si="9">IF($D18="B",$AK18)</f>
        <v/>
      </c>
      <c r="AB18" s="162" t="b">
        <f t="shared" ref="AB18:AB53" si="10">IF($D18="C",$AK18)</f>
        <v>0</v>
      </c>
      <c r="AC18" s="162" t="b">
        <f t="shared" ref="AC18:AC53" si="11">IF($D18="D",$AK18)</f>
        <v>0</v>
      </c>
      <c r="AD18" s="162" t="b">
        <f t="shared" ref="AD18:AD53" si="12">IF($D18="E",$AK18)</f>
        <v>0</v>
      </c>
      <c r="AE18" s="162" t="b">
        <f>IF($D18=1,$AK18)</f>
        <v>0</v>
      </c>
      <c r="AF18" s="162" t="b">
        <f t="shared" ref="AF18:AF53" si="13">IF($D18=2,$AK18)</f>
        <v>0</v>
      </c>
      <c r="AG18" s="162" t="b">
        <f t="shared" ref="AG18:AG53" si="14">IF($D18=3,$AK18)</f>
        <v>0</v>
      </c>
      <c r="AH18" s="162" t="b">
        <f t="shared" ref="AH18:AH53" si="15">IF($D18=4,$AK18)</f>
        <v>0</v>
      </c>
      <c r="AI18" s="162" t="b">
        <f t="shared" ref="AI18:AI53" si="16">IF($D18=5,$AK18)</f>
        <v>0</v>
      </c>
      <c r="AJ18" s="163">
        <f t="shared" ref="AJ18:AJ53" si="17">IF(D18="","",IF(D18&gt;0,COUNTA(H18:M18)))</f>
        <v>0</v>
      </c>
      <c r="AK18" s="262" t="str">
        <f t="shared" ref="AK18:AK53" si="18">IF(AJ18=0,"",IF(AJ18="","",IF(AJ18&gt;0,Y18/AJ18)))</f>
        <v/>
      </c>
      <c r="AL18" s="240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65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66">
        <f>IF(AM18="",0,IF(AM18&lt;AR18,0,IF(AM18&gt;=AR18,1)))</f>
        <v>0</v>
      </c>
      <c r="AO18" s="148" t="str">
        <f t="shared" ref="AO18:AO53" si="19">IF(F18="","",IF(F18="x",1))</f>
        <v/>
      </c>
      <c r="AP18" s="149" t="str">
        <f t="shared" ref="AP18:AP53" si="20">IF(E18="","",IF(E18="X",1))</f>
        <v/>
      </c>
      <c r="AQ18" s="137"/>
      <c r="AR18" s="165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43" t="str">
        <f>IF($D$2&lt;6,"",IF($N18&lt;3,"",IF(P18=1,"&lt;1F",IF(P18&gt;3,"2F",IF(P18&gt;1,"1F")))))</f>
        <v/>
      </c>
      <c r="AT18" s="243" t="str">
        <f>IF($D$2&lt;6,"",IF($N18&lt;3,"",IF(Q18=1,"&lt;1F",IF(Q18&gt;3,"2F",IF(Q18&gt;1,"1F")))))</f>
        <v/>
      </c>
      <c r="AU18" s="243" t="str">
        <f>IF($D$2&lt;6,"",IF($N18&lt;3,"",IF(O18&lt;=2,"&lt;1F",IF(O18&gt;3,"1S",IF(O18&gt;2,"1F")))))</f>
        <v/>
      </c>
      <c r="AV18" s="242"/>
      <c r="AW18" s="243"/>
      <c r="AX18" s="243"/>
      <c r="AY18" s="242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1">IF(AZ18="",0,IF(AZ18&lt;AW18,0,IF(AZ18&gt;=AW18,1)))</f>
        <v>0</v>
      </c>
    </row>
    <row r="19" spans="1:53" ht="15" customHeight="1" x14ac:dyDescent="0.25">
      <c r="A19">
        <v>2</v>
      </c>
      <c r="B19" s="265" t="str">
        <f>'M6'!B19</f>
        <v>leerling 2</v>
      </c>
      <c r="C19" s="258">
        <f>'M6'!C19</f>
        <v>5</v>
      </c>
      <c r="D19" s="258" t="str">
        <f>IF('M6'!D19="","",IF('M6'!D19&gt;0,'M6'!D19))</f>
        <v>D</v>
      </c>
      <c r="E19" s="136"/>
      <c r="F19" s="136"/>
      <c r="G19" s="157"/>
      <c r="H19" s="202"/>
      <c r="I19" s="201"/>
      <c r="J19" s="201"/>
      <c r="K19" s="169"/>
      <c r="L19" s="201"/>
      <c r="M19" s="200"/>
      <c r="N19" s="160">
        <f t="shared" ref="N19:N53" si="22">COUNTA(I19,J19,M19)</f>
        <v>0</v>
      </c>
      <c r="O19" s="161" t="str">
        <f t="shared" ref="O19:O53" si="23">IF(M19="E",1,IF(M19="D",2,IF(M19="C",3,IF(M19="B",4,IF(M19="A",5,IF(M19=5,1,IF(M19=4,2,IF(M19=3,3,IF(M19=2,4,IF(M19=1,5,IF(M19="","")))))))))))</f>
        <v/>
      </c>
      <c r="P19" s="161" t="str">
        <f t="shared" si="0"/>
        <v/>
      </c>
      <c r="Q19" s="161" t="str">
        <f t="shared" si="0"/>
        <v/>
      </c>
      <c r="R19" s="161">
        <f t="shared" ref="R19:R53" si="24">IF($D$2&lt;6,0,IF($D$2&gt;=6,SUM(O19:Q19)))</f>
        <v>0</v>
      </c>
      <c r="S19" s="102" t="str">
        <f t="shared" si="1"/>
        <v/>
      </c>
      <c r="T19" s="102" t="str">
        <f t="shared" si="2"/>
        <v/>
      </c>
      <c r="U19" s="102" t="str">
        <f t="shared" si="3"/>
        <v/>
      </c>
      <c r="V19" s="102" t="str">
        <f t="shared" si="4"/>
        <v/>
      </c>
      <c r="W19" s="102" t="str">
        <f t="shared" si="5"/>
        <v/>
      </c>
      <c r="X19" s="102" t="str">
        <f t="shared" si="6"/>
        <v/>
      </c>
      <c r="Y19" s="102">
        <f t="shared" si="7"/>
        <v>0</v>
      </c>
      <c r="Z19" s="162" t="b">
        <f t="shared" si="8"/>
        <v>0</v>
      </c>
      <c r="AA19" s="162" t="b">
        <f t="shared" si="9"/>
        <v>0</v>
      </c>
      <c r="AB19" s="162" t="b">
        <f t="shared" si="10"/>
        <v>0</v>
      </c>
      <c r="AC19" s="162" t="str">
        <f t="shared" si="11"/>
        <v/>
      </c>
      <c r="AD19" s="162" t="b">
        <f t="shared" si="12"/>
        <v>0</v>
      </c>
      <c r="AE19" s="162" t="b">
        <f t="shared" ref="AE19:AE53" si="25">IF($D19="1",$AK19)</f>
        <v>0</v>
      </c>
      <c r="AF19" s="162" t="b">
        <f t="shared" si="13"/>
        <v>0</v>
      </c>
      <c r="AG19" s="162" t="b">
        <f t="shared" si="14"/>
        <v>0</v>
      </c>
      <c r="AH19" s="162" t="b">
        <f t="shared" si="15"/>
        <v>0</v>
      </c>
      <c r="AI19" s="162" t="b">
        <f t="shared" si="16"/>
        <v>0</v>
      </c>
      <c r="AJ19" s="167">
        <f t="shared" si="17"/>
        <v>0</v>
      </c>
      <c r="AK19" s="263" t="str">
        <f t="shared" si="18"/>
        <v/>
      </c>
      <c r="AL19" s="240" t="str">
        <f t="shared" ref="AL19:AL53" si="26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65" t="str">
        <f t="shared" ref="AM19:AM53" si="27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66">
        <f t="shared" ref="AN19:AN53" si="28">IF(AM19="",0,IF(AM19&lt;AR19,0,IF(AM19&gt;=AR19,1)))</f>
        <v>0</v>
      </c>
      <c r="AO19" s="148" t="str">
        <f t="shared" si="19"/>
        <v/>
      </c>
      <c r="AP19" s="149" t="str">
        <f t="shared" si="20"/>
        <v/>
      </c>
      <c r="AQ19" s="137"/>
      <c r="AR19" s="165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43" t="str">
        <f t="shared" ref="AS19:AS53" si="30">IF($D$2&lt;6,"",IF(N19&lt;3,"",IF(P19=1,"&lt;1F",IF(P19&gt;3,"2F",IF(P19&gt;1,"1F")))))</f>
        <v/>
      </c>
      <c r="AT19" s="243" t="str">
        <f t="shared" ref="AT19:AT53" si="31">IF($D$2&lt;6,"",IF($N19&lt;3,"",IF(Q19=1,"&lt;1F",IF(Q19&gt;3,"2F",IF(Q19&gt;1,"1F")))))</f>
        <v/>
      </c>
      <c r="AU19" s="243" t="str">
        <f t="shared" ref="AU19:AU53" si="32">IF($D$2&lt;6,"",IF($N19&lt;3,"",IF(O19&lt;=2,"&lt;1F",IF(O19&gt;3,"1S",IF(O19&gt;2,"1F")))))</f>
        <v/>
      </c>
      <c r="AV19" s="242"/>
      <c r="AW19" s="243"/>
      <c r="AX19" s="243"/>
      <c r="AY19" s="242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1"/>
        <v>0</v>
      </c>
    </row>
    <row r="20" spans="1:53" ht="15" customHeight="1" x14ac:dyDescent="0.25">
      <c r="A20">
        <v>3</v>
      </c>
      <c r="B20" s="265" t="str">
        <f>'M6'!B20</f>
        <v>leerling 3</v>
      </c>
      <c r="C20" s="258">
        <f>'M6'!C20</f>
        <v>7</v>
      </c>
      <c r="D20" s="258" t="str">
        <f>IF('M6'!D20="","",IF('M6'!D20&gt;0,'M6'!D20))</f>
        <v>C</v>
      </c>
      <c r="E20" s="136"/>
      <c r="F20" s="137"/>
      <c r="G20" s="157"/>
      <c r="H20" s="202"/>
      <c r="I20" s="201"/>
      <c r="J20" s="201"/>
      <c r="K20" s="169"/>
      <c r="L20" s="201"/>
      <c r="M20" s="200"/>
      <c r="N20" s="160">
        <f t="shared" si="22"/>
        <v>0</v>
      </c>
      <c r="O20" s="161" t="str">
        <f t="shared" si="23"/>
        <v/>
      </c>
      <c r="P20" s="161" t="str">
        <f t="shared" si="0"/>
        <v/>
      </c>
      <c r="Q20" s="161" t="str">
        <f t="shared" si="0"/>
        <v/>
      </c>
      <c r="R20" s="161">
        <f t="shared" si="24"/>
        <v>0</v>
      </c>
      <c r="S20" s="102" t="str">
        <f t="shared" si="1"/>
        <v/>
      </c>
      <c r="T20" s="102" t="str">
        <f t="shared" si="2"/>
        <v/>
      </c>
      <c r="U20" s="102" t="str">
        <f t="shared" si="3"/>
        <v/>
      </c>
      <c r="V20" s="102" t="str">
        <f t="shared" si="4"/>
        <v/>
      </c>
      <c r="W20" s="102" t="str">
        <f t="shared" si="5"/>
        <v/>
      </c>
      <c r="X20" s="102" t="str">
        <f t="shared" si="6"/>
        <v/>
      </c>
      <c r="Y20" s="102">
        <f t="shared" si="7"/>
        <v>0</v>
      </c>
      <c r="Z20" s="162" t="b">
        <f t="shared" si="8"/>
        <v>0</v>
      </c>
      <c r="AA20" s="162" t="b">
        <f t="shared" si="9"/>
        <v>0</v>
      </c>
      <c r="AB20" s="162" t="str">
        <f t="shared" si="10"/>
        <v/>
      </c>
      <c r="AC20" s="162" t="b">
        <f t="shared" si="11"/>
        <v>0</v>
      </c>
      <c r="AD20" s="162" t="b">
        <f t="shared" si="12"/>
        <v>0</v>
      </c>
      <c r="AE20" s="162" t="b">
        <f t="shared" si="25"/>
        <v>0</v>
      </c>
      <c r="AF20" s="162" t="b">
        <f t="shared" si="13"/>
        <v>0</v>
      </c>
      <c r="AG20" s="162" t="b">
        <f t="shared" si="14"/>
        <v>0</v>
      </c>
      <c r="AH20" s="162" t="b">
        <f t="shared" si="15"/>
        <v>0</v>
      </c>
      <c r="AI20" s="162" t="b">
        <f t="shared" si="16"/>
        <v>0</v>
      </c>
      <c r="AJ20" s="167">
        <f t="shared" si="17"/>
        <v>0</v>
      </c>
      <c r="AK20" s="263" t="str">
        <f t="shared" si="18"/>
        <v/>
      </c>
      <c r="AL20" s="240" t="str">
        <f t="shared" si="26"/>
        <v/>
      </c>
      <c r="AM20" s="165" t="str">
        <f t="shared" si="27"/>
        <v/>
      </c>
      <c r="AN20" s="166">
        <f t="shared" si="28"/>
        <v>0</v>
      </c>
      <c r="AO20" s="148" t="str">
        <f t="shared" si="19"/>
        <v/>
      </c>
      <c r="AP20" s="149" t="str">
        <f t="shared" si="20"/>
        <v/>
      </c>
      <c r="AQ20" s="137"/>
      <c r="AR20" s="165" t="str">
        <f t="shared" si="29"/>
        <v/>
      </c>
      <c r="AS20" s="243" t="str">
        <f t="shared" si="30"/>
        <v/>
      </c>
      <c r="AT20" s="243" t="str">
        <f t="shared" si="31"/>
        <v/>
      </c>
      <c r="AU20" s="243" t="str">
        <f t="shared" si="32"/>
        <v/>
      </c>
      <c r="AV20" s="242"/>
      <c r="AW20" s="243"/>
      <c r="AX20" s="243"/>
      <c r="AY20" s="242"/>
      <c r="AZ20" s="59" t="str">
        <f t="shared" si="33"/>
        <v/>
      </c>
      <c r="BA20" s="60">
        <f t="shared" si="21"/>
        <v>0</v>
      </c>
    </row>
    <row r="21" spans="1:53" ht="15" customHeight="1" x14ac:dyDescent="0.25">
      <c r="A21">
        <v>4</v>
      </c>
      <c r="B21" s="265" t="str">
        <f>'M6'!B21</f>
        <v>leerling 4</v>
      </c>
      <c r="C21" s="258">
        <f>'M6'!C21</f>
        <v>5</v>
      </c>
      <c r="D21" s="258" t="str">
        <f>IF('M6'!D21="","",IF('M6'!D21&gt;0,'M6'!D21))</f>
        <v>C</v>
      </c>
      <c r="E21" s="137"/>
      <c r="F21" s="137"/>
      <c r="G21" s="157"/>
      <c r="H21" s="202"/>
      <c r="I21" s="201"/>
      <c r="J21" s="201"/>
      <c r="K21" s="169"/>
      <c r="L21" s="201"/>
      <c r="M21" s="200"/>
      <c r="N21" s="160">
        <f t="shared" si="22"/>
        <v>0</v>
      </c>
      <c r="O21" s="161" t="str">
        <f t="shared" si="23"/>
        <v/>
      </c>
      <c r="P21" s="161" t="str">
        <f t="shared" si="0"/>
        <v/>
      </c>
      <c r="Q21" s="161" t="str">
        <f t="shared" si="0"/>
        <v/>
      </c>
      <c r="R21" s="161">
        <f t="shared" si="24"/>
        <v>0</v>
      </c>
      <c r="S21" s="102" t="str">
        <f t="shared" si="1"/>
        <v/>
      </c>
      <c r="T21" s="102" t="str">
        <f t="shared" si="2"/>
        <v/>
      </c>
      <c r="U21" s="102" t="str">
        <f t="shared" si="3"/>
        <v/>
      </c>
      <c r="V21" s="102" t="str">
        <f t="shared" si="4"/>
        <v/>
      </c>
      <c r="W21" s="102" t="str">
        <f t="shared" si="5"/>
        <v/>
      </c>
      <c r="X21" s="102" t="str">
        <f t="shared" si="6"/>
        <v/>
      </c>
      <c r="Y21" s="102">
        <f t="shared" si="7"/>
        <v>0</v>
      </c>
      <c r="Z21" s="162" t="b">
        <f t="shared" si="8"/>
        <v>0</v>
      </c>
      <c r="AA21" s="162" t="b">
        <f t="shared" si="9"/>
        <v>0</v>
      </c>
      <c r="AB21" s="162" t="str">
        <f t="shared" si="10"/>
        <v/>
      </c>
      <c r="AC21" s="162" t="b">
        <f t="shared" si="11"/>
        <v>0</v>
      </c>
      <c r="AD21" s="162" t="b">
        <f t="shared" si="12"/>
        <v>0</v>
      </c>
      <c r="AE21" s="162" t="b">
        <f t="shared" si="25"/>
        <v>0</v>
      </c>
      <c r="AF21" s="162" t="b">
        <f t="shared" si="13"/>
        <v>0</v>
      </c>
      <c r="AG21" s="162" t="b">
        <f t="shared" si="14"/>
        <v>0</v>
      </c>
      <c r="AH21" s="162" t="b">
        <f t="shared" si="15"/>
        <v>0</v>
      </c>
      <c r="AI21" s="162" t="b">
        <f t="shared" si="16"/>
        <v>0</v>
      </c>
      <c r="AJ21" s="167">
        <f t="shared" si="17"/>
        <v>0</v>
      </c>
      <c r="AK21" s="263" t="str">
        <f t="shared" si="18"/>
        <v/>
      </c>
      <c r="AL21" s="240" t="str">
        <f t="shared" si="26"/>
        <v/>
      </c>
      <c r="AM21" s="165" t="str">
        <f t="shared" si="27"/>
        <v/>
      </c>
      <c r="AN21" s="166">
        <f t="shared" si="28"/>
        <v>0</v>
      </c>
      <c r="AO21" s="148" t="str">
        <f t="shared" si="19"/>
        <v/>
      </c>
      <c r="AP21" s="149" t="str">
        <f t="shared" si="20"/>
        <v/>
      </c>
      <c r="AQ21" s="137"/>
      <c r="AR21" s="165" t="str">
        <f t="shared" si="29"/>
        <v/>
      </c>
      <c r="AS21" s="243" t="str">
        <f t="shared" si="30"/>
        <v/>
      </c>
      <c r="AT21" s="243" t="str">
        <f t="shared" si="31"/>
        <v/>
      </c>
      <c r="AU21" s="243" t="str">
        <f t="shared" si="32"/>
        <v/>
      </c>
      <c r="AV21" s="242"/>
      <c r="AW21" s="243"/>
      <c r="AX21" s="243"/>
      <c r="AY21" s="242"/>
      <c r="AZ21" s="59" t="str">
        <f t="shared" si="33"/>
        <v/>
      </c>
      <c r="BA21" s="60">
        <f t="shared" si="21"/>
        <v>0</v>
      </c>
    </row>
    <row r="22" spans="1:53" ht="15" customHeight="1" x14ac:dyDescent="0.25">
      <c r="A22">
        <v>5</v>
      </c>
      <c r="B22" s="265" t="str">
        <f>'M6'!B22</f>
        <v>leerling 5</v>
      </c>
      <c r="C22" s="258">
        <f>'M6'!C22</f>
        <v>6</v>
      </c>
      <c r="D22" s="258" t="str">
        <f>IF('M6'!D22="","",IF('M6'!D22&gt;0,'M6'!D22))</f>
        <v>B</v>
      </c>
      <c r="E22" s="137"/>
      <c r="F22" s="137"/>
      <c r="G22" s="157"/>
      <c r="H22" s="202"/>
      <c r="I22" s="201"/>
      <c r="J22" s="201"/>
      <c r="K22" s="169"/>
      <c r="L22" s="201"/>
      <c r="M22" s="200"/>
      <c r="N22" s="160">
        <f t="shared" si="22"/>
        <v>0</v>
      </c>
      <c r="O22" s="161" t="str">
        <f t="shared" si="23"/>
        <v/>
      </c>
      <c r="P22" s="161" t="str">
        <f t="shared" si="0"/>
        <v/>
      </c>
      <c r="Q22" s="161" t="str">
        <f t="shared" si="0"/>
        <v/>
      </c>
      <c r="R22" s="161">
        <f t="shared" si="24"/>
        <v>0</v>
      </c>
      <c r="S22" s="102" t="str">
        <f t="shared" si="1"/>
        <v/>
      </c>
      <c r="T22" s="102" t="str">
        <f t="shared" si="2"/>
        <v/>
      </c>
      <c r="U22" s="102" t="str">
        <f t="shared" si="3"/>
        <v/>
      </c>
      <c r="V22" s="102" t="str">
        <f t="shared" si="4"/>
        <v/>
      </c>
      <c r="W22" s="102" t="str">
        <f t="shared" si="5"/>
        <v/>
      </c>
      <c r="X22" s="102" t="str">
        <f t="shared" si="6"/>
        <v/>
      </c>
      <c r="Y22" s="102">
        <f t="shared" si="7"/>
        <v>0</v>
      </c>
      <c r="Z22" s="162" t="b">
        <f t="shared" si="8"/>
        <v>0</v>
      </c>
      <c r="AA22" s="162" t="str">
        <f t="shared" si="9"/>
        <v/>
      </c>
      <c r="AB22" s="162" t="b">
        <f t="shared" si="10"/>
        <v>0</v>
      </c>
      <c r="AC22" s="162" t="b">
        <f t="shared" si="11"/>
        <v>0</v>
      </c>
      <c r="AD22" s="162" t="b">
        <f t="shared" si="12"/>
        <v>0</v>
      </c>
      <c r="AE22" s="162" t="b">
        <f t="shared" si="25"/>
        <v>0</v>
      </c>
      <c r="AF22" s="162" t="b">
        <f t="shared" si="13"/>
        <v>0</v>
      </c>
      <c r="AG22" s="162" t="b">
        <f t="shared" si="14"/>
        <v>0</v>
      </c>
      <c r="AH22" s="162" t="b">
        <f t="shared" si="15"/>
        <v>0</v>
      </c>
      <c r="AI22" s="162" t="b">
        <f t="shared" si="16"/>
        <v>0</v>
      </c>
      <c r="AJ22" s="167">
        <f t="shared" si="17"/>
        <v>0</v>
      </c>
      <c r="AK22" s="263" t="str">
        <f t="shared" si="18"/>
        <v/>
      </c>
      <c r="AL22" s="240" t="str">
        <f t="shared" si="26"/>
        <v/>
      </c>
      <c r="AM22" s="165" t="str">
        <f t="shared" si="27"/>
        <v/>
      </c>
      <c r="AN22" s="166">
        <f t="shared" si="28"/>
        <v>0</v>
      </c>
      <c r="AO22" s="148" t="str">
        <f t="shared" si="19"/>
        <v/>
      </c>
      <c r="AP22" s="149" t="str">
        <f t="shared" si="20"/>
        <v/>
      </c>
      <c r="AQ22" s="137"/>
      <c r="AR22" s="165" t="str">
        <f t="shared" si="29"/>
        <v/>
      </c>
      <c r="AS22" s="243" t="str">
        <f t="shared" si="30"/>
        <v/>
      </c>
      <c r="AT22" s="243" t="str">
        <f t="shared" si="31"/>
        <v/>
      </c>
      <c r="AU22" s="243" t="str">
        <f t="shared" si="32"/>
        <v/>
      </c>
      <c r="AV22" s="242"/>
      <c r="AW22" s="243"/>
      <c r="AX22" s="243"/>
      <c r="AY22" s="242"/>
      <c r="AZ22" s="59" t="str">
        <f t="shared" si="33"/>
        <v/>
      </c>
      <c r="BA22" s="60">
        <f t="shared" si="21"/>
        <v>0</v>
      </c>
    </row>
    <row r="23" spans="1:53" ht="15" customHeight="1" x14ac:dyDescent="0.25">
      <c r="A23">
        <v>6</v>
      </c>
      <c r="B23" s="265" t="str">
        <f>'M6'!B23</f>
        <v>leerling 6</v>
      </c>
      <c r="C23" s="258">
        <f>'M6'!C23</f>
        <v>7</v>
      </c>
      <c r="D23" s="258" t="str">
        <f>IF('M6'!D23="","",IF('M6'!D23&gt;0,'M6'!D23))</f>
        <v>B</v>
      </c>
      <c r="E23" s="137"/>
      <c r="F23" s="137"/>
      <c r="G23" s="157"/>
      <c r="H23" s="202"/>
      <c r="I23" s="201"/>
      <c r="J23" s="201"/>
      <c r="K23" s="169"/>
      <c r="L23" s="201"/>
      <c r="M23" s="200"/>
      <c r="N23" s="160">
        <f t="shared" si="22"/>
        <v>0</v>
      </c>
      <c r="O23" s="161" t="str">
        <f t="shared" si="23"/>
        <v/>
      </c>
      <c r="P23" s="161" t="str">
        <f t="shared" si="0"/>
        <v/>
      </c>
      <c r="Q23" s="161" t="str">
        <f t="shared" si="0"/>
        <v/>
      </c>
      <c r="R23" s="161">
        <f t="shared" si="24"/>
        <v>0</v>
      </c>
      <c r="S23" s="102" t="str">
        <f t="shared" si="1"/>
        <v/>
      </c>
      <c r="T23" s="102" t="str">
        <f t="shared" si="2"/>
        <v/>
      </c>
      <c r="U23" s="102" t="str">
        <f t="shared" si="3"/>
        <v/>
      </c>
      <c r="V23" s="102" t="str">
        <f t="shared" si="4"/>
        <v/>
      </c>
      <c r="W23" s="102" t="str">
        <f t="shared" si="5"/>
        <v/>
      </c>
      <c r="X23" s="102" t="str">
        <f t="shared" si="6"/>
        <v/>
      </c>
      <c r="Y23" s="102">
        <f t="shared" si="7"/>
        <v>0</v>
      </c>
      <c r="Z23" s="162" t="b">
        <f t="shared" si="8"/>
        <v>0</v>
      </c>
      <c r="AA23" s="162" t="str">
        <f t="shared" si="9"/>
        <v/>
      </c>
      <c r="AB23" s="162" t="b">
        <f t="shared" si="10"/>
        <v>0</v>
      </c>
      <c r="AC23" s="162" t="b">
        <f t="shared" si="11"/>
        <v>0</v>
      </c>
      <c r="AD23" s="162" t="b">
        <f t="shared" si="12"/>
        <v>0</v>
      </c>
      <c r="AE23" s="162" t="b">
        <f t="shared" si="25"/>
        <v>0</v>
      </c>
      <c r="AF23" s="162" t="b">
        <f t="shared" si="13"/>
        <v>0</v>
      </c>
      <c r="AG23" s="162" t="b">
        <f t="shared" si="14"/>
        <v>0</v>
      </c>
      <c r="AH23" s="162" t="b">
        <f t="shared" si="15"/>
        <v>0</v>
      </c>
      <c r="AI23" s="162" t="b">
        <f t="shared" si="16"/>
        <v>0</v>
      </c>
      <c r="AJ23" s="167">
        <f t="shared" si="17"/>
        <v>0</v>
      </c>
      <c r="AK23" s="263" t="str">
        <f t="shared" si="18"/>
        <v/>
      </c>
      <c r="AL23" s="240" t="str">
        <f t="shared" si="26"/>
        <v/>
      </c>
      <c r="AM23" s="165" t="str">
        <f t="shared" si="27"/>
        <v/>
      </c>
      <c r="AN23" s="166">
        <f t="shared" si="28"/>
        <v>0</v>
      </c>
      <c r="AO23" s="148" t="str">
        <f t="shared" si="19"/>
        <v/>
      </c>
      <c r="AP23" s="149" t="str">
        <f t="shared" si="20"/>
        <v/>
      </c>
      <c r="AQ23" s="137"/>
      <c r="AR23" s="165" t="str">
        <f t="shared" si="29"/>
        <v/>
      </c>
      <c r="AS23" s="243" t="str">
        <f t="shared" si="30"/>
        <v/>
      </c>
      <c r="AT23" s="243" t="str">
        <f t="shared" si="31"/>
        <v/>
      </c>
      <c r="AU23" s="243" t="str">
        <f t="shared" si="32"/>
        <v/>
      </c>
      <c r="AV23" s="242"/>
      <c r="AW23" s="243"/>
      <c r="AX23" s="243"/>
      <c r="AY23" s="242"/>
      <c r="AZ23" s="59" t="str">
        <f t="shared" si="33"/>
        <v/>
      </c>
      <c r="BA23" s="60">
        <f t="shared" si="21"/>
        <v>0</v>
      </c>
    </row>
    <row r="24" spans="1:53" ht="15" customHeight="1" x14ac:dyDescent="0.25">
      <c r="A24">
        <v>7</v>
      </c>
      <c r="B24" s="265">
        <f>'M6'!B24</f>
        <v>0</v>
      </c>
      <c r="C24" s="258">
        <f>'M6'!C24</f>
        <v>0</v>
      </c>
      <c r="D24" s="258" t="str">
        <f>IF('M6'!D24="","",IF('M6'!D24&gt;0,'M6'!D24))</f>
        <v/>
      </c>
      <c r="E24" s="136"/>
      <c r="F24" s="136"/>
      <c r="G24" s="157"/>
      <c r="H24" s="202"/>
      <c r="I24" s="201"/>
      <c r="J24" s="201"/>
      <c r="K24" s="169"/>
      <c r="L24" s="201"/>
      <c r="M24" s="200"/>
      <c r="N24" s="160">
        <f t="shared" si="22"/>
        <v>0</v>
      </c>
      <c r="O24" s="161" t="str">
        <f t="shared" si="23"/>
        <v/>
      </c>
      <c r="P24" s="161" t="str">
        <f t="shared" si="0"/>
        <v/>
      </c>
      <c r="Q24" s="161" t="str">
        <f t="shared" si="0"/>
        <v/>
      </c>
      <c r="R24" s="161">
        <f t="shared" si="24"/>
        <v>0</v>
      </c>
      <c r="S24" s="102" t="str">
        <f t="shared" si="1"/>
        <v/>
      </c>
      <c r="T24" s="102" t="str">
        <f t="shared" si="2"/>
        <v/>
      </c>
      <c r="U24" s="102" t="str">
        <f t="shared" si="3"/>
        <v/>
      </c>
      <c r="V24" s="102" t="str">
        <f t="shared" si="4"/>
        <v/>
      </c>
      <c r="W24" s="102" t="str">
        <f t="shared" si="5"/>
        <v/>
      </c>
      <c r="X24" s="102" t="str">
        <f t="shared" si="6"/>
        <v/>
      </c>
      <c r="Y24" s="102">
        <f t="shared" si="7"/>
        <v>0</v>
      </c>
      <c r="Z24" s="162" t="b">
        <f t="shared" si="8"/>
        <v>0</v>
      </c>
      <c r="AA24" s="162" t="b">
        <f t="shared" si="9"/>
        <v>0</v>
      </c>
      <c r="AB24" s="162" t="b">
        <f t="shared" si="10"/>
        <v>0</v>
      </c>
      <c r="AC24" s="162" t="b">
        <f t="shared" si="11"/>
        <v>0</v>
      </c>
      <c r="AD24" s="162" t="b">
        <f t="shared" si="12"/>
        <v>0</v>
      </c>
      <c r="AE24" s="162" t="b">
        <f t="shared" si="25"/>
        <v>0</v>
      </c>
      <c r="AF24" s="162" t="b">
        <f t="shared" si="13"/>
        <v>0</v>
      </c>
      <c r="AG24" s="162" t="b">
        <f t="shared" si="14"/>
        <v>0</v>
      </c>
      <c r="AH24" s="162" t="b">
        <f t="shared" si="15"/>
        <v>0</v>
      </c>
      <c r="AI24" s="162" t="b">
        <f t="shared" si="16"/>
        <v>0</v>
      </c>
      <c r="AJ24" s="167" t="str">
        <f t="shared" si="17"/>
        <v/>
      </c>
      <c r="AK24" s="263" t="str">
        <f t="shared" si="18"/>
        <v/>
      </c>
      <c r="AL24" s="240" t="str">
        <f t="shared" si="26"/>
        <v/>
      </c>
      <c r="AM24" s="165" t="str">
        <f t="shared" si="27"/>
        <v/>
      </c>
      <c r="AN24" s="166">
        <f t="shared" si="28"/>
        <v>0</v>
      </c>
      <c r="AO24" s="148" t="str">
        <f t="shared" si="19"/>
        <v/>
      </c>
      <c r="AP24" s="149" t="str">
        <f t="shared" si="20"/>
        <v/>
      </c>
      <c r="AQ24" s="137"/>
      <c r="AR24" s="165" t="str">
        <f t="shared" si="29"/>
        <v/>
      </c>
      <c r="AS24" s="243" t="str">
        <f t="shared" si="30"/>
        <v/>
      </c>
      <c r="AT24" s="243" t="str">
        <f t="shared" si="31"/>
        <v/>
      </c>
      <c r="AU24" s="243" t="str">
        <f t="shared" si="32"/>
        <v/>
      </c>
      <c r="AV24" s="242"/>
      <c r="AW24" s="243"/>
      <c r="AX24" s="243"/>
      <c r="AY24" s="242"/>
      <c r="AZ24" s="59" t="str">
        <f t="shared" si="33"/>
        <v/>
      </c>
      <c r="BA24" s="60">
        <f t="shared" si="21"/>
        <v>0</v>
      </c>
    </row>
    <row r="25" spans="1:53" ht="15" customHeight="1" x14ac:dyDescent="0.25">
      <c r="A25">
        <v>8</v>
      </c>
      <c r="B25" s="265">
        <f>'M6'!B25</f>
        <v>0</v>
      </c>
      <c r="C25" s="258">
        <f>'M6'!C25</f>
        <v>0</v>
      </c>
      <c r="D25" s="258" t="str">
        <f>IF('M6'!D25="","",IF('M6'!D25&gt;0,'M6'!D25))</f>
        <v/>
      </c>
      <c r="E25" s="137"/>
      <c r="F25" s="137"/>
      <c r="G25" s="157"/>
      <c r="H25" s="202"/>
      <c r="I25" s="201"/>
      <c r="J25" s="201"/>
      <c r="K25" s="169"/>
      <c r="L25" s="201"/>
      <c r="M25" s="200"/>
      <c r="N25" s="160">
        <f t="shared" si="22"/>
        <v>0</v>
      </c>
      <c r="O25" s="161" t="str">
        <f t="shared" si="23"/>
        <v/>
      </c>
      <c r="P25" s="161" t="str">
        <f t="shared" si="0"/>
        <v/>
      </c>
      <c r="Q25" s="161" t="str">
        <f t="shared" si="0"/>
        <v/>
      </c>
      <c r="R25" s="161">
        <f t="shared" si="24"/>
        <v>0</v>
      </c>
      <c r="S25" s="102" t="str">
        <f t="shared" si="1"/>
        <v/>
      </c>
      <c r="T25" s="102" t="str">
        <f t="shared" si="2"/>
        <v/>
      </c>
      <c r="U25" s="102" t="str">
        <f t="shared" si="3"/>
        <v/>
      </c>
      <c r="V25" s="102" t="str">
        <f t="shared" si="4"/>
        <v/>
      </c>
      <c r="W25" s="102" t="str">
        <f t="shared" si="5"/>
        <v/>
      </c>
      <c r="X25" s="102" t="str">
        <f t="shared" si="6"/>
        <v/>
      </c>
      <c r="Y25" s="102">
        <f t="shared" si="7"/>
        <v>0</v>
      </c>
      <c r="Z25" s="162" t="b">
        <f t="shared" si="8"/>
        <v>0</v>
      </c>
      <c r="AA25" s="162" t="b">
        <f t="shared" si="9"/>
        <v>0</v>
      </c>
      <c r="AB25" s="162" t="b">
        <f t="shared" si="10"/>
        <v>0</v>
      </c>
      <c r="AC25" s="162" t="b">
        <f t="shared" si="11"/>
        <v>0</v>
      </c>
      <c r="AD25" s="162" t="b">
        <f t="shared" si="12"/>
        <v>0</v>
      </c>
      <c r="AE25" s="162" t="b">
        <f t="shared" si="25"/>
        <v>0</v>
      </c>
      <c r="AF25" s="162" t="b">
        <f t="shared" si="13"/>
        <v>0</v>
      </c>
      <c r="AG25" s="162" t="b">
        <f t="shared" si="14"/>
        <v>0</v>
      </c>
      <c r="AH25" s="162" t="b">
        <f t="shared" si="15"/>
        <v>0</v>
      </c>
      <c r="AI25" s="162" t="b">
        <f t="shared" si="16"/>
        <v>0</v>
      </c>
      <c r="AJ25" s="167" t="str">
        <f t="shared" si="17"/>
        <v/>
      </c>
      <c r="AK25" s="263" t="str">
        <f t="shared" si="18"/>
        <v/>
      </c>
      <c r="AL25" s="240" t="str">
        <f t="shared" si="26"/>
        <v/>
      </c>
      <c r="AM25" s="165" t="str">
        <f t="shared" si="27"/>
        <v/>
      </c>
      <c r="AN25" s="166">
        <f t="shared" si="28"/>
        <v>0</v>
      </c>
      <c r="AO25" s="148" t="str">
        <f t="shared" si="19"/>
        <v/>
      </c>
      <c r="AP25" s="149" t="str">
        <f t="shared" si="20"/>
        <v/>
      </c>
      <c r="AQ25" s="137"/>
      <c r="AR25" s="165" t="str">
        <f t="shared" si="29"/>
        <v/>
      </c>
      <c r="AS25" s="243" t="str">
        <f t="shared" si="30"/>
        <v/>
      </c>
      <c r="AT25" s="243" t="str">
        <f t="shared" si="31"/>
        <v/>
      </c>
      <c r="AU25" s="243" t="str">
        <f t="shared" si="32"/>
        <v/>
      </c>
      <c r="AV25" s="242"/>
      <c r="AW25" s="243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43">
        <f t="shared" ref="AX25:AX53" si="35">IF(AW25="",0,IF(AW25&lt;AR25,0,IF(AW25&gt;=AR25,1)))</f>
        <v>0</v>
      </c>
      <c r="AY25" s="242"/>
      <c r="AZ25" s="59" t="str">
        <f t="shared" si="33"/>
        <v/>
      </c>
      <c r="BA25" s="60">
        <f t="shared" si="21"/>
        <v>0</v>
      </c>
    </row>
    <row r="26" spans="1:53" ht="15" customHeight="1" x14ac:dyDescent="0.25">
      <c r="A26">
        <v>9</v>
      </c>
      <c r="B26" s="265">
        <f>'M6'!B26</f>
        <v>0</v>
      </c>
      <c r="C26" s="258">
        <f>'M6'!C26</f>
        <v>0</v>
      </c>
      <c r="D26" s="258" t="str">
        <f>IF('M6'!D26="","",IF('M6'!D26&gt;0,'M6'!D26))</f>
        <v/>
      </c>
      <c r="E26" s="137"/>
      <c r="F26" s="137"/>
      <c r="G26" s="157"/>
      <c r="H26" s="202"/>
      <c r="I26" s="201"/>
      <c r="J26" s="201"/>
      <c r="K26" s="169"/>
      <c r="L26" s="169"/>
      <c r="M26" s="200"/>
      <c r="N26" s="160">
        <f t="shared" si="22"/>
        <v>0</v>
      </c>
      <c r="O26" s="161" t="str">
        <f t="shared" si="23"/>
        <v/>
      </c>
      <c r="P26" s="161" t="str">
        <f t="shared" si="0"/>
        <v/>
      </c>
      <c r="Q26" s="161" t="str">
        <f t="shared" si="0"/>
        <v/>
      </c>
      <c r="R26" s="161">
        <f t="shared" si="24"/>
        <v>0</v>
      </c>
      <c r="S26" s="102" t="str">
        <f t="shared" si="1"/>
        <v/>
      </c>
      <c r="T26" s="102" t="str">
        <f t="shared" si="2"/>
        <v/>
      </c>
      <c r="U26" s="102" t="str">
        <f t="shared" si="3"/>
        <v/>
      </c>
      <c r="V26" s="102" t="str">
        <f t="shared" si="4"/>
        <v/>
      </c>
      <c r="W26" s="102" t="str">
        <f t="shared" si="5"/>
        <v/>
      </c>
      <c r="X26" s="102" t="str">
        <f t="shared" si="6"/>
        <v/>
      </c>
      <c r="Y26" s="102">
        <f t="shared" si="7"/>
        <v>0</v>
      </c>
      <c r="Z26" s="162" t="b">
        <f t="shared" si="8"/>
        <v>0</v>
      </c>
      <c r="AA26" s="162" t="b">
        <f t="shared" si="9"/>
        <v>0</v>
      </c>
      <c r="AB26" s="162" t="b">
        <f t="shared" si="10"/>
        <v>0</v>
      </c>
      <c r="AC26" s="162" t="b">
        <f t="shared" si="11"/>
        <v>0</v>
      </c>
      <c r="AD26" s="162" t="b">
        <f t="shared" si="12"/>
        <v>0</v>
      </c>
      <c r="AE26" s="162" t="b">
        <f t="shared" si="25"/>
        <v>0</v>
      </c>
      <c r="AF26" s="162" t="b">
        <f t="shared" si="13"/>
        <v>0</v>
      </c>
      <c r="AG26" s="162" t="b">
        <f t="shared" si="14"/>
        <v>0</v>
      </c>
      <c r="AH26" s="162" t="b">
        <f t="shared" si="15"/>
        <v>0</v>
      </c>
      <c r="AI26" s="162" t="b">
        <f t="shared" si="16"/>
        <v>0</v>
      </c>
      <c r="AJ26" s="167" t="str">
        <f t="shared" si="17"/>
        <v/>
      </c>
      <c r="AK26" s="263" t="str">
        <f t="shared" si="18"/>
        <v/>
      </c>
      <c r="AL26" s="240" t="str">
        <f t="shared" si="26"/>
        <v/>
      </c>
      <c r="AM26" s="165" t="str">
        <f t="shared" si="27"/>
        <v/>
      </c>
      <c r="AN26" s="166">
        <f t="shared" si="28"/>
        <v>0</v>
      </c>
      <c r="AO26" s="148" t="str">
        <f t="shared" si="19"/>
        <v/>
      </c>
      <c r="AP26" s="149" t="str">
        <f t="shared" si="20"/>
        <v/>
      </c>
      <c r="AQ26" s="137"/>
      <c r="AR26" s="165" t="str">
        <f t="shared" si="29"/>
        <v/>
      </c>
      <c r="AS26" s="243" t="str">
        <f t="shared" si="30"/>
        <v/>
      </c>
      <c r="AT26" s="243" t="str">
        <f t="shared" si="31"/>
        <v/>
      </c>
      <c r="AU26" s="243" t="str">
        <f t="shared" si="32"/>
        <v/>
      </c>
      <c r="AV26" s="242"/>
      <c r="AW26" s="243" t="str">
        <f t="shared" si="34"/>
        <v/>
      </c>
      <c r="AX26" s="243">
        <f t="shared" si="35"/>
        <v>0</v>
      </c>
      <c r="AY26" s="242"/>
      <c r="AZ26" s="59" t="str">
        <f t="shared" si="33"/>
        <v/>
      </c>
      <c r="BA26" s="60">
        <f t="shared" si="21"/>
        <v>0</v>
      </c>
    </row>
    <row r="27" spans="1:53" ht="15" customHeight="1" x14ac:dyDescent="0.25">
      <c r="A27">
        <v>10</v>
      </c>
      <c r="B27" s="265">
        <f>'M6'!B27</f>
        <v>0</v>
      </c>
      <c r="C27" s="258">
        <f>'M6'!C27</f>
        <v>0</v>
      </c>
      <c r="D27" s="258" t="str">
        <f>IF('M6'!D27="","",IF('M6'!D27&gt;0,'M6'!D27))</f>
        <v/>
      </c>
      <c r="E27" s="137"/>
      <c r="F27" s="137"/>
      <c r="G27" s="157"/>
      <c r="H27" s="202"/>
      <c r="I27" s="201"/>
      <c r="J27" s="201"/>
      <c r="K27" s="169"/>
      <c r="L27" s="201"/>
      <c r="M27" s="200"/>
      <c r="N27" s="160">
        <f t="shared" si="22"/>
        <v>0</v>
      </c>
      <c r="O27" s="161" t="str">
        <f t="shared" si="23"/>
        <v/>
      </c>
      <c r="P27" s="161" t="str">
        <f t="shared" si="0"/>
        <v/>
      </c>
      <c r="Q27" s="161" t="str">
        <f t="shared" si="0"/>
        <v/>
      </c>
      <c r="R27" s="161">
        <f t="shared" si="24"/>
        <v>0</v>
      </c>
      <c r="S27" s="102" t="str">
        <f t="shared" si="1"/>
        <v/>
      </c>
      <c r="T27" s="102" t="str">
        <f t="shared" si="2"/>
        <v/>
      </c>
      <c r="U27" s="102" t="str">
        <f t="shared" si="3"/>
        <v/>
      </c>
      <c r="V27" s="102" t="str">
        <f t="shared" si="4"/>
        <v/>
      </c>
      <c r="W27" s="102" t="str">
        <f t="shared" si="5"/>
        <v/>
      </c>
      <c r="X27" s="102" t="str">
        <f t="shared" si="6"/>
        <v/>
      </c>
      <c r="Y27" s="102">
        <f t="shared" si="7"/>
        <v>0</v>
      </c>
      <c r="Z27" s="162" t="b">
        <f t="shared" si="8"/>
        <v>0</v>
      </c>
      <c r="AA27" s="162" t="b">
        <f t="shared" si="9"/>
        <v>0</v>
      </c>
      <c r="AB27" s="162" t="b">
        <f t="shared" si="10"/>
        <v>0</v>
      </c>
      <c r="AC27" s="162" t="b">
        <f t="shared" si="11"/>
        <v>0</v>
      </c>
      <c r="AD27" s="162" t="b">
        <f t="shared" si="12"/>
        <v>0</v>
      </c>
      <c r="AE27" s="162" t="b">
        <f t="shared" si="25"/>
        <v>0</v>
      </c>
      <c r="AF27" s="162" t="b">
        <f t="shared" si="13"/>
        <v>0</v>
      </c>
      <c r="AG27" s="162" t="b">
        <f t="shared" si="14"/>
        <v>0</v>
      </c>
      <c r="AH27" s="162" t="b">
        <f t="shared" si="15"/>
        <v>0</v>
      </c>
      <c r="AI27" s="162" t="b">
        <f t="shared" si="16"/>
        <v>0</v>
      </c>
      <c r="AJ27" s="167" t="str">
        <f t="shared" si="17"/>
        <v/>
      </c>
      <c r="AK27" s="263" t="str">
        <f t="shared" si="18"/>
        <v/>
      </c>
      <c r="AL27" s="240" t="str">
        <f t="shared" si="26"/>
        <v/>
      </c>
      <c r="AM27" s="165" t="str">
        <f t="shared" si="27"/>
        <v/>
      </c>
      <c r="AN27" s="166">
        <f t="shared" si="28"/>
        <v>0</v>
      </c>
      <c r="AO27" s="148" t="str">
        <f t="shared" si="19"/>
        <v/>
      </c>
      <c r="AP27" s="149" t="str">
        <f t="shared" si="20"/>
        <v/>
      </c>
      <c r="AQ27" s="137"/>
      <c r="AR27" s="165" t="str">
        <f t="shared" si="29"/>
        <v/>
      </c>
      <c r="AS27" s="243" t="str">
        <f t="shared" si="30"/>
        <v/>
      </c>
      <c r="AT27" s="243" t="str">
        <f t="shared" si="31"/>
        <v/>
      </c>
      <c r="AU27" s="243" t="str">
        <f t="shared" si="32"/>
        <v/>
      </c>
      <c r="AV27" s="242"/>
      <c r="AW27" s="243" t="str">
        <f t="shared" si="34"/>
        <v/>
      </c>
      <c r="AX27" s="243">
        <f t="shared" si="35"/>
        <v>0</v>
      </c>
      <c r="AY27" s="242"/>
      <c r="AZ27" s="59" t="str">
        <f t="shared" si="33"/>
        <v/>
      </c>
      <c r="BA27" s="60">
        <f t="shared" si="21"/>
        <v>0</v>
      </c>
    </row>
    <row r="28" spans="1:53" ht="15" customHeight="1" x14ac:dyDescent="0.25">
      <c r="A28">
        <v>11</v>
      </c>
      <c r="B28" s="265">
        <f>'M6'!B28</f>
        <v>0</v>
      </c>
      <c r="C28" s="258">
        <f>'M6'!C28</f>
        <v>0</v>
      </c>
      <c r="D28" s="258" t="str">
        <f>IF('M6'!D28="","",IF('M6'!D28&gt;0,'M6'!D28))</f>
        <v/>
      </c>
      <c r="E28" s="137"/>
      <c r="F28" s="137"/>
      <c r="G28" s="157"/>
      <c r="H28" s="202"/>
      <c r="I28" s="201"/>
      <c r="J28" s="201"/>
      <c r="K28" s="169"/>
      <c r="L28" s="169"/>
      <c r="M28" s="200"/>
      <c r="N28" s="160">
        <f t="shared" si="22"/>
        <v>0</v>
      </c>
      <c r="O28" s="161" t="str">
        <f t="shared" si="23"/>
        <v/>
      </c>
      <c r="P28" s="161" t="str">
        <f t="shared" si="0"/>
        <v/>
      </c>
      <c r="Q28" s="161" t="str">
        <f t="shared" si="0"/>
        <v/>
      </c>
      <c r="R28" s="161">
        <f t="shared" si="24"/>
        <v>0</v>
      </c>
      <c r="S28" s="102" t="str">
        <f t="shared" si="1"/>
        <v/>
      </c>
      <c r="T28" s="102" t="str">
        <f t="shared" si="2"/>
        <v/>
      </c>
      <c r="U28" s="102" t="str">
        <f t="shared" si="3"/>
        <v/>
      </c>
      <c r="V28" s="102" t="str">
        <f t="shared" si="4"/>
        <v/>
      </c>
      <c r="W28" s="102" t="str">
        <f t="shared" si="5"/>
        <v/>
      </c>
      <c r="X28" s="102" t="str">
        <f t="shared" si="6"/>
        <v/>
      </c>
      <c r="Y28" s="102">
        <f t="shared" si="7"/>
        <v>0</v>
      </c>
      <c r="Z28" s="162" t="b">
        <f t="shared" si="8"/>
        <v>0</v>
      </c>
      <c r="AA28" s="162" t="b">
        <f t="shared" si="9"/>
        <v>0</v>
      </c>
      <c r="AB28" s="162" t="b">
        <f t="shared" si="10"/>
        <v>0</v>
      </c>
      <c r="AC28" s="162" t="b">
        <f t="shared" si="11"/>
        <v>0</v>
      </c>
      <c r="AD28" s="162" t="b">
        <f t="shared" si="12"/>
        <v>0</v>
      </c>
      <c r="AE28" s="162" t="b">
        <f t="shared" si="25"/>
        <v>0</v>
      </c>
      <c r="AF28" s="162" t="b">
        <f t="shared" si="13"/>
        <v>0</v>
      </c>
      <c r="AG28" s="162" t="b">
        <f t="shared" si="14"/>
        <v>0</v>
      </c>
      <c r="AH28" s="162" t="b">
        <f t="shared" si="15"/>
        <v>0</v>
      </c>
      <c r="AI28" s="162" t="b">
        <f t="shared" si="16"/>
        <v>0</v>
      </c>
      <c r="AJ28" s="167" t="str">
        <f t="shared" si="17"/>
        <v/>
      </c>
      <c r="AK28" s="263" t="str">
        <f t="shared" si="18"/>
        <v/>
      </c>
      <c r="AL28" s="240" t="str">
        <f t="shared" si="26"/>
        <v/>
      </c>
      <c r="AM28" s="165" t="str">
        <f t="shared" si="27"/>
        <v/>
      </c>
      <c r="AN28" s="166">
        <f t="shared" si="28"/>
        <v>0</v>
      </c>
      <c r="AO28" s="148" t="str">
        <f t="shared" si="19"/>
        <v/>
      </c>
      <c r="AP28" s="149" t="str">
        <f t="shared" si="20"/>
        <v/>
      </c>
      <c r="AQ28" s="137"/>
      <c r="AR28" s="165" t="str">
        <f t="shared" si="29"/>
        <v/>
      </c>
      <c r="AS28" s="243" t="str">
        <f t="shared" si="30"/>
        <v/>
      </c>
      <c r="AT28" s="243" t="str">
        <f t="shared" si="31"/>
        <v/>
      </c>
      <c r="AU28" s="243" t="str">
        <f t="shared" si="32"/>
        <v/>
      </c>
      <c r="AV28" s="242"/>
      <c r="AW28" s="243" t="str">
        <f t="shared" si="34"/>
        <v/>
      </c>
      <c r="AX28" s="243">
        <f t="shared" si="35"/>
        <v>0</v>
      </c>
      <c r="AY28" s="242"/>
      <c r="AZ28" s="59" t="str">
        <f t="shared" si="33"/>
        <v/>
      </c>
      <c r="BA28" s="60">
        <f t="shared" si="21"/>
        <v>0</v>
      </c>
    </row>
    <row r="29" spans="1:53" ht="15" customHeight="1" x14ac:dyDescent="0.25">
      <c r="A29">
        <v>12</v>
      </c>
      <c r="B29" s="265">
        <f>'M6'!B29</f>
        <v>0</v>
      </c>
      <c r="C29" s="258">
        <f>'M6'!C29</f>
        <v>0</v>
      </c>
      <c r="D29" s="258" t="str">
        <f>IF('M6'!D29="","",IF('M6'!D29&gt;0,'M6'!D29))</f>
        <v/>
      </c>
      <c r="E29" s="137"/>
      <c r="F29" s="137"/>
      <c r="G29" s="157"/>
      <c r="H29" s="202"/>
      <c r="I29" s="201"/>
      <c r="J29" s="201"/>
      <c r="K29" s="169"/>
      <c r="L29" s="169"/>
      <c r="M29" s="200"/>
      <c r="N29" s="160">
        <f t="shared" si="22"/>
        <v>0</v>
      </c>
      <c r="O29" s="161" t="str">
        <f t="shared" si="23"/>
        <v/>
      </c>
      <c r="P29" s="161" t="str">
        <f t="shared" si="0"/>
        <v/>
      </c>
      <c r="Q29" s="161" t="str">
        <f t="shared" si="0"/>
        <v/>
      </c>
      <c r="R29" s="161">
        <f t="shared" si="24"/>
        <v>0</v>
      </c>
      <c r="S29" s="102" t="str">
        <f t="shared" si="1"/>
        <v/>
      </c>
      <c r="T29" s="102" t="str">
        <f t="shared" si="2"/>
        <v/>
      </c>
      <c r="U29" s="102" t="str">
        <f t="shared" si="3"/>
        <v/>
      </c>
      <c r="V29" s="102" t="str">
        <f t="shared" si="4"/>
        <v/>
      </c>
      <c r="W29" s="102" t="str">
        <f t="shared" si="5"/>
        <v/>
      </c>
      <c r="X29" s="102" t="str">
        <f t="shared" si="6"/>
        <v/>
      </c>
      <c r="Y29" s="102">
        <f t="shared" si="7"/>
        <v>0</v>
      </c>
      <c r="Z29" s="162" t="b">
        <f t="shared" si="8"/>
        <v>0</v>
      </c>
      <c r="AA29" s="162" t="b">
        <f t="shared" si="9"/>
        <v>0</v>
      </c>
      <c r="AB29" s="162" t="b">
        <f t="shared" si="10"/>
        <v>0</v>
      </c>
      <c r="AC29" s="162" t="b">
        <f t="shared" si="11"/>
        <v>0</v>
      </c>
      <c r="AD29" s="162" t="b">
        <f t="shared" si="12"/>
        <v>0</v>
      </c>
      <c r="AE29" s="162" t="b">
        <f t="shared" si="25"/>
        <v>0</v>
      </c>
      <c r="AF29" s="162" t="b">
        <f t="shared" si="13"/>
        <v>0</v>
      </c>
      <c r="AG29" s="162" t="b">
        <f t="shared" si="14"/>
        <v>0</v>
      </c>
      <c r="AH29" s="162" t="b">
        <f t="shared" si="15"/>
        <v>0</v>
      </c>
      <c r="AI29" s="162" t="b">
        <f t="shared" si="16"/>
        <v>0</v>
      </c>
      <c r="AJ29" s="167" t="str">
        <f t="shared" si="17"/>
        <v/>
      </c>
      <c r="AK29" s="263" t="str">
        <f t="shared" si="18"/>
        <v/>
      </c>
      <c r="AL29" s="240" t="str">
        <f t="shared" si="26"/>
        <v/>
      </c>
      <c r="AM29" s="165" t="str">
        <f t="shared" si="27"/>
        <v/>
      </c>
      <c r="AN29" s="166">
        <f t="shared" si="28"/>
        <v>0</v>
      </c>
      <c r="AO29" s="148" t="str">
        <f t="shared" si="19"/>
        <v/>
      </c>
      <c r="AP29" s="149" t="str">
        <f t="shared" si="20"/>
        <v/>
      </c>
      <c r="AQ29" s="137"/>
      <c r="AR29" s="165" t="str">
        <f t="shared" si="29"/>
        <v/>
      </c>
      <c r="AS29" s="243" t="str">
        <f t="shared" si="30"/>
        <v/>
      </c>
      <c r="AT29" s="243" t="str">
        <f t="shared" si="31"/>
        <v/>
      </c>
      <c r="AU29" s="243" t="str">
        <f t="shared" si="32"/>
        <v/>
      </c>
      <c r="AV29" s="242"/>
      <c r="AW29" s="243" t="str">
        <f t="shared" si="34"/>
        <v/>
      </c>
      <c r="AX29" s="243">
        <f t="shared" si="35"/>
        <v>0</v>
      </c>
      <c r="AY29" s="242"/>
      <c r="AZ29" s="59" t="str">
        <f t="shared" si="33"/>
        <v/>
      </c>
      <c r="BA29" s="60">
        <f t="shared" si="21"/>
        <v>0</v>
      </c>
    </row>
    <row r="30" spans="1:53" ht="15" customHeight="1" x14ac:dyDescent="0.25">
      <c r="A30">
        <v>13</v>
      </c>
      <c r="B30" s="265">
        <f>'M6'!B30</f>
        <v>0</v>
      </c>
      <c r="C30" s="258">
        <f>'M6'!C30</f>
        <v>0</v>
      </c>
      <c r="D30" s="258" t="str">
        <f>IF('M6'!D30="","",IF('M6'!D30&gt;0,'M6'!D30))</f>
        <v/>
      </c>
      <c r="E30" s="137"/>
      <c r="F30" s="137"/>
      <c r="G30" s="157"/>
      <c r="H30" s="202"/>
      <c r="I30" s="201"/>
      <c r="J30" s="201"/>
      <c r="K30" s="169"/>
      <c r="L30" s="169"/>
      <c r="M30" s="200"/>
      <c r="N30" s="160">
        <f t="shared" si="22"/>
        <v>0</v>
      </c>
      <c r="O30" s="161" t="str">
        <f t="shared" si="23"/>
        <v/>
      </c>
      <c r="P30" s="161" t="str">
        <f t="shared" si="0"/>
        <v/>
      </c>
      <c r="Q30" s="161" t="str">
        <f t="shared" si="0"/>
        <v/>
      </c>
      <c r="R30" s="161">
        <f t="shared" si="24"/>
        <v>0</v>
      </c>
      <c r="S30" s="102" t="str">
        <f t="shared" si="1"/>
        <v/>
      </c>
      <c r="T30" s="102" t="str">
        <f t="shared" si="2"/>
        <v/>
      </c>
      <c r="U30" s="102" t="str">
        <f t="shared" si="3"/>
        <v/>
      </c>
      <c r="V30" s="102" t="str">
        <f t="shared" si="4"/>
        <v/>
      </c>
      <c r="W30" s="102" t="str">
        <f t="shared" si="5"/>
        <v/>
      </c>
      <c r="X30" s="102" t="str">
        <f t="shared" si="6"/>
        <v/>
      </c>
      <c r="Y30" s="102">
        <f t="shared" si="7"/>
        <v>0</v>
      </c>
      <c r="Z30" s="162" t="b">
        <f t="shared" si="8"/>
        <v>0</v>
      </c>
      <c r="AA30" s="162" t="b">
        <f t="shared" si="9"/>
        <v>0</v>
      </c>
      <c r="AB30" s="162" t="b">
        <f t="shared" si="10"/>
        <v>0</v>
      </c>
      <c r="AC30" s="162" t="b">
        <f t="shared" si="11"/>
        <v>0</v>
      </c>
      <c r="AD30" s="162" t="b">
        <f t="shared" si="12"/>
        <v>0</v>
      </c>
      <c r="AE30" s="162" t="b">
        <f t="shared" si="25"/>
        <v>0</v>
      </c>
      <c r="AF30" s="162" t="b">
        <f t="shared" si="13"/>
        <v>0</v>
      </c>
      <c r="AG30" s="162" t="b">
        <f t="shared" si="14"/>
        <v>0</v>
      </c>
      <c r="AH30" s="162" t="b">
        <f t="shared" si="15"/>
        <v>0</v>
      </c>
      <c r="AI30" s="162" t="b">
        <f t="shared" si="16"/>
        <v>0</v>
      </c>
      <c r="AJ30" s="167" t="str">
        <f t="shared" si="17"/>
        <v/>
      </c>
      <c r="AK30" s="263" t="str">
        <f t="shared" si="18"/>
        <v/>
      </c>
      <c r="AL30" s="240" t="str">
        <f t="shared" si="26"/>
        <v/>
      </c>
      <c r="AM30" s="165" t="str">
        <f t="shared" si="27"/>
        <v/>
      </c>
      <c r="AN30" s="166">
        <f t="shared" si="28"/>
        <v>0</v>
      </c>
      <c r="AO30" s="148" t="str">
        <f t="shared" si="19"/>
        <v/>
      </c>
      <c r="AP30" s="149" t="str">
        <f t="shared" si="20"/>
        <v/>
      </c>
      <c r="AQ30" s="137"/>
      <c r="AR30" s="165" t="str">
        <f t="shared" si="29"/>
        <v/>
      </c>
      <c r="AS30" s="243" t="str">
        <f t="shared" si="30"/>
        <v/>
      </c>
      <c r="AT30" s="243" t="str">
        <f t="shared" si="31"/>
        <v/>
      </c>
      <c r="AU30" s="243" t="str">
        <f t="shared" si="32"/>
        <v/>
      </c>
      <c r="AV30" s="242"/>
      <c r="AW30" s="243" t="str">
        <f t="shared" si="34"/>
        <v/>
      </c>
      <c r="AX30" s="243">
        <f t="shared" si="35"/>
        <v>0</v>
      </c>
      <c r="AY30" s="242"/>
      <c r="AZ30" s="59" t="str">
        <f t="shared" si="33"/>
        <v/>
      </c>
      <c r="BA30" s="60">
        <f t="shared" si="21"/>
        <v>0</v>
      </c>
    </row>
    <row r="31" spans="1:53" ht="15" customHeight="1" x14ac:dyDescent="0.25">
      <c r="A31">
        <v>14</v>
      </c>
      <c r="B31" s="265">
        <f>'M6'!B31</f>
        <v>0</v>
      </c>
      <c r="C31" s="258">
        <f>'M6'!C31</f>
        <v>0</v>
      </c>
      <c r="D31" s="258" t="str">
        <f>IF('M6'!D31="","",IF('M6'!D31&gt;0,'M6'!D31))</f>
        <v/>
      </c>
      <c r="E31" s="137"/>
      <c r="F31" s="137"/>
      <c r="G31" s="157"/>
      <c r="H31" s="202"/>
      <c r="I31" s="201"/>
      <c r="J31" s="201"/>
      <c r="K31" s="169"/>
      <c r="L31" s="169"/>
      <c r="M31" s="200"/>
      <c r="N31" s="160">
        <f t="shared" si="22"/>
        <v>0</v>
      </c>
      <c r="O31" s="161" t="str">
        <f t="shared" si="23"/>
        <v/>
      </c>
      <c r="P31" s="161" t="str">
        <f t="shared" si="0"/>
        <v/>
      </c>
      <c r="Q31" s="161" t="str">
        <f t="shared" si="0"/>
        <v/>
      </c>
      <c r="R31" s="161">
        <f t="shared" si="24"/>
        <v>0</v>
      </c>
      <c r="S31" s="102" t="str">
        <f t="shared" si="1"/>
        <v/>
      </c>
      <c r="T31" s="102" t="str">
        <f t="shared" si="2"/>
        <v/>
      </c>
      <c r="U31" s="102" t="str">
        <f t="shared" si="3"/>
        <v/>
      </c>
      <c r="V31" s="102" t="str">
        <f t="shared" si="4"/>
        <v/>
      </c>
      <c r="W31" s="102" t="str">
        <f t="shared" si="5"/>
        <v/>
      </c>
      <c r="X31" s="102" t="str">
        <f t="shared" si="6"/>
        <v/>
      </c>
      <c r="Y31" s="102">
        <f t="shared" si="7"/>
        <v>0</v>
      </c>
      <c r="Z31" s="162" t="b">
        <f t="shared" si="8"/>
        <v>0</v>
      </c>
      <c r="AA31" s="162" t="b">
        <f t="shared" si="9"/>
        <v>0</v>
      </c>
      <c r="AB31" s="162" t="b">
        <f t="shared" si="10"/>
        <v>0</v>
      </c>
      <c r="AC31" s="162" t="b">
        <f t="shared" si="11"/>
        <v>0</v>
      </c>
      <c r="AD31" s="162" t="b">
        <f t="shared" si="12"/>
        <v>0</v>
      </c>
      <c r="AE31" s="162" t="b">
        <f t="shared" si="25"/>
        <v>0</v>
      </c>
      <c r="AF31" s="162" t="b">
        <f t="shared" si="13"/>
        <v>0</v>
      </c>
      <c r="AG31" s="162" t="b">
        <f t="shared" si="14"/>
        <v>0</v>
      </c>
      <c r="AH31" s="162" t="b">
        <f t="shared" si="15"/>
        <v>0</v>
      </c>
      <c r="AI31" s="162" t="b">
        <f t="shared" si="16"/>
        <v>0</v>
      </c>
      <c r="AJ31" s="167" t="str">
        <f t="shared" si="17"/>
        <v/>
      </c>
      <c r="AK31" s="263" t="str">
        <f t="shared" si="18"/>
        <v/>
      </c>
      <c r="AL31" s="240" t="str">
        <f t="shared" si="26"/>
        <v/>
      </c>
      <c r="AM31" s="165" t="str">
        <f t="shared" si="27"/>
        <v/>
      </c>
      <c r="AN31" s="166">
        <f t="shared" si="28"/>
        <v>0</v>
      </c>
      <c r="AO31" s="148" t="str">
        <f t="shared" si="19"/>
        <v/>
      </c>
      <c r="AP31" s="149" t="str">
        <f t="shared" si="20"/>
        <v/>
      </c>
      <c r="AQ31" s="137"/>
      <c r="AR31" s="165" t="str">
        <f t="shared" si="29"/>
        <v/>
      </c>
      <c r="AS31" s="243" t="str">
        <f t="shared" si="30"/>
        <v/>
      </c>
      <c r="AT31" s="243" t="str">
        <f t="shared" si="31"/>
        <v/>
      </c>
      <c r="AU31" s="243" t="str">
        <f t="shared" si="32"/>
        <v/>
      </c>
      <c r="AV31" s="242"/>
      <c r="AW31" s="243" t="str">
        <f t="shared" si="34"/>
        <v/>
      </c>
      <c r="AX31" s="243">
        <f t="shared" si="35"/>
        <v>0</v>
      </c>
      <c r="AY31" s="242"/>
      <c r="AZ31" s="59" t="str">
        <f t="shared" si="33"/>
        <v/>
      </c>
      <c r="BA31" s="60">
        <f t="shared" si="21"/>
        <v>0</v>
      </c>
    </row>
    <row r="32" spans="1:53" ht="15" customHeight="1" x14ac:dyDescent="0.25">
      <c r="A32">
        <v>15</v>
      </c>
      <c r="B32" s="265">
        <f>'M6'!B32</f>
        <v>0</v>
      </c>
      <c r="C32" s="258">
        <f>'M6'!C32</f>
        <v>0</v>
      </c>
      <c r="D32" s="258" t="str">
        <f>IF('M6'!D32="","",IF('M6'!D32&gt;0,'M6'!D32))</f>
        <v/>
      </c>
      <c r="E32" s="137"/>
      <c r="F32" s="137"/>
      <c r="G32" s="157"/>
      <c r="H32" s="170"/>
      <c r="I32" s="169"/>
      <c r="J32" s="201"/>
      <c r="K32" s="169"/>
      <c r="L32" s="169"/>
      <c r="M32" s="171"/>
      <c r="N32" s="160">
        <f t="shared" si="22"/>
        <v>0</v>
      </c>
      <c r="O32" s="161" t="str">
        <f t="shared" si="23"/>
        <v/>
      </c>
      <c r="P32" s="161" t="str">
        <f t="shared" si="0"/>
        <v/>
      </c>
      <c r="Q32" s="161" t="str">
        <f t="shared" si="0"/>
        <v/>
      </c>
      <c r="R32" s="161">
        <f t="shared" si="24"/>
        <v>0</v>
      </c>
      <c r="S32" s="102" t="str">
        <f t="shared" si="1"/>
        <v/>
      </c>
      <c r="T32" s="102" t="str">
        <f t="shared" si="2"/>
        <v/>
      </c>
      <c r="U32" s="102" t="str">
        <f t="shared" si="3"/>
        <v/>
      </c>
      <c r="V32" s="102" t="str">
        <f t="shared" si="4"/>
        <v/>
      </c>
      <c r="W32" s="102" t="str">
        <f t="shared" si="5"/>
        <v/>
      </c>
      <c r="X32" s="102" t="str">
        <f t="shared" si="6"/>
        <v/>
      </c>
      <c r="Y32" s="102">
        <f t="shared" si="7"/>
        <v>0</v>
      </c>
      <c r="Z32" s="162" t="b">
        <f t="shared" si="8"/>
        <v>0</v>
      </c>
      <c r="AA32" s="162" t="b">
        <f t="shared" si="9"/>
        <v>0</v>
      </c>
      <c r="AB32" s="162" t="b">
        <f t="shared" si="10"/>
        <v>0</v>
      </c>
      <c r="AC32" s="162" t="b">
        <f t="shared" si="11"/>
        <v>0</v>
      </c>
      <c r="AD32" s="162" t="b">
        <f t="shared" si="12"/>
        <v>0</v>
      </c>
      <c r="AE32" s="162" t="b">
        <f t="shared" si="25"/>
        <v>0</v>
      </c>
      <c r="AF32" s="162" t="b">
        <f t="shared" si="13"/>
        <v>0</v>
      </c>
      <c r="AG32" s="162" t="b">
        <f t="shared" si="14"/>
        <v>0</v>
      </c>
      <c r="AH32" s="162" t="b">
        <f t="shared" si="15"/>
        <v>0</v>
      </c>
      <c r="AI32" s="162" t="b">
        <f t="shared" si="16"/>
        <v>0</v>
      </c>
      <c r="AJ32" s="167" t="str">
        <f t="shared" si="17"/>
        <v/>
      </c>
      <c r="AK32" s="263" t="str">
        <f t="shared" si="18"/>
        <v/>
      </c>
      <c r="AL32" s="240" t="str">
        <f t="shared" si="26"/>
        <v/>
      </c>
      <c r="AM32" s="165" t="str">
        <f t="shared" si="27"/>
        <v/>
      </c>
      <c r="AN32" s="166">
        <f t="shared" si="28"/>
        <v>0</v>
      </c>
      <c r="AO32" s="148" t="str">
        <f t="shared" si="19"/>
        <v/>
      </c>
      <c r="AP32" s="149" t="str">
        <f t="shared" si="20"/>
        <v/>
      </c>
      <c r="AQ32" s="137"/>
      <c r="AR32" s="165" t="str">
        <f t="shared" si="29"/>
        <v/>
      </c>
      <c r="AS32" s="243" t="str">
        <f t="shared" si="30"/>
        <v/>
      </c>
      <c r="AT32" s="243" t="str">
        <f t="shared" si="31"/>
        <v/>
      </c>
      <c r="AU32" s="243" t="str">
        <f t="shared" si="32"/>
        <v/>
      </c>
      <c r="AV32" s="242"/>
      <c r="AW32" s="243" t="str">
        <f t="shared" si="34"/>
        <v/>
      </c>
      <c r="AX32" s="243">
        <f t="shared" si="35"/>
        <v>0</v>
      </c>
      <c r="AY32" s="242"/>
      <c r="AZ32" s="59" t="str">
        <f t="shared" si="33"/>
        <v/>
      </c>
      <c r="BA32" s="60">
        <f t="shared" si="21"/>
        <v>0</v>
      </c>
    </row>
    <row r="33" spans="1:53" ht="15" customHeight="1" x14ac:dyDescent="0.25">
      <c r="A33">
        <v>16</v>
      </c>
      <c r="B33" s="265">
        <f>'M6'!B33</f>
        <v>0</v>
      </c>
      <c r="C33" s="258">
        <f>'M6'!C33</f>
        <v>0</v>
      </c>
      <c r="D33" s="258" t="str">
        <f>IF('M6'!D33="","",IF('M6'!D33&gt;0,'M6'!D33))</f>
        <v/>
      </c>
      <c r="E33" s="137"/>
      <c r="F33" s="137"/>
      <c r="G33" s="157"/>
      <c r="H33" s="170"/>
      <c r="I33" s="169"/>
      <c r="J33" s="169"/>
      <c r="K33" s="169"/>
      <c r="L33" s="169"/>
      <c r="M33" s="171"/>
      <c r="N33" s="160">
        <f t="shared" si="22"/>
        <v>0</v>
      </c>
      <c r="O33" s="161" t="str">
        <f t="shared" si="23"/>
        <v/>
      </c>
      <c r="P33" s="161" t="str">
        <f t="shared" si="0"/>
        <v/>
      </c>
      <c r="Q33" s="161" t="str">
        <f t="shared" si="0"/>
        <v/>
      </c>
      <c r="R33" s="161">
        <f t="shared" si="24"/>
        <v>0</v>
      </c>
      <c r="S33" s="102" t="str">
        <f t="shared" si="1"/>
        <v/>
      </c>
      <c r="T33" s="102" t="str">
        <f t="shared" si="2"/>
        <v/>
      </c>
      <c r="U33" s="102" t="str">
        <f t="shared" si="3"/>
        <v/>
      </c>
      <c r="V33" s="102" t="str">
        <f t="shared" si="4"/>
        <v/>
      </c>
      <c r="W33" s="102" t="str">
        <f t="shared" si="5"/>
        <v/>
      </c>
      <c r="X33" s="102" t="str">
        <f t="shared" si="6"/>
        <v/>
      </c>
      <c r="Y33" s="102">
        <f t="shared" si="7"/>
        <v>0</v>
      </c>
      <c r="Z33" s="162" t="b">
        <f t="shared" si="8"/>
        <v>0</v>
      </c>
      <c r="AA33" s="162" t="b">
        <f t="shared" si="9"/>
        <v>0</v>
      </c>
      <c r="AB33" s="162" t="b">
        <f t="shared" si="10"/>
        <v>0</v>
      </c>
      <c r="AC33" s="162" t="b">
        <f t="shared" si="11"/>
        <v>0</v>
      </c>
      <c r="AD33" s="162" t="b">
        <f t="shared" si="12"/>
        <v>0</v>
      </c>
      <c r="AE33" s="162" t="b">
        <f t="shared" si="25"/>
        <v>0</v>
      </c>
      <c r="AF33" s="162" t="b">
        <f t="shared" si="13"/>
        <v>0</v>
      </c>
      <c r="AG33" s="162" t="b">
        <f t="shared" si="14"/>
        <v>0</v>
      </c>
      <c r="AH33" s="162" t="b">
        <f t="shared" si="15"/>
        <v>0</v>
      </c>
      <c r="AI33" s="162" t="b">
        <f t="shared" si="16"/>
        <v>0</v>
      </c>
      <c r="AJ33" s="167" t="str">
        <f t="shared" si="17"/>
        <v/>
      </c>
      <c r="AK33" s="263" t="str">
        <f t="shared" si="18"/>
        <v/>
      </c>
      <c r="AL33" s="240" t="str">
        <f t="shared" si="26"/>
        <v/>
      </c>
      <c r="AM33" s="165" t="str">
        <f t="shared" si="27"/>
        <v/>
      </c>
      <c r="AN33" s="166">
        <f t="shared" si="28"/>
        <v>0</v>
      </c>
      <c r="AO33" s="148" t="str">
        <f t="shared" si="19"/>
        <v/>
      </c>
      <c r="AP33" s="149" t="str">
        <f t="shared" si="20"/>
        <v/>
      </c>
      <c r="AQ33" s="137"/>
      <c r="AR33" s="165" t="str">
        <f t="shared" si="29"/>
        <v/>
      </c>
      <c r="AS33" s="243" t="str">
        <f t="shared" si="30"/>
        <v/>
      </c>
      <c r="AT33" s="243" t="str">
        <f t="shared" si="31"/>
        <v/>
      </c>
      <c r="AU33" s="243" t="str">
        <f t="shared" si="32"/>
        <v/>
      </c>
      <c r="AV33" s="242"/>
      <c r="AW33" s="243" t="str">
        <f t="shared" si="34"/>
        <v/>
      </c>
      <c r="AX33" s="243">
        <f t="shared" si="35"/>
        <v>0</v>
      </c>
      <c r="AY33" s="242"/>
      <c r="AZ33" s="59" t="str">
        <f t="shared" si="33"/>
        <v/>
      </c>
      <c r="BA33" s="60">
        <f t="shared" si="21"/>
        <v>0</v>
      </c>
    </row>
    <row r="34" spans="1:53" ht="15" customHeight="1" x14ac:dyDescent="0.25">
      <c r="A34">
        <v>17</v>
      </c>
      <c r="B34" s="265">
        <f>'M6'!B34</f>
        <v>0</v>
      </c>
      <c r="C34" s="258">
        <f>'M6'!C34</f>
        <v>0</v>
      </c>
      <c r="D34" s="258" t="str">
        <f>IF('M6'!D34="","",IF('M6'!D34&gt;0,'M6'!D34))</f>
        <v/>
      </c>
      <c r="E34" s="137"/>
      <c r="F34" s="137"/>
      <c r="G34" s="157"/>
      <c r="H34" s="170"/>
      <c r="I34" s="169"/>
      <c r="J34" s="169"/>
      <c r="K34" s="169"/>
      <c r="L34" s="169"/>
      <c r="M34" s="171"/>
      <c r="N34" s="160">
        <f t="shared" si="22"/>
        <v>0</v>
      </c>
      <c r="O34" s="161" t="str">
        <f t="shared" si="23"/>
        <v/>
      </c>
      <c r="P34" s="161" t="str">
        <f t="shared" si="0"/>
        <v/>
      </c>
      <c r="Q34" s="161" t="str">
        <f t="shared" si="0"/>
        <v/>
      </c>
      <c r="R34" s="161">
        <f t="shared" si="24"/>
        <v>0</v>
      </c>
      <c r="S34" s="102" t="str">
        <f t="shared" si="1"/>
        <v/>
      </c>
      <c r="T34" s="102" t="str">
        <f t="shared" si="2"/>
        <v/>
      </c>
      <c r="U34" s="102" t="str">
        <f t="shared" si="3"/>
        <v/>
      </c>
      <c r="V34" s="102" t="str">
        <f t="shared" si="4"/>
        <v/>
      </c>
      <c r="W34" s="102" t="str">
        <f t="shared" si="5"/>
        <v/>
      </c>
      <c r="X34" s="102" t="str">
        <f t="shared" si="6"/>
        <v/>
      </c>
      <c r="Y34" s="102">
        <f t="shared" si="7"/>
        <v>0</v>
      </c>
      <c r="Z34" s="162" t="b">
        <f t="shared" si="8"/>
        <v>0</v>
      </c>
      <c r="AA34" s="162" t="b">
        <f t="shared" si="9"/>
        <v>0</v>
      </c>
      <c r="AB34" s="162" t="b">
        <f t="shared" si="10"/>
        <v>0</v>
      </c>
      <c r="AC34" s="162" t="b">
        <f t="shared" si="11"/>
        <v>0</v>
      </c>
      <c r="AD34" s="162" t="b">
        <f t="shared" si="12"/>
        <v>0</v>
      </c>
      <c r="AE34" s="162" t="b">
        <f t="shared" si="25"/>
        <v>0</v>
      </c>
      <c r="AF34" s="162" t="b">
        <f t="shared" si="13"/>
        <v>0</v>
      </c>
      <c r="AG34" s="162" t="b">
        <f t="shared" si="14"/>
        <v>0</v>
      </c>
      <c r="AH34" s="162" t="b">
        <f t="shared" si="15"/>
        <v>0</v>
      </c>
      <c r="AI34" s="162" t="b">
        <f t="shared" si="16"/>
        <v>0</v>
      </c>
      <c r="AJ34" s="167" t="str">
        <f t="shared" si="17"/>
        <v/>
      </c>
      <c r="AK34" s="263" t="str">
        <f t="shared" si="18"/>
        <v/>
      </c>
      <c r="AL34" s="240" t="str">
        <f t="shared" si="26"/>
        <v/>
      </c>
      <c r="AM34" s="165" t="str">
        <f t="shared" si="27"/>
        <v/>
      </c>
      <c r="AN34" s="166">
        <f t="shared" si="28"/>
        <v>0</v>
      </c>
      <c r="AO34" s="148" t="str">
        <f t="shared" si="19"/>
        <v/>
      </c>
      <c r="AP34" s="149" t="str">
        <f t="shared" si="20"/>
        <v/>
      </c>
      <c r="AQ34" s="137"/>
      <c r="AR34" s="165" t="str">
        <f t="shared" si="29"/>
        <v/>
      </c>
      <c r="AS34" s="243" t="str">
        <f t="shared" si="30"/>
        <v/>
      </c>
      <c r="AT34" s="243" t="str">
        <f t="shared" si="31"/>
        <v/>
      </c>
      <c r="AU34" s="243" t="str">
        <f t="shared" si="32"/>
        <v/>
      </c>
      <c r="AV34" s="242"/>
      <c r="AW34" s="243" t="str">
        <f t="shared" si="34"/>
        <v/>
      </c>
      <c r="AX34" s="243">
        <f t="shared" si="35"/>
        <v>0</v>
      </c>
      <c r="AY34" s="242"/>
      <c r="AZ34" s="59" t="str">
        <f t="shared" si="33"/>
        <v/>
      </c>
      <c r="BA34" s="60">
        <f t="shared" si="21"/>
        <v>0</v>
      </c>
    </row>
    <row r="35" spans="1:53" ht="15" customHeight="1" x14ac:dyDescent="0.25">
      <c r="A35">
        <v>18</v>
      </c>
      <c r="B35" s="265">
        <f>'M6'!B35</f>
        <v>0</v>
      </c>
      <c r="C35" s="258">
        <f>'M6'!C35</f>
        <v>0</v>
      </c>
      <c r="D35" s="258" t="str">
        <f>IF('M6'!D35="","",IF('M6'!D35&gt;0,'M6'!D35))</f>
        <v/>
      </c>
      <c r="E35" s="137"/>
      <c r="F35" s="137"/>
      <c r="G35" s="157"/>
      <c r="H35" s="170"/>
      <c r="I35" s="169"/>
      <c r="J35" s="169"/>
      <c r="K35" s="169"/>
      <c r="L35" s="169"/>
      <c r="M35" s="200"/>
      <c r="N35" s="160">
        <f t="shared" si="22"/>
        <v>0</v>
      </c>
      <c r="O35" s="161" t="str">
        <f t="shared" si="23"/>
        <v/>
      </c>
      <c r="P35" s="161" t="str">
        <f t="shared" si="0"/>
        <v/>
      </c>
      <c r="Q35" s="161" t="str">
        <f t="shared" si="0"/>
        <v/>
      </c>
      <c r="R35" s="161">
        <f t="shared" si="24"/>
        <v>0</v>
      </c>
      <c r="S35" s="102" t="str">
        <f t="shared" si="1"/>
        <v/>
      </c>
      <c r="T35" s="102" t="str">
        <f t="shared" si="2"/>
        <v/>
      </c>
      <c r="U35" s="102" t="str">
        <f t="shared" si="3"/>
        <v/>
      </c>
      <c r="V35" s="102" t="str">
        <f t="shared" si="4"/>
        <v/>
      </c>
      <c r="W35" s="102" t="str">
        <f t="shared" si="5"/>
        <v/>
      </c>
      <c r="X35" s="102" t="str">
        <f t="shared" si="6"/>
        <v/>
      </c>
      <c r="Y35" s="102">
        <f t="shared" si="7"/>
        <v>0</v>
      </c>
      <c r="Z35" s="162" t="b">
        <f t="shared" si="8"/>
        <v>0</v>
      </c>
      <c r="AA35" s="162" t="b">
        <f t="shared" si="9"/>
        <v>0</v>
      </c>
      <c r="AB35" s="162" t="b">
        <f t="shared" si="10"/>
        <v>0</v>
      </c>
      <c r="AC35" s="162" t="b">
        <f t="shared" si="11"/>
        <v>0</v>
      </c>
      <c r="AD35" s="162" t="b">
        <f t="shared" si="12"/>
        <v>0</v>
      </c>
      <c r="AE35" s="162" t="b">
        <f t="shared" si="25"/>
        <v>0</v>
      </c>
      <c r="AF35" s="162" t="b">
        <f t="shared" si="13"/>
        <v>0</v>
      </c>
      <c r="AG35" s="162" t="b">
        <f t="shared" si="14"/>
        <v>0</v>
      </c>
      <c r="AH35" s="162" t="b">
        <f t="shared" si="15"/>
        <v>0</v>
      </c>
      <c r="AI35" s="162" t="b">
        <f t="shared" si="16"/>
        <v>0</v>
      </c>
      <c r="AJ35" s="167" t="str">
        <f t="shared" si="17"/>
        <v/>
      </c>
      <c r="AK35" s="263" t="str">
        <f t="shared" si="18"/>
        <v/>
      </c>
      <c r="AL35" s="240" t="str">
        <f t="shared" si="26"/>
        <v/>
      </c>
      <c r="AM35" s="165" t="str">
        <f t="shared" si="27"/>
        <v/>
      </c>
      <c r="AN35" s="166">
        <f t="shared" si="28"/>
        <v>0</v>
      </c>
      <c r="AO35" s="148" t="str">
        <f t="shared" si="19"/>
        <v/>
      </c>
      <c r="AP35" s="149" t="str">
        <f t="shared" si="20"/>
        <v/>
      </c>
      <c r="AQ35" s="137"/>
      <c r="AR35" s="165" t="str">
        <f t="shared" si="29"/>
        <v/>
      </c>
      <c r="AS35" s="243" t="str">
        <f t="shared" si="30"/>
        <v/>
      </c>
      <c r="AT35" s="243" t="str">
        <f t="shared" si="31"/>
        <v/>
      </c>
      <c r="AU35" s="243" t="str">
        <f t="shared" si="32"/>
        <v/>
      </c>
      <c r="AV35" s="242"/>
      <c r="AW35" s="243" t="str">
        <f t="shared" si="34"/>
        <v/>
      </c>
      <c r="AX35" s="243">
        <f t="shared" si="35"/>
        <v>0</v>
      </c>
      <c r="AY35" s="242"/>
      <c r="AZ35" s="59" t="str">
        <f t="shared" si="33"/>
        <v/>
      </c>
      <c r="BA35" s="60">
        <f t="shared" si="21"/>
        <v>0</v>
      </c>
    </row>
    <row r="36" spans="1:53" ht="15" customHeight="1" x14ac:dyDescent="0.25">
      <c r="A36">
        <v>19</v>
      </c>
      <c r="B36" s="265">
        <f>'M6'!B36</f>
        <v>0</v>
      </c>
      <c r="C36" s="258">
        <f>'M6'!C36</f>
        <v>0</v>
      </c>
      <c r="D36" s="258" t="str">
        <f>IF('M6'!D36="","",IF('M6'!D36&gt;0,'M6'!D36))</f>
        <v/>
      </c>
      <c r="E36" s="137"/>
      <c r="F36" s="137"/>
      <c r="G36" s="157"/>
      <c r="H36" s="170"/>
      <c r="I36" s="169"/>
      <c r="J36" s="169"/>
      <c r="K36" s="169"/>
      <c r="L36" s="169"/>
      <c r="M36" s="171"/>
      <c r="N36" s="160">
        <f t="shared" si="22"/>
        <v>0</v>
      </c>
      <c r="O36" s="161" t="str">
        <f t="shared" si="23"/>
        <v/>
      </c>
      <c r="P36" s="161" t="str">
        <f t="shared" si="0"/>
        <v/>
      </c>
      <c r="Q36" s="161" t="str">
        <f t="shared" si="0"/>
        <v/>
      </c>
      <c r="R36" s="161">
        <f t="shared" si="24"/>
        <v>0</v>
      </c>
      <c r="S36" s="102" t="str">
        <f t="shared" si="1"/>
        <v/>
      </c>
      <c r="T36" s="102" t="str">
        <f t="shared" si="2"/>
        <v/>
      </c>
      <c r="U36" s="102" t="str">
        <f t="shared" si="3"/>
        <v/>
      </c>
      <c r="V36" s="102" t="str">
        <f t="shared" si="4"/>
        <v/>
      </c>
      <c r="W36" s="102" t="str">
        <f t="shared" si="5"/>
        <v/>
      </c>
      <c r="X36" s="102" t="str">
        <f t="shared" si="6"/>
        <v/>
      </c>
      <c r="Y36" s="102">
        <f t="shared" si="7"/>
        <v>0</v>
      </c>
      <c r="Z36" s="162" t="b">
        <f t="shared" si="8"/>
        <v>0</v>
      </c>
      <c r="AA36" s="162" t="b">
        <f t="shared" si="9"/>
        <v>0</v>
      </c>
      <c r="AB36" s="162" t="b">
        <f t="shared" si="10"/>
        <v>0</v>
      </c>
      <c r="AC36" s="162" t="b">
        <f t="shared" si="11"/>
        <v>0</v>
      </c>
      <c r="AD36" s="162" t="b">
        <f t="shared" si="12"/>
        <v>0</v>
      </c>
      <c r="AE36" s="162" t="b">
        <f t="shared" si="25"/>
        <v>0</v>
      </c>
      <c r="AF36" s="162" t="b">
        <f t="shared" si="13"/>
        <v>0</v>
      </c>
      <c r="AG36" s="162" t="b">
        <f t="shared" si="14"/>
        <v>0</v>
      </c>
      <c r="AH36" s="162" t="b">
        <f t="shared" si="15"/>
        <v>0</v>
      </c>
      <c r="AI36" s="162" t="b">
        <f t="shared" si="16"/>
        <v>0</v>
      </c>
      <c r="AJ36" s="167" t="str">
        <f t="shared" si="17"/>
        <v/>
      </c>
      <c r="AK36" s="263" t="str">
        <f t="shared" si="18"/>
        <v/>
      </c>
      <c r="AL36" s="240" t="str">
        <f t="shared" si="26"/>
        <v/>
      </c>
      <c r="AM36" s="165" t="str">
        <f t="shared" si="27"/>
        <v/>
      </c>
      <c r="AN36" s="166">
        <f t="shared" si="28"/>
        <v>0</v>
      </c>
      <c r="AO36" s="148" t="str">
        <f t="shared" si="19"/>
        <v/>
      </c>
      <c r="AP36" s="149" t="str">
        <f t="shared" si="20"/>
        <v/>
      </c>
      <c r="AQ36" s="137"/>
      <c r="AR36" s="165" t="str">
        <f t="shared" si="29"/>
        <v/>
      </c>
      <c r="AS36" s="243" t="str">
        <f t="shared" si="30"/>
        <v/>
      </c>
      <c r="AT36" s="243" t="str">
        <f t="shared" si="31"/>
        <v/>
      </c>
      <c r="AU36" s="243" t="str">
        <f t="shared" si="32"/>
        <v/>
      </c>
      <c r="AV36" s="242"/>
      <c r="AW36" s="243" t="str">
        <f t="shared" si="34"/>
        <v/>
      </c>
      <c r="AX36" s="243">
        <f t="shared" si="35"/>
        <v>0</v>
      </c>
      <c r="AY36" s="242"/>
      <c r="AZ36" s="59" t="str">
        <f t="shared" si="33"/>
        <v/>
      </c>
      <c r="BA36" s="60">
        <f t="shared" si="21"/>
        <v>0</v>
      </c>
    </row>
    <row r="37" spans="1:53" ht="15" customHeight="1" x14ac:dyDescent="0.25">
      <c r="A37">
        <v>20</v>
      </c>
      <c r="B37" s="265">
        <f>'M6'!B37</f>
        <v>0</v>
      </c>
      <c r="C37" s="258">
        <f>'M6'!C37</f>
        <v>0</v>
      </c>
      <c r="D37" s="258" t="str">
        <f>IF('M6'!D37="","",IF('M6'!D37&gt;0,'M6'!D37))</f>
        <v/>
      </c>
      <c r="E37" s="137"/>
      <c r="F37" s="137"/>
      <c r="G37" s="157"/>
      <c r="H37" s="170"/>
      <c r="I37" s="169"/>
      <c r="J37" s="169"/>
      <c r="K37" s="169"/>
      <c r="L37" s="169"/>
      <c r="M37" s="171"/>
      <c r="N37" s="160">
        <f t="shared" si="22"/>
        <v>0</v>
      </c>
      <c r="O37" s="161" t="str">
        <f t="shared" si="23"/>
        <v/>
      </c>
      <c r="P37" s="161" t="str">
        <f t="shared" si="0"/>
        <v/>
      </c>
      <c r="Q37" s="161" t="str">
        <f t="shared" si="0"/>
        <v/>
      </c>
      <c r="R37" s="161">
        <f t="shared" si="24"/>
        <v>0</v>
      </c>
      <c r="S37" s="102" t="str">
        <f t="shared" si="1"/>
        <v/>
      </c>
      <c r="T37" s="102" t="str">
        <f t="shared" si="2"/>
        <v/>
      </c>
      <c r="U37" s="102" t="str">
        <f t="shared" si="3"/>
        <v/>
      </c>
      <c r="V37" s="102" t="str">
        <f t="shared" si="4"/>
        <v/>
      </c>
      <c r="W37" s="102" t="str">
        <f t="shared" si="5"/>
        <v/>
      </c>
      <c r="X37" s="102" t="str">
        <f t="shared" si="6"/>
        <v/>
      </c>
      <c r="Y37" s="102">
        <f t="shared" si="7"/>
        <v>0</v>
      </c>
      <c r="Z37" s="162" t="b">
        <f t="shared" si="8"/>
        <v>0</v>
      </c>
      <c r="AA37" s="162" t="b">
        <f t="shared" si="9"/>
        <v>0</v>
      </c>
      <c r="AB37" s="162" t="b">
        <f t="shared" si="10"/>
        <v>0</v>
      </c>
      <c r="AC37" s="162" t="b">
        <f t="shared" si="11"/>
        <v>0</v>
      </c>
      <c r="AD37" s="162" t="b">
        <f t="shared" si="12"/>
        <v>0</v>
      </c>
      <c r="AE37" s="162" t="b">
        <f t="shared" si="25"/>
        <v>0</v>
      </c>
      <c r="AF37" s="162" t="b">
        <f t="shared" si="13"/>
        <v>0</v>
      </c>
      <c r="AG37" s="162" t="b">
        <f t="shared" si="14"/>
        <v>0</v>
      </c>
      <c r="AH37" s="162" t="b">
        <f t="shared" si="15"/>
        <v>0</v>
      </c>
      <c r="AI37" s="162" t="b">
        <f t="shared" si="16"/>
        <v>0</v>
      </c>
      <c r="AJ37" s="167" t="str">
        <f t="shared" si="17"/>
        <v/>
      </c>
      <c r="AK37" s="263" t="str">
        <f t="shared" si="18"/>
        <v/>
      </c>
      <c r="AL37" s="240" t="str">
        <f t="shared" si="26"/>
        <v/>
      </c>
      <c r="AM37" s="165" t="str">
        <f t="shared" si="27"/>
        <v/>
      </c>
      <c r="AN37" s="166">
        <f t="shared" si="28"/>
        <v>0</v>
      </c>
      <c r="AO37" s="148" t="str">
        <f t="shared" si="19"/>
        <v/>
      </c>
      <c r="AP37" s="149" t="str">
        <f t="shared" si="20"/>
        <v/>
      </c>
      <c r="AQ37" s="137"/>
      <c r="AR37" s="165" t="str">
        <f t="shared" si="29"/>
        <v/>
      </c>
      <c r="AS37" s="243" t="str">
        <f t="shared" si="30"/>
        <v/>
      </c>
      <c r="AT37" s="243" t="str">
        <f t="shared" si="31"/>
        <v/>
      </c>
      <c r="AU37" s="243" t="str">
        <f t="shared" si="32"/>
        <v/>
      </c>
      <c r="AV37" s="242"/>
      <c r="AW37" s="243" t="str">
        <f t="shared" si="34"/>
        <v/>
      </c>
      <c r="AX37" s="243">
        <f t="shared" si="35"/>
        <v>0</v>
      </c>
      <c r="AY37" s="242"/>
      <c r="AZ37" s="59" t="str">
        <f t="shared" si="33"/>
        <v/>
      </c>
      <c r="BA37" s="60">
        <f t="shared" si="21"/>
        <v>0</v>
      </c>
    </row>
    <row r="38" spans="1:53" ht="15" customHeight="1" x14ac:dyDescent="0.25">
      <c r="A38">
        <v>21</v>
      </c>
      <c r="B38" s="266">
        <f>'M6'!B38</f>
        <v>0</v>
      </c>
      <c r="C38" s="300">
        <f>'M6'!C38</f>
        <v>0</v>
      </c>
      <c r="D38" s="258" t="str">
        <f>IF('M6'!D38="","",IF('M6'!D38&gt;0,'M6'!D38))</f>
        <v/>
      </c>
      <c r="E38" s="137"/>
      <c r="F38" s="137"/>
      <c r="G38" s="157"/>
      <c r="H38" s="170"/>
      <c r="I38" s="169"/>
      <c r="J38" s="169"/>
      <c r="K38" s="169"/>
      <c r="L38" s="169"/>
      <c r="M38" s="171"/>
      <c r="N38" s="160">
        <f t="shared" si="22"/>
        <v>0</v>
      </c>
      <c r="O38" s="161" t="str">
        <f t="shared" si="23"/>
        <v/>
      </c>
      <c r="P38" s="161" t="str">
        <f t="shared" si="0"/>
        <v/>
      </c>
      <c r="Q38" s="161" t="str">
        <f t="shared" si="0"/>
        <v/>
      </c>
      <c r="R38" s="161">
        <f t="shared" si="24"/>
        <v>0</v>
      </c>
      <c r="S38" s="102" t="str">
        <f t="shared" si="1"/>
        <v/>
      </c>
      <c r="T38" s="102" t="str">
        <f t="shared" si="2"/>
        <v/>
      </c>
      <c r="U38" s="102" t="str">
        <f t="shared" si="3"/>
        <v/>
      </c>
      <c r="V38" s="102" t="str">
        <f t="shared" si="4"/>
        <v/>
      </c>
      <c r="W38" s="102" t="str">
        <f t="shared" si="5"/>
        <v/>
      </c>
      <c r="X38" s="102" t="str">
        <f t="shared" si="6"/>
        <v/>
      </c>
      <c r="Y38" s="102">
        <f t="shared" si="7"/>
        <v>0</v>
      </c>
      <c r="Z38" s="162" t="b">
        <f t="shared" si="8"/>
        <v>0</v>
      </c>
      <c r="AA38" s="162" t="b">
        <f t="shared" si="9"/>
        <v>0</v>
      </c>
      <c r="AB38" s="162" t="b">
        <f t="shared" si="10"/>
        <v>0</v>
      </c>
      <c r="AC38" s="162" t="b">
        <f t="shared" si="11"/>
        <v>0</v>
      </c>
      <c r="AD38" s="162" t="b">
        <f t="shared" si="12"/>
        <v>0</v>
      </c>
      <c r="AE38" s="162" t="b">
        <f t="shared" si="25"/>
        <v>0</v>
      </c>
      <c r="AF38" s="162" t="b">
        <f t="shared" si="13"/>
        <v>0</v>
      </c>
      <c r="AG38" s="162" t="b">
        <f t="shared" si="14"/>
        <v>0</v>
      </c>
      <c r="AH38" s="162" t="b">
        <f t="shared" si="15"/>
        <v>0</v>
      </c>
      <c r="AI38" s="162" t="b">
        <f t="shared" si="16"/>
        <v>0</v>
      </c>
      <c r="AJ38" s="167" t="str">
        <f t="shared" si="17"/>
        <v/>
      </c>
      <c r="AK38" s="263" t="str">
        <f t="shared" si="18"/>
        <v/>
      </c>
      <c r="AL38" s="240" t="str">
        <f t="shared" si="26"/>
        <v/>
      </c>
      <c r="AM38" s="165" t="str">
        <f t="shared" si="27"/>
        <v/>
      </c>
      <c r="AN38" s="166">
        <f t="shared" si="28"/>
        <v>0</v>
      </c>
      <c r="AO38" s="148" t="str">
        <f t="shared" si="19"/>
        <v/>
      </c>
      <c r="AP38" s="149" t="str">
        <f t="shared" si="20"/>
        <v/>
      </c>
      <c r="AQ38" s="137"/>
      <c r="AR38" s="165" t="str">
        <f t="shared" si="29"/>
        <v/>
      </c>
      <c r="AS38" s="243" t="str">
        <f t="shared" si="30"/>
        <v/>
      </c>
      <c r="AT38" s="243" t="str">
        <f t="shared" si="31"/>
        <v/>
      </c>
      <c r="AU38" s="243" t="str">
        <f t="shared" si="32"/>
        <v/>
      </c>
      <c r="AV38" s="242"/>
      <c r="AW38" s="243" t="str">
        <f t="shared" si="34"/>
        <v/>
      </c>
      <c r="AX38" s="243">
        <f t="shared" si="35"/>
        <v>0</v>
      </c>
      <c r="AY38" s="242"/>
      <c r="AZ38" s="59" t="str">
        <f t="shared" si="33"/>
        <v/>
      </c>
      <c r="BA38" s="60">
        <f t="shared" si="21"/>
        <v>0</v>
      </c>
    </row>
    <row r="39" spans="1:53" ht="15" customHeight="1" x14ac:dyDescent="0.25">
      <c r="A39">
        <v>22</v>
      </c>
      <c r="B39" s="266">
        <f>'M6'!B39</f>
        <v>0</v>
      </c>
      <c r="C39" s="300">
        <f>'M6'!C39</f>
        <v>0</v>
      </c>
      <c r="D39" s="258" t="str">
        <f>IF('M6'!D39="","",IF('M6'!D39&gt;0,'M6'!D39))</f>
        <v/>
      </c>
      <c r="E39" s="137"/>
      <c r="F39" s="137"/>
      <c r="G39" s="157"/>
      <c r="H39" s="170"/>
      <c r="I39" s="169"/>
      <c r="J39" s="169"/>
      <c r="K39" s="169"/>
      <c r="L39" s="169"/>
      <c r="M39" s="171"/>
      <c r="N39" s="160">
        <f t="shared" si="22"/>
        <v>0</v>
      </c>
      <c r="O39" s="161" t="str">
        <f t="shared" si="23"/>
        <v/>
      </c>
      <c r="P39" s="161" t="str">
        <f t="shared" si="0"/>
        <v/>
      </c>
      <c r="Q39" s="161" t="str">
        <f t="shared" si="0"/>
        <v/>
      </c>
      <c r="R39" s="161">
        <f t="shared" si="24"/>
        <v>0</v>
      </c>
      <c r="S39" s="102" t="str">
        <f t="shared" si="1"/>
        <v/>
      </c>
      <c r="T39" s="102" t="str">
        <f t="shared" si="2"/>
        <v/>
      </c>
      <c r="U39" s="102" t="str">
        <f t="shared" si="3"/>
        <v/>
      </c>
      <c r="V39" s="102" t="str">
        <f t="shared" si="4"/>
        <v/>
      </c>
      <c r="W39" s="102" t="str">
        <f t="shared" si="5"/>
        <v/>
      </c>
      <c r="X39" s="102" t="str">
        <f t="shared" si="6"/>
        <v/>
      </c>
      <c r="Y39" s="102">
        <f t="shared" si="7"/>
        <v>0</v>
      </c>
      <c r="Z39" s="162" t="b">
        <f t="shared" si="8"/>
        <v>0</v>
      </c>
      <c r="AA39" s="162" t="b">
        <f t="shared" si="9"/>
        <v>0</v>
      </c>
      <c r="AB39" s="162" t="b">
        <f t="shared" si="10"/>
        <v>0</v>
      </c>
      <c r="AC39" s="162" t="b">
        <f t="shared" si="11"/>
        <v>0</v>
      </c>
      <c r="AD39" s="162" t="b">
        <f t="shared" si="12"/>
        <v>0</v>
      </c>
      <c r="AE39" s="162" t="b">
        <f t="shared" si="25"/>
        <v>0</v>
      </c>
      <c r="AF39" s="162" t="b">
        <f t="shared" si="13"/>
        <v>0</v>
      </c>
      <c r="AG39" s="162" t="b">
        <f t="shared" si="14"/>
        <v>0</v>
      </c>
      <c r="AH39" s="162" t="b">
        <f t="shared" si="15"/>
        <v>0</v>
      </c>
      <c r="AI39" s="162" t="b">
        <f t="shared" si="16"/>
        <v>0</v>
      </c>
      <c r="AJ39" s="167" t="str">
        <f t="shared" si="17"/>
        <v/>
      </c>
      <c r="AK39" s="263" t="str">
        <f t="shared" si="18"/>
        <v/>
      </c>
      <c r="AL39" s="240" t="str">
        <f t="shared" si="26"/>
        <v/>
      </c>
      <c r="AM39" s="165" t="str">
        <f t="shared" si="27"/>
        <v/>
      </c>
      <c r="AN39" s="166">
        <f t="shared" si="28"/>
        <v>0</v>
      </c>
      <c r="AO39" s="148" t="str">
        <f t="shared" si="19"/>
        <v/>
      </c>
      <c r="AP39" s="149" t="str">
        <f t="shared" si="20"/>
        <v/>
      </c>
      <c r="AQ39" s="137"/>
      <c r="AR39" s="165" t="str">
        <f t="shared" si="29"/>
        <v/>
      </c>
      <c r="AS39" s="243" t="str">
        <f t="shared" si="30"/>
        <v/>
      </c>
      <c r="AT39" s="243" t="str">
        <f t="shared" si="31"/>
        <v/>
      </c>
      <c r="AU39" s="243" t="str">
        <f t="shared" si="32"/>
        <v/>
      </c>
      <c r="AV39" s="242"/>
      <c r="AW39" s="243" t="str">
        <f t="shared" si="34"/>
        <v/>
      </c>
      <c r="AX39" s="243">
        <f t="shared" si="35"/>
        <v>0</v>
      </c>
      <c r="AY39" s="242"/>
      <c r="AZ39" s="59" t="str">
        <f t="shared" si="33"/>
        <v/>
      </c>
      <c r="BA39" s="60">
        <f t="shared" si="21"/>
        <v>0</v>
      </c>
    </row>
    <row r="40" spans="1:53" ht="15" customHeight="1" x14ac:dyDescent="0.25">
      <c r="A40">
        <v>23</v>
      </c>
      <c r="B40" s="266">
        <f>'M6'!B40</f>
        <v>0</v>
      </c>
      <c r="C40" s="300">
        <f>'M6'!C40</f>
        <v>0</v>
      </c>
      <c r="D40" s="258" t="str">
        <f>IF('M6'!D40="","",IF('M6'!D40&gt;0,'M6'!D40))</f>
        <v/>
      </c>
      <c r="E40" s="137"/>
      <c r="F40" s="137"/>
      <c r="G40" s="157"/>
      <c r="H40" s="170"/>
      <c r="I40" s="169"/>
      <c r="J40" s="169"/>
      <c r="K40" s="169"/>
      <c r="L40" s="169"/>
      <c r="M40" s="171"/>
      <c r="N40" s="160">
        <f t="shared" si="22"/>
        <v>0</v>
      </c>
      <c r="O40" s="161" t="str">
        <f t="shared" si="23"/>
        <v/>
      </c>
      <c r="P40" s="161" t="str">
        <f t="shared" si="0"/>
        <v/>
      </c>
      <c r="Q40" s="161" t="str">
        <f t="shared" si="0"/>
        <v/>
      </c>
      <c r="R40" s="161">
        <f t="shared" si="24"/>
        <v>0</v>
      </c>
      <c r="S40" s="102" t="str">
        <f t="shared" si="1"/>
        <v/>
      </c>
      <c r="T40" s="102" t="str">
        <f t="shared" si="2"/>
        <v/>
      </c>
      <c r="U40" s="102" t="str">
        <f t="shared" si="3"/>
        <v/>
      </c>
      <c r="V40" s="102" t="str">
        <f t="shared" si="4"/>
        <v/>
      </c>
      <c r="W40" s="102" t="str">
        <f t="shared" si="5"/>
        <v/>
      </c>
      <c r="X40" s="102" t="str">
        <f t="shared" si="6"/>
        <v/>
      </c>
      <c r="Y40" s="102">
        <f t="shared" si="7"/>
        <v>0</v>
      </c>
      <c r="Z40" s="162" t="b">
        <f t="shared" si="8"/>
        <v>0</v>
      </c>
      <c r="AA40" s="162" t="b">
        <f t="shared" si="9"/>
        <v>0</v>
      </c>
      <c r="AB40" s="162" t="b">
        <f t="shared" si="10"/>
        <v>0</v>
      </c>
      <c r="AC40" s="162" t="b">
        <f t="shared" si="11"/>
        <v>0</v>
      </c>
      <c r="AD40" s="162" t="b">
        <f t="shared" si="12"/>
        <v>0</v>
      </c>
      <c r="AE40" s="162" t="b">
        <f t="shared" si="25"/>
        <v>0</v>
      </c>
      <c r="AF40" s="162" t="b">
        <f t="shared" si="13"/>
        <v>0</v>
      </c>
      <c r="AG40" s="162" t="b">
        <f t="shared" si="14"/>
        <v>0</v>
      </c>
      <c r="AH40" s="162" t="b">
        <f t="shared" si="15"/>
        <v>0</v>
      </c>
      <c r="AI40" s="162" t="b">
        <f t="shared" si="16"/>
        <v>0</v>
      </c>
      <c r="AJ40" s="167" t="str">
        <f t="shared" si="17"/>
        <v/>
      </c>
      <c r="AK40" s="263" t="str">
        <f t="shared" si="18"/>
        <v/>
      </c>
      <c r="AL40" s="240" t="str">
        <f t="shared" si="26"/>
        <v/>
      </c>
      <c r="AM40" s="165" t="str">
        <f t="shared" si="27"/>
        <v/>
      </c>
      <c r="AN40" s="166">
        <f t="shared" si="28"/>
        <v>0</v>
      </c>
      <c r="AO40" s="148" t="str">
        <f t="shared" si="19"/>
        <v/>
      </c>
      <c r="AP40" s="149" t="str">
        <f t="shared" si="20"/>
        <v/>
      </c>
      <c r="AQ40" s="137"/>
      <c r="AR40" s="165" t="str">
        <f t="shared" si="29"/>
        <v/>
      </c>
      <c r="AS40" s="243" t="str">
        <f t="shared" si="30"/>
        <v/>
      </c>
      <c r="AT40" s="243" t="str">
        <f t="shared" si="31"/>
        <v/>
      </c>
      <c r="AU40" s="243" t="str">
        <f t="shared" si="32"/>
        <v/>
      </c>
      <c r="AV40" s="242"/>
      <c r="AW40" s="243" t="str">
        <f t="shared" si="34"/>
        <v/>
      </c>
      <c r="AX40" s="243">
        <f t="shared" si="35"/>
        <v>0</v>
      </c>
      <c r="AY40" s="242"/>
      <c r="AZ40" s="59" t="str">
        <f t="shared" si="33"/>
        <v/>
      </c>
      <c r="BA40" s="60">
        <f t="shared" si="21"/>
        <v>0</v>
      </c>
    </row>
    <row r="41" spans="1:53" ht="15" customHeight="1" x14ac:dyDescent="0.25">
      <c r="A41">
        <v>24</v>
      </c>
      <c r="B41" s="266">
        <f>'M6'!B41</f>
        <v>0</v>
      </c>
      <c r="C41" s="300">
        <f>'M6'!C41</f>
        <v>0</v>
      </c>
      <c r="D41" s="258" t="str">
        <f>IF('M6'!D41="","",IF('M6'!D41&gt;0,'M6'!D41))</f>
        <v/>
      </c>
      <c r="E41" s="137"/>
      <c r="F41" s="137"/>
      <c r="G41" s="157"/>
      <c r="H41" s="170"/>
      <c r="I41" s="169"/>
      <c r="J41" s="169"/>
      <c r="K41" s="169"/>
      <c r="L41" s="169"/>
      <c r="M41" s="171"/>
      <c r="N41" s="160">
        <f t="shared" si="22"/>
        <v>0</v>
      </c>
      <c r="O41" s="161" t="str">
        <f t="shared" si="23"/>
        <v/>
      </c>
      <c r="P41" s="161" t="str">
        <f t="shared" si="0"/>
        <v/>
      </c>
      <c r="Q41" s="161" t="str">
        <f t="shared" si="0"/>
        <v/>
      </c>
      <c r="R41" s="161">
        <f t="shared" si="24"/>
        <v>0</v>
      </c>
      <c r="S41" s="102" t="str">
        <f t="shared" si="1"/>
        <v/>
      </c>
      <c r="T41" s="102" t="str">
        <f t="shared" si="2"/>
        <v/>
      </c>
      <c r="U41" s="102" t="str">
        <f t="shared" si="3"/>
        <v/>
      </c>
      <c r="V41" s="102" t="str">
        <f t="shared" si="4"/>
        <v/>
      </c>
      <c r="W41" s="102" t="str">
        <f t="shared" si="5"/>
        <v/>
      </c>
      <c r="X41" s="102" t="str">
        <f t="shared" si="6"/>
        <v/>
      </c>
      <c r="Y41" s="102">
        <f t="shared" si="7"/>
        <v>0</v>
      </c>
      <c r="Z41" s="162" t="b">
        <f t="shared" si="8"/>
        <v>0</v>
      </c>
      <c r="AA41" s="162" t="b">
        <f t="shared" si="9"/>
        <v>0</v>
      </c>
      <c r="AB41" s="162" t="b">
        <f t="shared" si="10"/>
        <v>0</v>
      </c>
      <c r="AC41" s="162" t="b">
        <f t="shared" si="11"/>
        <v>0</v>
      </c>
      <c r="AD41" s="162" t="b">
        <f t="shared" si="12"/>
        <v>0</v>
      </c>
      <c r="AE41" s="162" t="b">
        <f t="shared" si="25"/>
        <v>0</v>
      </c>
      <c r="AF41" s="162" t="b">
        <f t="shared" si="13"/>
        <v>0</v>
      </c>
      <c r="AG41" s="162" t="b">
        <f t="shared" si="14"/>
        <v>0</v>
      </c>
      <c r="AH41" s="162" t="b">
        <f t="shared" si="15"/>
        <v>0</v>
      </c>
      <c r="AI41" s="162" t="b">
        <f t="shared" si="16"/>
        <v>0</v>
      </c>
      <c r="AJ41" s="167" t="str">
        <f t="shared" si="17"/>
        <v/>
      </c>
      <c r="AK41" s="263" t="str">
        <f t="shared" si="18"/>
        <v/>
      </c>
      <c r="AL41" s="240" t="str">
        <f t="shared" si="26"/>
        <v/>
      </c>
      <c r="AM41" s="165" t="str">
        <f t="shared" si="27"/>
        <v/>
      </c>
      <c r="AN41" s="166">
        <f t="shared" si="28"/>
        <v>0</v>
      </c>
      <c r="AO41" s="148" t="str">
        <f t="shared" si="19"/>
        <v/>
      </c>
      <c r="AP41" s="149" t="str">
        <f t="shared" si="20"/>
        <v/>
      </c>
      <c r="AQ41" s="137"/>
      <c r="AR41" s="165" t="str">
        <f t="shared" si="29"/>
        <v/>
      </c>
      <c r="AS41" s="243" t="str">
        <f t="shared" si="30"/>
        <v/>
      </c>
      <c r="AT41" s="243" t="str">
        <f t="shared" si="31"/>
        <v/>
      </c>
      <c r="AU41" s="243" t="str">
        <f t="shared" si="32"/>
        <v/>
      </c>
      <c r="AV41" s="242"/>
      <c r="AW41" s="243" t="str">
        <f t="shared" si="34"/>
        <v/>
      </c>
      <c r="AX41" s="243">
        <f t="shared" si="35"/>
        <v>0</v>
      </c>
      <c r="AY41" s="242"/>
      <c r="AZ41" s="59" t="str">
        <f t="shared" si="33"/>
        <v/>
      </c>
      <c r="BA41" s="60">
        <f t="shared" si="21"/>
        <v>0</v>
      </c>
    </row>
    <row r="42" spans="1:53" ht="15" customHeight="1" x14ac:dyDescent="0.25">
      <c r="A42">
        <v>25</v>
      </c>
      <c r="B42" s="266">
        <f>'M6'!B42</f>
        <v>0</v>
      </c>
      <c r="C42" s="300">
        <f>'M6'!C42</f>
        <v>0</v>
      </c>
      <c r="D42" s="258" t="str">
        <f>IF('M6'!D42="","",IF('M6'!D42&gt;0,'M6'!D42))</f>
        <v/>
      </c>
      <c r="E42" s="137"/>
      <c r="F42" s="137"/>
      <c r="G42" s="157"/>
      <c r="H42" s="170"/>
      <c r="I42" s="169"/>
      <c r="J42" s="169"/>
      <c r="K42" s="169"/>
      <c r="L42" s="169"/>
      <c r="M42" s="171"/>
      <c r="N42" s="160">
        <f t="shared" si="22"/>
        <v>0</v>
      </c>
      <c r="O42" s="161" t="str">
        <f t="shared" si="23"/>
        <v/>
      </c>
      <c r="P42" s="161" t="str">
        <f t="shared" si="0"/>
        <v/>
      </c>
      <c r="Q42" s="161" t="str">
        <f t="shared" si="0"/>
        <v/>
      </c>
      <c r="R42" s="161">
        <f t="shared" si="24"/>
        <v>0</v>
      </c>
      <c r="S42" s="102" t="str">
        <f t="shared" si="1"/>
        <v/>
      </c>
      <c r="T42" s="102" t="str">
        <f t="shared" si="2"/>
        <v/>
      </c>
      <c r="U42" s="102" t="str">
        <f t="shared" si="3"/>
        <v/>
      </c>
      <c r="V42" s="102" t="str">
        <f t="shared" si="4"/>
        <v/>
      </c>
      <c r="W42" s="102" t="str">
        <f t="shared" si="5"/>
        <v/>
      </c>
      <c r="X42" s="102" t="str">
        <f t="shared" si="6"/>
        <v/>
      </c>
      <c r="Y42" s="102">
        <f t="shared" si="7"/>
        <v>0</v>
      </c>
      <c r="Z42" s="162" t="b">
        <f t="shared" si="8"/>
        <v>0</v>
      </c>
      <c r="AA42" s="162" t="b">
        <f t="shared" si="9"/>
        <v>0</v>
      </c>
      <c r="AB42" s="162" t="b">
        <f t="shared" si="10"/>
        <v>0</v>
      </c>
      <c r="AC42" s="162" t="b">
        <f t="shared" si="11"/>
        <v>0</v>
      </c>
      <c r="AD42" s="162" t="b">
        <f t="shared" si="12"/>
        <v>0</v>
      </c>
      <c r="AE42" s="162" t="b">
        <f t="shared" si="25"/>
        <v>0</v>
      </c>
      <c r="AF42" s="162" t="b">
        <f t="shared" si="13"/>
        <v>0</v>
      </c>
      <c r="AG42" s="162" t="b">
        <f t="shared" si="14"/>
        <v>0</v>
      </c>
      <c r="AH42" s="162" t="b">
        <f t="shared" si="15"/>
        <v>0</v>
      </c>
      <c r="AI42" s="162" t="b">
        <f t="shared" si="16"/>
        <v>0</v>
      </c>
      <c r="AJ42" s="167" t="str">
        <f t="shared" si="17"/>
        <v/>
      </c>
      <c r="AK42" s="263" t="str">
        <f t="shared" si="18"/>
        <v/>
      </c>
      <c r="AL42" s="240" t="str">
        <f t="shared" si="26"/>
        <v/>
      </c>
      <c r="AM42" s="165" t="str">
        <f t="shared" si="27"/>
        <v/>
      </c>
      <c r="AN42" s="166">
        <f t="shared" si="28"/>
        <v>0</v>
      </c>
      <c r="AO42" s="148" t="str">
        <f t="shared" si="19"/>
        <v/>
      </c>
      <c r="AP42" s="149" t="str">
        <f t="shared" si="20"/>
        <v/>
      </c>
      <c r="AQ42" s="137"/>
      <c r="AR42" s="165" t="str">
        <f t="shared" si="29"/>
        <v/>
      </c>
      <c r="AS42" s="243" t="str">
        <f t="shared" si="30"/>
        <v/>
      </c>
      <c r="AT42" s="243" t="str">
        <f t="shared" si="31"/>
        <v/>
      </c>
      <c r="AU42" s="243" t="str">
        <f t="shared" si="32"/>
        <v/>
      </c>
      <c r="AV42" s="242"/>
      <c r="AW42" s="243" t="str">
        <f t="shared" si="34"/>
        <v/>
      </c>
      <c r="AX42" s="243">
        <f t="shared" si="35"/>
        <v>0</v>
      </c>
      <c r="AY42" s="242"/>
      <c r="AZ42" s="59" t="str">
        <f t="shared" si="33"/>
        <v/>
      </c>
      <c r="BA42" s="60">
        <f t="shared" si="21"/>
        <v>0</v>
      </c>
    </row>
    <row r="43" spans="1:53" ht="15" customHeight="1" x14ac:dyDescent="0.25">
      <c r="A43">
        <v>26</v>
      </c>
      <c r="B43" s="266">
        <f>'M6'!B43</f>
        <v>0</v>
      </c>
      <c r="C43" s="300">
        <f>'M6'!C43</f>
        <v>0</v>
      </c>
      <c r="D43" s="258" t="str">
        <f>IF('M6'!D43="","",IF('M6'!D43&gt;0,'M6'!D43))</f>
        <v/>
      </c>
      <c r="E43" s="137"/>
      <c r="F43" s="137"/>
      <c r="G43" s="157"/>
      <c r="H43" s="170"/>
      <c r="I43" s="169"/>
      <c r="J43" s="169"/>
      <c r="K43" s="169"/>
      <c r="L43" s="169"/>
      <c r="M43" s="171"/>
      <c r="N43" s="160">
        <f t="shared" si="22"/>
        <v>0</v>
      </c>
      <c r="O43" s="161" t="str">
        <f t="shared" si="23"/>
        <v/>
      </c>
      <c r="P43" s="161" t="str">
        <f t="shared" si="0"/>
        <v/>
      </c>
      <c r="Q43" s="161" t="str">
        <f t="shared" si="0"/>
        <v/>
      </c>
      <c r="R43" s="161">
        <f t="shared" si="24"/>
        <v>0</v>
      </c>
      <c r="S43" s="102" t="str">
        <f t="shared" si="1"/>
        <v/>
      </c>
      <c r="T43" s="102" t="str">
        <f t="shared" si="2"/>
        <v/>
      </c>
      <c r="U43" s="102" t="str">
        <f t="shared" si="3"/>
        <v/>
      </c>
      <c r="V43" s="102" t="str">
        <f t="shared" si="4"/>
        <v/>
      </c>
      <c r="W43" s="102" t="str">
        <f t="shared" si="5"/>
        <v/>
      </c>
      <c r="X43" s="102" t="str">
        <f t="shared" si="6"/>
        <v/>
      </c>
      <c r="Y43" s="102">
        <f t="shared" si="7"/>
        <v>0</v>
      </c>
      <c r="Z43" s="162" t="b">
        <f t="shared" si="8"/>
        <v>0</v>
      </c>
      <c r="AA43" s="162" t="b">
        <f t="shared" si="9"/>
        <v>0</v>
      </c>
      <c r="AB43" s="162" t="b">
        <f t="shared" si="10"/>
        <v>0</v>
      </c>
      <c r="AC43" s="162" t="b">
        <f t="shared" si="11"/>
        <v>0</v>
      </c>
      <c r="AD43" s="162" t="b">
        <f t="shared" si="12"/>
        <v>0</v>
      </c>
      <c r="AE43" s="162" t="b">
        <f t="shared" si="25"/>
        <v>0</v>
      </c>
      <c r="AF43" s="162" t="b">
        <f t="shared" si="13"/>
        <v>0</v>
      </c>
      <c r="AG43" s="162" t="b">
        <f t="shared" si="14"/>
        <v>0</v>
      </c>
      <c r="AH43" s="162" t="b">
        <f t="shared" si="15"/>
        <v>0</v>
      </c>
      <c r="AI43" s="162" t="b">
        <f t="shared" si="16"/>
        <v>0</v>
      </c>
      <c r="AJ43" s="167" t="str">
        <f t="shared" si="17"/>
        <v/>
      </c>
      <c r="AK43" s="263" t="str">
        <f t="shared" si="18"/>
        <v/>
      </c>
      <c r="AL43" s="240" t="str">
        <f t="shared" si="26"/>
        <v/>
      </c>
      <c r="AM43" s="165" t="str">
        <f t="shared" si="27"/>
        <v/>
      </c>
      <c r="AN43" s="166">
        <f t="shared" si="28"/>
        <v>0</v>
      </c>
      <c r="AO43" s="148" t="str">
        <f t="shared" si="19"/>
        <v/>
      </c>
      <c r="AP43" s="149" t="str">
        <f t="shared" si="20"/>
        <v/>
      </c>
      <c r="AQ43" s="137"/>
      <c r="AR43" s="165" t="str">
        <f t="shared" si="29"/>
        <v/>
      </c>
      <c r="AS43" s="243" t="str">
        <f t="shared" si="30"/>
        <v/>
      </c>
      <c r="AT43" s="243" t="str">
        <f t="shared" si="31"/>
        <v/>
      </c>
      <c r="AU43" s="243" t="str">
        <f t="shared" si="32"/>
        <v/>
      </c>
      <c r="AV43" s="242"/>
      <c r="AW43" s="243" t="str">
        <f t="shared" si="34"/>
        <v/>
      </c>
      <c r="AX43" s="243">
        <f t="shared" si="35"/>
        <v>0</v>
      </c>
      <c r="AY43" s="242"/>
      <c r="AZ43" s="59" t="str">
        <f t="shared" si="33"/>
        <v/>
      </c>
      <c r="BA43" s="60">
        <f t="shared" si="21"/>
        <v>0</v>
      </c>
    </row>
    <row r="44" spans="1:53" ht="15" customHeight="1" x14ac:dyDescent="0.25">
      <c r="A44">
        <v>27</v>
      </c>
      <c r="B44" s="266">
        <f>'M6'!B44</f>
        <v>0</v>
      </c>
      <c r="C44" s="300">
        <f>'M6'!C44</f>
        <v>0</v>
      </c>
      <c r="D44" s="258" t="str">
        <f>IF('M6'!D44="","",IF('M6'!D44&gt;0,'M6'!D44))</f>
        <v/>
      </c>
      <c r="E44" s="137"/>
      <c r="F44" s="137"/>
      <c r="G44" s="157"/>
      <c r="H44" s="170"/>
      <c r="I44" s="169"/>
      <c r="J44" s="169"/>
      <c r="K44" s="169"/>
      <c r="L44" s="169"/>
      <c r="M44" s="171"/>
      <c r="N44" s="160">
        <f t="shared" si="22"/>
        <v>0</v>
      </c>
      <c r="O44" s="161" t="str">
        <f t="shared" si="23"/>
        <v/>
      </c>
      <c r="P44" s="161" t="str">
        <f t="shared" si="0"/>
        <v/>
      </c>
      <c r="Q44" s="161" t="str">
        <f t="shared" si="0"/>
        <v/>
      </c>
      <c r="R44" s="161">
        <f t="shared" si="24"/>
        <v>0</v>
      </c>
      <c r="S44" s="102" t="str">
        <f t="shared" si="1"/>
        <v/>
      </c>
      <c r="T44" s="102" t="str">
        <f t="shared" si="2"/>
        <v/>
      </c>
      <c r="U44" s="102" t="str">
        <f t="shared" si="3"/>
        <v/>
      </c>
      <c r="V44" s="102" t="str">
        <f t="shared" si="4"/>
        <v/>
      </c>
      <c r="W44" s="102" t="str">
        <f t="shared" si="5"/>
        <v/>
      </c>
      <c r="X44" s="102" t="str">
        <f t="shared" si="6"/>
        <v/>
      </c>
      <c r="Y44" s="102">
        <f t="shared" si="7"/>
        <v>0</v>
      </c>
      <c r="Z44" s="162" t="b">
        <f t="shared" si="8"/>
        <v>0</v>
      </c>
      <c r="AA44" s="162" t="b">
        <f t="shared" si="9"/>
        <v>0</v>
      </c>
      <c r="AB44" s="162" t="b">
        <f t="shared" si="10"/>
        <v>0</v>
      </c>
      <c r="AC44" s="162" t="b">
        <f t="shared" si="11"/>
        <v>0</v>
      </c>
      <c r="AD44" s="162" t="b">
        <f t="shared" si="12"/>
        <v>0</v>
      </c>
      <c r="AE44" s="162" t="b">
        <f t="shared" si="25"/>
        <v>0</v>
      </c>
      <c r="AF44" s="162" t="b">
        <f t="shared" si="13"/>
        <v>0</v>
      </c>
      <c r="AG44" s="162" t="b">
        <f t="shared" si="14"/>
        <v>0</v>
      </c>
      <c r="AH44" s="162" t="b">
        <f t="shared" si="15"/>
        <v>0</v>
      </c>
      <c r="AI44" s="162" t="b">
        <f t="shared" si="16"/>
        <v>0</v>
      </c>
      <c r="AJ44" s="167" t="str">
        <f t="shared" si="17"/>
        <v/>
      </c>
      <c r="AK44" s="263" t="str">
        <f t="shared" si="18"/>
        <v/>
      </c>
      <c r="AL44" s="240" t="str">
        <f t="shared" si="26"/>
        <v/>
      </c>
      <c r="AM44" s="165" t="str">
        <f t="shared" si="27"/>
        <v/>
      </c>
      <c r="AN44" s="166">
        <f t="shared" si="28"/>
        <v>0</v>
      </c>
      <c r="AO44" s="148" t="str">
        <f t="shared" si="19"/>
        <v/>
      </c>
      <c r="AP44" s="149" t="str">
        <f t="shared" si="20"/>
        <v/>
      </c>
      <c r="AQ44" s="137"/>
      <c r="AR44" s="165" t="str">
        <f t="shared" si="29"/>
        <v/>
      </c>
      <c r="AS44" s="243" t="str">
        <f t="shared" si="30"/>
        <v/>
      </c>
      <c r="AT44" s="243" t="str">
        <f t="shared" si="31"/>
        <v/>
      </c>
      <c r="AU44" s="243" t="str">
        <f t="shared" si="32"/>
        <v/>
      </c>
      <c r="AV44" s="242"/>
      <c r="AW44" s="243" t="str">
        <f t="shared" si="34"/>
        <v/>
      </c>
      <c r="AX44" s="243">
        <f t="shared" si="35"/>
        <v>0</v>
      </c>
      <c r="AY44" s="242"/>
      <c r="AZ44" s="59" t="str">
        <f t="shared" si="33"/>
        <v/>
      </c>
      <c r="BA44" s="60">
        <f t="shared" si="21"/>
        <v>0</v>
      </c>
    </row>
    <row r="45" spans="1:53" ht="15" customHeight="1" x14ac:dyDescent="0.25">
      <c r="A45">
        <v>28</v>
      </c>
      <c r="B45" s="266">
        <f>'M6'!B45</f>
        <v>0</v>
      </c>
      <c r="C45" s="300">
        <f>'M6'!C45</f>
        <v>0</v>
      </c>
      <c r="D45" s="258" t="str">
        <f>IF('M6'!D45="","",IF('M6'!D45&gt;0,'M6'!D45))</f>
        <v/>
      </c>
      <c r="E45" s="137"/>
      <c r="F45" s="137"/>
      <c r="G45" s="157"/>
      <c r="H45" s="170"/>
      <c r="I45" s="169"/>
      <c r="J45" s="169"/>
      <c r="K45" s="169"/>
      <c r="L45" s="169"/>
      <c r="M45" s="171"/>
      <c r="N45" s="160">
        <f t="shared" si="22"/>
        <v>0</v>
      </c>
      <c r="O45" s="161" t="str">
        <f t="shared" si="23"/>
        <v/>
      </c>
      <c r="P45" s="161" t="str">
        <f t="shared" si="0"/>
        <v/>
      </c>
      <c r="Q45" s="161" t="str">
        <f t="shared" si="0"/>
        <v/>
      </c>
      <c r="R45" s="161">
        <f t="shared" si="24"/>
        <v>0</v>
      </c>
      <c r="S45" s="102" t="str">
        <f t="shared" si="1"/>
        <v/>
      </c>
      <c r="T45" s="102" t="str">
        <f t="shared" si="2"/>
        <v/>
      </c>
      <c r="U45" s="102" t="str">
        <f t="shared" si="3"/>
        <v/>
      </c>
      <c r="V45" s="102" t="str">
        <f t="shared" si="4"/>
        <v/>
      </c>
      <c r="W45" s="102" t="str">
        <f t="shared" si="5"/>
        <v/>
      </c>
      <c r="X45" s="102" t="str">
        <f t="shared" si="6"/>
        <v/>
      </c>
      <c r="Y45" s="102">
        <f t="shared" si="7"/>
        <v>0</v>
      </c>
      <c r="Z45" s="162" t="b">
        <f t="shared" si="8"/>
        <v>0</v>
      </c>
      <c r="AA45" s="162" t="b">
        <f t="shared" si="9"/>
        <v>0</v>
      </c>
      <c r="AB45" s="162" t="b">
        <f t="shared" si="10"/>
        <v>0</v>
      </c>
      <c r="AC45" s="162" t="b">
        <f t="shared" si="11"/>
        <v>0</v>
      </c>
      <c r="AD45" s="162" t="b">
        <f t="shared" si="12"/>
        <v>0</v>
      </c>
      <c r="AE45" s="162" t="b">
        <f t="shared" si="25"/>
        <v>0</v>
      </c>
      <c r="AF45" s="162" t="b">
        <f t="shared" si="13"/>
        <v>0</v>
      </c>
      <c r="AG45" s="162" t="b">
        <f t="shared" si="14"/>
        <v>0</v>
      </c>
      <c r="AH45" s="162" t="b">
        <f t="shared" si="15"/>
        <v>0</v>
      </c>
      <c r="AI45" s="162" t="b">
        <f t="shared" si="16"/>
        <v>0</v>
      </c>
      <c r="AJ45" s="167" t="str">
        <f t="shared" si="17"/>
        <v/>
      </c>
      <c r="AK45" s="263" t="str">
        <f t="shared" si="18"/>
        <v/>
      </c>
      <c r="AL45" s="240" t="str">
        <f t="shared" si="26"/>
        <v/>
      </c>
      <c r="AM45" s="165" t="str">
        <f t="shared" si="27"/>
        <v/>
      </c>
      <c r="AN45" s="166">
        <f t="shared" si="28"/>
        <v>0</v>
      </c>
      <c r="AO45" s="148" t="str">
        <f t="shared" si="19"/>
        <v/>
      </c>
      <c r="AP45" s="149" t="str">
        <f t="shared" si="20"/>
        <v/>
      </c>
      <c r="AQ45" s="137"/>
      <c r="AR45" s="165" t="str">
        <f t="shared" si="29"/>
        <v/>
      </c>
      <c r="AS45" s="243" t="str">
        <f t="shared" si="30"/>
        <v/>
      </c>
      <c r="AT45" s="243" t="str">
        <f t="shared" si="31"/>
        <v/>
      </c>
      <c r="AU45" s="243" t="str">
        <f t="shared" si="32"/>
        <v/>
      </c>
      <c r="AV45" s="242"/>
      <c r="AW45" s="243" t="str">
        <f t="shared" si="34"/>
        <v/>
      </c>
      <c r="AX45" s="243">
        <f t="shared" si="35"/>
        <v>0</v>
      </c>
      <c r="AY45" s="242"/>
      <c r="AZ45" s="59" t="str">
        <f t="shared" si="33"/>
        <v/>
      </c>
      <c r="BA45" s="60">
        <f t="shared" si="21"/>
        <v>0</v>
      </c>
    </row>
    <row r="46" spans="1:53" ht="15" customHeight="1" x14ac:dyDescent="0.25">
      <c r="A46">
        <v>29</v>
      </c>
      <c r="B46" s="266">
        <f>'M6'!B46</f>
        <v>0</v>
      </c>
      <c r="C46" s="300">
        <f>'M6'!C46</f>
        <v>0</v>
      </c>
      <c r="D46" s="258" t="str">
        <f>IF('M6'!D46="","",IF('M6'!D46&gt;0,'M6'!D46))</f>
        <v/>
      </c>
      <c r="E46" s="137"/>
      <c r="F46" s="137"/>
      <c r="G46" s="157"/>
      <c r="H46" s="170"/>
      <c r="I46" s="169"/>
      <c r="J46" s="169"/>
      <c r="K46" s="169"/>
      <c r="L46" s="169"/>
      <c r="M46" s="171"/>
      <c r="N46" s="160">
        <f t="shared" si="22"/>
        <v>0</v>
      </c>
      <c r="O46" s="161" t="str">
        <f t="shared" si="23"/>
        <v/>
      </c>
      <c r="P46" s="161" t="str">
        <f t="shared" si="0"/>
        <v/>
      </c>
      <c r="Q46" s="161" t="str">
        <f t="shared" si="0"/>
        <v/>
      </c>
      <c r="R46" s="161">
        <f t="shared" si="24"/>
        <v>0</v>
      </c>
      <c r="S46" s="102" t="str">
        <f t="shared" si="1"/>
        <v/>
      </c>
      <c r="T46" s="102" t="str">
        <f t="shared" si="2"/>
        <v/>
      </c>
      <c r="U46" s="102" t="str">
        <f t="shared" si="3"/>
        <v/>
      </c>
      <c r="V46" s="102" t="str">
        <f t="shared" si="4"/>
        <v/>
      </c>
      <c r="W46" s="102" t="str">
        <f t="shared" si="5"/>
        <v/>
      </c>
      <c r="X46" s="102" t="str">
        <f t="shared" si="6"/>
        <v/>
      </c>
      <c r="Y46" s="102">
        <f t="shared" si="7"/>
        <v>0</v>
      </c>
      <c r="Z46" s="162" t="b">
        <f t="shared" si="8"/>
        <v>0</v>
      </c>
      <c r="AA46" s="162" t="b">
        <f t="shared" si="9"/>
        <v>0</v>
      </c>
      <c r="AB46" s="162" t="b">
        <f t="shared" si="10"/>
        <v>0</v>
      </c>
      <c r="AC46" s="162" t="b">
        <f t="shared" si="11"/>
        <v>0</v>
      </c>
      <c r="AD46" s="162" t="b">
        <f t="shared" si="12"/>
        <v>0</v>
      </c>
      <c r="AE46" s="162" t="b">
        <f t="shared" si="25"/>
        <v>0</v>
      </c>
      <c r="AF46" s="162" t="b">
        <f t="shared" si="13"/>
        <v>0</v>
      </c>
      <c r="AG46" s="162" t="b">
        <f t="shared" si="14"/>
        <v>0</v>
      </c>
      <c r="AH46" s="162" t="b">
        <f t="shared" si="15"/>
        <v>0</v>
      </c>
      <c r="AI46" s="162" t="b">
        <f t="shared" si="16"/>
        <v>0</v>
      </c>
      <c r="AJ46" s="167" t="str">
        <f t="shared" si="17"/>
        <v/>
      </c>
      <c r="AK46" s="263" t="str">
        <f t="shared" si="18"/>
        <v/>
      </c>
      <c r="AL46" s="240" t="str">
        <f t="shared" si="26"/>
        <v/>
      </c>
      <c r="AM46" s="165" t="str">
        <f t="shared" si="27"/>
        <v/>
      </c>
      <c r="AN46" s="166">
        <f t="shared" si="28"/>
        <v>0</v>
      </c>
      <c r="AO46" s="148" t="str">
        <f t="shared" si="19"/>
        <v/>
      </c>
      <c r="AP46" s="149" t="str">
        <f t="shared" si="20"/>
        <v/>
      </c>
      <c r="AQ46" s="137"/>
      <c r="AR46" s="165" t="str">
        <f t="shared" si="29"/>
        <v/>
      </c>
      <c r="AS46" s="243" t="str">
        <f t="shared" si="30"/>
        <v/>
      </c>
      <c r="AT46" s="243" t="str">
        <f t="shared" si="31"/>
        <v/>
      </c>
      <c r="AU46" s="243" t="str">
        <f t="shared" si="32"/>
        <v/>
      </c>
      <c r="AV46" s="242"/>
      <c r="AW46" s="243" t="str">
        <f t="shared" si="34"/>
        <v/>
      </c>
      <c r="AX46" s="243">
        <f t="shared" si="35"/>
        <v>0</v>
      </c>
      <c r="AY46" s="242"/>
      <c r="AZ46" s="59" t="str">
        <f t="shared" si="33"/>
        <v/>
      </c>
      <c r="BA46" s="60">
        <f t="shared" si="21"/>
        <v>0</v>
      </c>
    </row>
    <row r="47" spans="1:53" ht="15" customHeight="1" x14ac:dyDescent="0.25">
      <c r="A47">
        <v>30</v>
      </c>
      <c r="B47" s="266">
        <f>'M6'!B47</f>
        <v>0</v>
      </c>
      <c r="C47" s="300">
        <f>'M6'!C47</f>
        <v>0</v>
      </c>
      <c r="D47" s="258" t="str">
        <f>IF('M6'!D47="","",IF('M6'!D47&gt;0,'M6'!D47))</f>
        <v/>
      </c>
      <c r="E47" s="137"/>
      <c r="F47" s="137"/>
      <c r="G47" s="157"/>
      <c r="H47" s="170"/>
      <c r="I47" s="169"/>
      <c r="J47" s="169"/>
      <c r="K47" s="169"/>
      <c r="L47" s="169"/>
      <c r="M47" s="171"/>
      <c r="N47" s="160">
        <f t="shared" si="22"/>
        <v>0</v>
      </c>
      <c r="O47" s="161" t="str">
        <f t="shared" si="23"/>
        <v/>
      </c>
      <c r="P47" s="161" t="str">
        <f t="shared" si="0"/>
        <v/>
      </c>
      <c r="Q47" s="161" t="str">
        <f t="shared" si="0"/>
        <v/>
      </c>
      <c r="R47" s="161">
        <f t="shared" si="24"/>
        <v>0</v>
      </c>
      <c r="S47" s="102" t="str">
        <f t="shared" si="1"/>
        <v/>
      </c>
      <c r="T47" s="102" t="str">
        <f t="shared" si="2"/>
        <v/>
      </c>
      <c r="U47" s="102" t="str">
        <f t="shared" si="3"/>
        <v/>
      </c>
      <c r="V47" s="102" t="str">
        <f t="shared" si="4"/>
        <v/>
      </c>
      <c r="W47" s="102" t="str">
        <f t="shared" si="5"/>
        <v/>
      </c>
      <c r="X47" s="102" t="str">
        <f t="shared" si="6"/>
        <v/>
      </c>
      <c r="Y47" s="102">
        <f t="shared" si="7"/>
        <v>0</v>
      </c>
      <c r="Z47" s="162" t="b">
        <f t="shared" si="8"/>
        <v>0</v>
      </c>
      <c r="AA47" s="162" t="b">
        <f t="shared" si="9"/>
        <v>0</v>
      </c>
      <c r="AB47" s="162" t="b">
        <f t="shared" si="10"/>
        <v>0</v>
      </c>
      <c r="AC47" s="162" t="b">
        <f t="shared" si="11"/>
        <v>0</v>
      </c>
      <c r="AD47" s="162" t="b">
        <f t="shared" si="12"/>
        <v>0</v>
      </c>
      <c r="AE47" s="162" t="b">
        <f t="shared" si="25"/>
        <v>0</v>
      </c>
      <c r="AF47" s="162" t="b">
        <f t="shared" si="13"/>
        <v>0</v>
      </c>
      <c r="AG47" s="162" t="b">
        <f t="shared" si="14"/>
        <v>0</v>
      </c>
      <c r="AH47" s="162" t="b">
        <f t="shared" si="15"/>
        <v>0</v>
      </c>
      <c r="AI47" s="162" t="b">
        <f t="shared" si="16"/>
        <v>0</v>
      </c>
      <c r="AJ47" s="167" t="str">
        <f t="shared" si="17"/>
        <v/>
      </c>
      <c r="AK47" s="263" t="str">
        <f t="shared" si="18"/>
        <v/>
      </c>
      <c r="AL47" s="240" t="str">
        <f t="shared" si="26"/>
        <v/>
      </c>
      <c r="AM47" s="165" t="str">
        <f t="shared" si="27"/>
        <v/>
      </c>
      <c r="AN47" s="166">
        <f t="shared" si="28"/>
        <v>0</v>
      </c>
      <c r="AO47" s="148" t="str">
        <f t="shared" si="19"/>
        <v/>
      </c>
      <c r="AP47" s="149" t="str">
        <f t="shared" si="20"/>
        <v/>
      </c>
      <c r="AQ47" s="137"/>
      <c r="AR47" s="165" t="str">
        <f t="shared" si="29"/>
        <v/>
      </c>
      <c r="AS47" s="243" t="str">
        <f t="shared" si="30"/>
        <v/>
      </c>
      <c r="AT47" s="243" t="str">
        <f t="shared" si="31"/>
        <v/>
      </c>
      <c r="AU47" s="243" t="str">
        <f t="shared" si="32"/>
        <v/>
      </c>
      <c r="AV47" s="242"/>
      <c r="AW47" s="243" t="str">
        <f t="shared" si="34"/>
        <v/>
      </c>
      <c r="AX47" s="243">
        <f t="shared" si="35"/>
        <v>0</v>
      </c>
      <c r="AY47" s="242"/>
      <c r="AZ47" s="59" t="str">
        <f t="shared" si="33"/>
        <v/>
      </c>
      <c r="BA47" s="60">
        <f t="shared" si="21"/>
        <v>0</v>
      </c>
    </row>
    <row r="48" spans="1:53" ht="15" customHeight="1" x14ac:dyDescent="0.25">
      <c r="A48">
        <v>31</v>
      </c>
      <c r="B48" s="266">
        <f>'M6'!B48</f>
        <v>0</v>
      </c>
      <c r="C48" s="300">
        <f>'M6'!C48</f>
        <v>0</v>
      </c>
      <c r="D48" s="258" t="str">
        <f>IF('M6'!D48="","",IF('M6'!D48&gt;0,'M6'!D48))</f>
        <v/>
      </c>
      <c r="E48" s="137"/>
      <c r="F48" s="137"/>
      <c r="G48" s="157"/>
      <c r="H48" s="170"/>
      <c r="I48" s="169"/>
      <c r="J48" s="169"/>
      <c r="K48" s="169"/>
      <c r="L48" s="169"/>
      <c r="M48" s="171"/>
      <c r="N48" s="160">
        <f t="shared" si="22"/>
        <v>0</v>
      </c>
      <c r="O48" s="161" t="str">
        <f t="shared" si="23"/>
        <v/>
      </c>
      <c r="P48" s="161" t="str">
        <f t="shared" si="0"/>
        <v/>
      </c>
      <c r="Q48" s="161" t="str">
        <f t="shared" si="0"/>
        <v/>
      </c>
      <c r="R48" s="161">
        <f t="shared" si="24"/>
        <v>0</v>
      </c>
      <c r="S48" s="102" t="str">
        <f t="shared" si="1"/>
        <v/>
      </c>
      <c r="T48" s="102" t="str">
        <f t="shared" si="2"/>
        <v/>
      </c>
      <c r="U48" s="102" t="str">
        <f t="shared" si="3"/>
        <v/>
      </c>
      <c r="V48" s="102" t="str">
        <f t="shared" si="4"/>
        <v/>
      </c>
      <c r="W48" s="102" t="str">
        <f t="shared" si="5"/>
        <v/>
      </c>
      <c r="X48" s="102" t="str">
        <f t="shared" si="6"/>
        <v/>
      </c>
      <c r="Y48" s="102">
        <f t="shared" si="7"/>
        <v>0</v>
      </c>
      <c r="Z48" s="162" t="b">
        <f t="shared" si="8"/>
        <v>0</v>
      </c>
      <c r="AA48" s="162" t="b">
        <f t="shared" si="9"/>
        <v>0</v>
      </c>
      <c r="AB48" s="162" t="b">
        <f t="shared" si="10"/>
        <v>0</v>
      </c>
      <c r="AC48" s="162" t="b">
        <f t="shared" si="11"/>
        <v>0</v>
      </c>
      <c r="AD48" s="162" t="b">
        <f t="shared" si="12"/>
        <v>0</v>
      </c>
      <c r="AE48" s="162" t="b">
        <f t="shared" si="25"/>
        <v>0</v>
      </c>
      <c r="AF48" s="162" t="b">
        <f t="shared" si="13"/>
        <v>0</v>
      </c>
      <c r="AG48" s="162" t="b">
        <f t="shared" si="14"/>
        <v>0</v>
      </c>
      <c r="AH48" s="162" t="b">
        <f t="shared" si="15"/>
        <v>0</v>
      </c>
      <c r="AI48" s="162" t="b">
        <f t="shared" si="16"/>
        <v>0</v>
      </c>
      <c r="AJ48" s="167" t="str">
        <f t="shared" si="17"/>
        <v/>
      </c>
      <c r="AK48" s="263" t="str">
        <f t="shared" si="18"/>
        <v/>
      </c>
      <c r="AL48" s="240" t="str">
        <f t="shared" si="26"/>
        <v/>
      </c>
      <c r="AM48" s="165" t="str">
        <f t="shared" si="27"/>
        <v/>
      </c>
      <c r="AN48" s="166">
        <f t="shared" si="28"/>
        <v>0</v>
      </c>
      <c r="AO48" s="148" t="str">
        <f t="shared" si="19"/>
        <v/>
      </c>
      <c r="AP48" s="149" t="str">
        <f t="shared" si="20"/>
        <v/>
      </c>
      <c r="AQ48" s="137"/>
      <c r="AR48" s="165" t="str">
        <f t="shared" si="29"/>
        <v/>
      </c>
      <c r="AS48" s="243" t="str">
        <f t="shared" si="30"/>
        <v/>
      </c>
      <c r="AT48" s="243" t="str">
        <f t="shared" si="31"/>
        <v/>
      </c>
      <c r="AU48" s="243" t="str">
        <f t="shared" si="32"/>
        <v/>
      </c>
      <c r="AV48" s="242"/>
      <c r="AW48" s="243" t="str">
        <f t="shared" si="34"/>
        <v/>
      </c>
      <c r="AX48" s="243">
        <f t="shared" si="35"/>
        <v>0</v>
      </c>
      <c r="AY48" s="242"/>
      <c r="AZ48" s="59" t="str">
        <f t="shared" si="33"/>
        <v/>
      </c>
      <c r="BA48" s="60">
        <f t="shared" si="21"/>
        <v>0</v>
      </c>
    </row>
    <row r="49" spans="1:53" ht="15" customHeight="1" x14ac:dyDescent="0.25">
      <c r="A49">
        <v>32</v>
      </c>
      <c r="B49" s="266">
        <f>'M6'!B49</f>
        <v>0</v>
      </c>
      <c r="C49" s="300">
        <f>'M6'!C49</f>
        <v>0</v>
      </c>
      <c r="D49" s="258" t="str">
        <f>IF('M6'!D49="","",IF('M6'!D49&gt;0,'M6'!D49))</f>
        <v/>
      </c>
      <c r="E49" s="137"/>
      <c r="F49" s="137"/>
      <c r="G49" s="157"/>
      <c r="H49" s="170"/>
      <c r="I49" s="169"/>
      <c r="J49" s="169"/>
      <c r="K49" s="169"/>
      <c r="L49" s="169"/>
      <c r="M49" s="171"/>
      <c r="N49" s="160">
        <f t="shared" si="22"/>
        <v>0</v>
      </c>
      <c r="O49" s="161" t="str">
        <f t="shared" si="23"/>
        <v/>
      </c>
      <c r="P49" s="161" t="str">
        <f t="shared" si="0"/>
        <v/>
      </c>
      <c r="Q49" s="161" t="str">
        <f t="shared" si="0"/>
        <v/>
      </c>
      <c r="R49" s="161">
        <f t="shared" si="24"/>
        <v>0</v>
      </c>
      <c r="S49" s="102" t="str">
        <f t="shared" si="1"/>
        <v/>
      </c>
      <c r="T49" s="102" t="str">
        <f t="shared" si="2"/>
        <v/>
      </c>
      <c r="U49" s="102" t="str">
        <f t="shared" si="3"/>
        <v/>
      </c>
      <c r="V49" s="102" t="str">
        <f t="shared" si="4"/>
        <v/>
      </c>
      <c r="W49" s="102" t="str">
        <f t="shared" si="5"/>
        <v/>
      </c>
      <c r="X49" s="102" t="str">
        <f t="shared" si="6"/>
        <v/>
      </c>
      <c r="Y49" s="102">
        <f t="shared" si="7"/>
        <v>0</v>
      </c>
      <c r="Z49" s="162" t="b">
        <f t="shared" si="8"/>
        <v>0</v>
      </c>
      <c r="AA49" s="162" t="b">
        <f t="shared" si="9"/>
        <v>0</v>
      </c>
      <c r="AB49" s="162" t="b">
        <f t="shared" si="10"/>
        <v>0</v>
      </c>
      <c r="AC49" s="162" t="b">
        <f t="shared" si="11"/>
        <v>0</v>
      </c>
      <c r="AD49" s="162" t="b">
        <f t="shared" si="12"/>
        <v>0</v>
      </c>
      <c r="AE49" s="162" t="b">
        <f t="shared" si="25"/>
        <v>0</v>
      </c>
      <c r="AF49" s="162" t="b">
        <f t="shared" si="13"/>
        <v>0</v>
      </c>
      <c r="AG49" s="162" t="b">
        <f t="shared" si="14"/>
        <v>0</v>
      </c>
      <c r="AH49" s="162" t="b">
        <f t="shared" si="15"/>
        <v>0</v>
      </c>
      <c r="AI49" s="162" t="b">
        <f t="shared" si="16"/>
        <v>0</v>
      </c>
      <c r="AJ49" s="167" t="str">
        <f t="shared" si="17"/>
        <v/>
      </c>
      <c r="AK49" s="263" t="str">
        <f t="shared" si="18"/>
        <v/>
      </c>
      <c r="AL49" s="240" t="str">
        <f t="shared" si="26"/>
        <v/>
      </c>
      <c r="AM49" s="165" t="str">
        <f t="shared" si="27"/>
        <v/>
      </c>
      <c r="AN49" s="166">
        <f t="shared" si="28"/>
        <v>0</v>
      </c>
      <c r="AO49" s="148" t="str">
        <f t="shared" si="19"/>
        <v/>
      </c>
      <c r="AP49" s="149" t="str">
        <f t="shared" si="20"/>
        <v/>
      </c>
      <c r="AQ49" s="137"/>
      <c r="AR49" s="165" t="str">
        <f t="shared" si="29"/>
        <v/>
      </c>
      <c r="AS49" s="243" t="str">
        <f t="shared" si="30"/>
        <v/>
      </c>
      <c r="AT49" s="243" t="str">
        <f t="shared" si="31"/>
        <v/>
      </c>
      <c r="AU49" s="243" t="str">
        <f t="shared" si="32"/>
        <v/>
      </c>
      <c r="AV49" s="242"/>
      <c r="AW49" s="243" t="str">
        <f t="shared" si="34"/>
        <v/>
      </c>
      <c r="AX49" s="243">
        <f t="shared" si="35"/>
        <v>0</v>
      </c>
      <c r="AY49" s="242"/>
      <c r="AZ49" s="59" t="str">
        <f t="shared" si="33"/>
        <v/>
      </c>
      <c r="BA49" s="60">
        <f t="shared" si="21"/>
        <v>0</v>
      </c>
    </row>
    <row r="50" spans="1:53" ht="15" customHeight="1" x14ac:dyDescent="0.25">
      <c r="A50">
        <v>33</v>
      </c>
      <c r="B50" s="266">
        <f>'M6'!B50</f>
        <v>0</v>
      </c>
      <c r="C50" s="300">
        <f>'M6'!C50</f>
        <v>0</v>
      </c>
      <c r="D50" s="258" t="str">
        <f>IF('M6'!D50="","",IF('M6'!D50&gt;0,'M6'!D50))</f>
        <v/>
      </c>
      <c r="E50" s="137"/>
      <c r="F50" s="137"/>
      <c r="G50" s="157"/>
      <c r="H50" s="170"/>
      <c r="I50" s="169"/>
      <c r="J50" s="169"/>
      <c r="K50" s="169"/>
      <c r="L50" s="169"/>
      <c r="M50" s="171"/>
      <c r="N50" s="160">
        <f t="shared" si="22"/>
        <v>0</v>
      </c>
      <c r="O50" s="161" t="str">
        <f t="shared" si="23"/>
        <v/>
      </c>
      <c r="P50" s="161" t="str">
        <f t="shared" si="0"/>
        <v/>
      </c>
      <c r="Q50" s="161" t="str">
        <f t="shared" si="0"/>
        <v/>
      </c>
      <c r="R50" s="161">
        <f t="shared" si="24"/>
        <v>0</v>
      </c>
      <c r="S50" s="102" t="str">
        <f t="shared" si="1"/>
        <v/>
      </c>
      <c r="T50" s="102" t="str">
        <f t="shared" si="2"/>
        <v/>
      </c>
      <c r="U50" s="102" t="str">
        <f t="shared" si="3"/>
        <v/>
      </c>
      <c r="V50" s="102" t="str">
        <f t="shared" si="4"/>
        <v/>
      </c>
      <c r="W50" s="102" t="str">
        <f t="shared" si="5"/>
        <v/>
      </c>
      <c r="X50" s="102" t="str">
        <f t="shared" si="6"/>
        <v/>
      </c>
      <c r="Y50" s="102">
        <f t="shared" si="7"/>
        <v>0</v>
      </c>
      <c r="Z50" s="162" t="b">
        <f t="shared" si="8"/>
        <v>0</v>
      </c>
      <c r="AA50" s="162" t="b">
        <f t="shared" si="9"/>
        <v>0</v>
      </c>
      <c r="AB50" s="162" t="b">
        <f t="shared" si="10"/>
        <v>0</v>
      </c>
      <c r="AC50" s="162" t="b">
        <f t="shared" si="11"/>
        <v>0</v>
      </c>
      <c r="AD50" s="162" t="b">
        <f t="shared" si="12"/>
        <v>0</v>
      </c>
      <c r="AE50" s="162" t="b">
        <f t="shared" si="25"/>
        <v>0</v>
      </c>
      <c r="AF50" s="162" t="b">
        <f t="shared" si="13"/>
        <v>0</v>
      </c>
      <c r="AG50" s="162" t="b">
        <f t="shared" si="14"/>
        <v>0</v>
      </c>
      <c r="AH50" s="162" t="b">
        <f t="shared" si="15"/>
        <v>0</v>
      </c>
      <c r="AI50" s="162" t="b">
        <f t="shared" si="16"/>
        <v>0</v>
      </c>
      <c r="AJ50" s="167" t="str">
        <f t="shared" si="17"/>
        <v/>
      </c>
      <c r="AK50" s="263" t="str">
        <f t="shared" si="18"/>
        <v/>
      </c>
      <c r="AL50" s="240" t="str">
        <f t="shared" si="26"/>
        <v/>
      </c>
      <c r="AM50" s="165" t="str">
        <f t="shared" si="27"/>
        <v/>
      </c>
      <c r="AN50" s="166">
        <f t="shared" si="28"/>
        <v>0</v>
      </c>
      <c r="AO50" s="148" t="str">
        <f t="shared" si="19"/>
        <v/>
      </c>
      <c r="AP50" s="149" t="str">
        <f t="shared" si="20"/>
        <v/>
      </c>
      <c r="AQ50" s="137"/>
      <c r="AR50" s="165" t="str">
        <f t="shared" si="29"/>
        <v/>
      </c>
      <c r="AS50" s="243" t="str">
        <f t="shared" si="30"/>
        <v/>
      </c>
      <c r="AT50" s="243" t="str">
        <f t="shared" si="31"/>
        <v/>
      </c>
      <c r="AU50" s="243" t="str">
        <f t="shared" si="32"/>
        <v/>
      </c>
      <c r="AV50" s="242"/>
      <c r="AW50" s="243" t="str">
        <f t="shared" si="34"/>
        <v/>
      </c>
      <c r="AX50" s="243">
        <f t="shared" si="35"/>
        <v>0</v>
      </c>
      <c r="AY50" s="242"/>
      <c r="AZ50" s="59" t="str">
        <f t="shared" si="33"/>
        <v/>
      </c>
      <c r="BA50" s="60">
        <f t="shared" si="21"/>
        <v>0</v>
      </c>
    </row>
    <row r="51" spans="1:53" ht="15" customHeight="1" x14ac:dyDescent="0.25">
      <c r="A51">
        <v>34</v>
      </c>
      <c r="B51" s="266">
        <f>'M6'!B51</f>
        <v>0</v>
      </c>
      <c r="C51" s="300">
        <f>'M6'!C51</f>
        <v>0</v>
      </c>
      <c r="D51" s="258" t="str">
        <f>IF('M6'!D51="","",IF('M6'!D51&gt;0,'M6'!D51))</f>
        <v/>
      </c>
      <c r="E51" s="137"/>
      <c r="F51" s="172"/>
      <c r="G51" s="157"/>
      <c r="H51" s="170"/>
      <c r="I51" s="169"/>
      <c r="J51" s="169"/>
      <c r="K51" s="169"/>
      <c r="L51" s="169"/>
      <c r="M51" s="171"/>
      <c r="N51" s="160">
        <f t="shared" si="22"/>
        <v>0</v>
      </c>
      <c r="O51" s="161" t="str">
        <f t="shared" si="23"/>
        <v/>
      </c>
      <c r="P51" s="161" t="str">
        <f t="shared" si="0"/>
        <v/>
      </c>
      <c r="Q51" s="161" t="str">
        <f t="shared" si="0"/>
        <v/>
      </c>
      <c r="R51" s="161">
        <f t="shared" si="24"/>
        <v>0</v>
      </c>
      <c r="S51" s="102" t="str">
        <f t="shared" si="1"/>
        <v/>
      </c>
      <c r="T51" s="102" t="str">
        <f t="shared" si="2"/>
        <v/>
      </c>
      <c r="U51" s="102" t="str">
        <f t="shared" si="3"/>
        <v/>
      </c>
      <c r="V51" s="102" t="str">
        <f t="shared" si="4"/>
        <v/>
      </c>
      <c r="W51" s="102" t="str">
        <f t="shared" si="5"/>
        <v/>
      </c>
      <c r="X51" s="102" t="str">
        <f t="shared" si="6"/>
        <v/>
      </c>
      <c r="Y51" s="102">
        <f t="shared" si="7"/>
        <v>0</v>
      </c>
      <c r="Z51" s="162" t="b">
        <f t="shared" si="8"/>
        <v>0</v>
      </c>
      <c r="AA51" s="162" t="b">
        <f t="shared" si="9"/>
        <v>0</v>
      </c>
      <c r="AB51" s="162" t="b">
        <f t="shared" si="10"/>
        <v>0</v>
      </c>
      <c r="AC51" s="162" t="b">
        <f t="shared" si="11"/>
        <v>0</v>
      </c>
      <c r="AD51" s="162" t="b">
        <f t="shared" si="12"/>
        <v>0</v>
      </c>
      <c r="AE51" s="162" t="b">
        <f t="shared" si="25"/>
        <v>0</v>
      </c>
      <c r="AF51" s="162" t="b">
        <f t="shared" si="13"/>
        <v>0</v>
      </c>
      <c r="AG51" s="162" t="b">
        <f t="shared" si="14"/>
        <v>0</v>
      </c>
      <c r="AH51" s="162" t="b">
        <f t="shared" si="15"/>
        <v>0</v>
      </c>
      <c r="AI51" s="162" t="b">
        <f t="shared" si="16"/>
        <v>0</v>
      </c>
      <c r="AJ51" s="167" t="str">
        <f t="shared" si="17"/>
        <v/>
      </c>
      <c r="AK51" s="263" t="str">
        <f t="shared" si="18"/>
        <v/>
      </c>
      <c r="AL51" s="240" t="str">
        <f t="shared" si="26"/>
        <v/>
      </c>
      <c r="AM51" s="165" t="str">
        <f t="shared" si="27"/>
        <v/>
      </c>
      <c r="AN51" s="166">
        <f t="shared" si="28"/>
        <v>0</v>
      </c>
      <c r="AO51" s="148" t="str">
        <f t="shared" si="19"/>
        <v/>
      </c>
      <c r="AP51" s="149" t="str">
        <f t="shared" si="20"/>
        <v/>
      </c>
      <c r="AQ51" s="137"/>
      <c r="AR51" s="165" t="str">
        <f t="shared" si="29"/>
        <v/>
      </c>
      <c r="AS51" s="243" t="str">
        <f t="shared" si="30"/>
        <v/>
      </c>
      <c r="AT51" s="243" t="str">
        <f t="shared" si="31"/>
        <v/>
      </c>
      <c r="AU51" s="243" t="str">
        <f t="shared" si="32"/>
        <v/>
      </c>
      <c r="AV51" s="242"/>
      <c r="AW51" s="243" t="str">
        <f t="shared" si="34"/>
        <v/>
      </c>
      <c r="AX51" s="243">
        <f t="shared" si="35"/>
        <v>0</v>
      </c>
      <c r="AY51" s="242"/>
      <c r="AZ51" s="59" t="str">
        <f t="shared" si="33"/>
        <v/>
      </c>
      <c r="BA51" s="60">
        <f t="shared" si="21"/>
        <v>0</v>
      </c>
    </row>
    <row r="52" spans="1:53" ht="15" customHeight="1" x14ac:dyDescent="0.25">
      <c r="A52">
        <v>35</v>
      </c>
      <c r="B52" s="266">
        <f>'M6'!B52</f>
        <v>0</v>
      </c>
      <c r="C52" s="300">
        <f>'M6'!C52</f>
        <v>0</v>
      </c>
      <c r="D52" s="258" t="str">
        <f>IF('M6'!D52="","",IF('M6'!D52&gt;0,'M6'!D52))</f>
        <v/>
      </c>
      <c r="E52" s="137"/>
      <c r="F52" s="172"/>
      <c r="G52" s="157"/>
      <c r="H52" s="170"/>
      <c r="I52" s="169"/>
      <c r="J52" s="169"/>
      <c r="K52" s="169"/>
      <c r="L52" s="169"/>
      <c r="M52" s="171"/>
      <c r="N52" s="160">
        <f t="shared" si="22"/>
        <v>0</v>
      </c>
      <c r="O52" s="161" t="str">
        <f t="shared" si="23"/>
        <v/>
      </c>
      <c r="P52" s="161" t="str">
        <f t="shared" si="0"/>
        <v/>
      </c>
      <c r="Q52" s="161" t="str">
        <f t="shared" si="0"/>
        <v/>
      </c>
      <c r="R52" s="161">
        <f t="shared" si="24"/>
        <v>0</v>
      </c>
      <c r="S52" s="102" t="str">
        <f t="shared" si="1"/>
        <v/>
      </c>
      <c r="T52" s="102" t="str">
        <f t="shared" si="2"/>
        <v/>
      </c>
      <c r="U52" s="102" t="str">
        <f t="shared" si="3"/>
        <v/>
      </c>
      <c r="V52" s="102" t="str">
        <f t="shared" si="4"/>
        <v/>
      </c>
      <c r="W52" s="102" t="str">
        <f t="shared" si="5"/>
        <v/>
      </c>
      <c r="X52" s="102" t="str">
        <f t="shared" si="6"/>
        <v/>
      </c>
      <c r="Y52" s="102">
        <f t="shared" si="7"/>
        <v>0</v>
      </c>
      <c r="Z52" s="162" t="b">
        <f t="shared" si="8"/>
        <v>0</v>
      </c>
      <c r="AA52" s="162" t="b">
        <f t="shared" si="9"/>
        <v>0</v>
      </c>
      <c r="AB52" s="162" t="b">
        <f t="shared" si="10"/>
        <v>0</v>
      </c>
      <c r="AC52" s="162" t="b">
        <f t="shared" si="11"/>
        <v>0</v>
      </c>
      <c r="AD52" s="162" t="b">
        <f t="shared" si="12"/>
        <v>0</v>
      </c>
      <c r="AE52" s="162" t="b">
        <f t="shared" si="25"/>
        <v>0</v>
      </c>
      <c r="AF52" s="162" t="b">
        <f t="shared" si="13"/>
        <v>0</v>
      </c>
      <c r="AG52" s="162" t="b">
        <f t="shared" si="14"/>
        <v>0</v>
      </c>
      <c r="AH52" s="162" t="b">
        <f t="shared" si="15"/>
        <v>0</v>
      </c>
      <c r="AI52" s="162" t="b">
        <f t="shared" si="16"/>
        <v>0</v>
      </c>
      <c r="AJ52" s="167" t="str">
        <f t="shared" si="17"/>
        <v/>
      </c>
      <c r="AK52" s="263" t="str">
        <f t="shared" si="18"/>
        <v/>
      </c>
      <c r="AL52" s="240" t="str">
        <f t="shared" si="26"/>
        <v/>
      </c>
      <c r="AM52" s="165" t="str">
        <f t="shared" si="27"/>
        <v/>
      </c>
      <c r="AN52" s="166">
        <f t="shared" si="28"/>
        <v>0</v>
      </c>
      <c r="AO52" s="148" t="str">
        <f t="shared" si="19"/>
        <v/>
      </c>
      <c r="AP52" s="149" t="str">
        <f t="shared" si="20"/>
        <v/>
      </c>
      <c r="AQ52" s="137"/>
      <c r="AR52" s="165" t="str">
        <f t="shared" si="29"/>
        <v/>
      </c>
      <c r="AS52" s="243" t="str">
        <f t="shared" si="30"/>
        <v/>
      </c>
      <c r="AT52" s="243" t="str">
        <f t="shared" si="31"/>
        <v/>
      </c>
      <c r="AU52" s="243" t="str">
        <f t="shared" si="32"/>
        <v/>
      </c>
      <c r="AV52" s="242"/>
      <c r="AW52" s="243" t="str">
        <f t="shared" si="34"/>
        <v/>
      </c>
      <c r="AX52" s="243">
        <f t="shared" si="35"/>
        <v>0</v>
      </c>
      <c r="AY52" s="242"/>
      <c r="AZ52" s="59" t="str">
        <f t="shared" si="33"/>
        <v/>
      </c>
      <c r="BA52" s="60">
        <f t="shared" si="21"/>
        <v>0</v>
      </c>
    </row>
    <row r="53" spans="1:53" ht="15" customHeight="1" thickBot="1" x14ac:dyDescent="0.3">
      <c r="A53">
        <v>36</v>
      </c>
      <c r="B53" s="266">
        <f>'M6'!B53</f>
        <v>0</v>
      </c>
      <c r="C53" s="300">
        <f>'M6'!C53</f>
        <v>0</v>
      </c>
      <c r="D53" s="258" t="str">
        <f>IF('M6'!D53="","",IF('M6'!D53&gt;0,'M6'!D53))</f>
        <v/>
      </c>
      <c r="E53" s="173"/>
      <c r="F53" s="174"/>
      <c r="G53" s="157"/>
      <c r="H53" s="170"/>
      <c r="I53" s="169"/>
      <c r="J53" s="169"/>
      <c r="K53" s="169"/>
      <c r="L53" s="169"/>
      <c r="M53" s="171"/>
      <c r="N53" s="160">
        <f t="shared" si="22"/>
        <v>0</v>
      </c>
      <c r="O53" s="161" t="str">
        <f t="shared" si="23"/>
        <v/>
      </c>
      <c r="P53" s="161" t="str">
        <f t="shared" si="0"/>
        <v/>
      </c>
      <c r="Q53" s="161" t="str">
        <f t="shared" si="0"/>
        <v/>
      </c>
      <c r="R53" s="161">
        <f t="shared" si="24"/>
        <v>0</v>
      </c>
      <c r="S53" s="102" t="str">
        <f t="shared" si="1"/>
        <v/>
      </c>
      <c r="T53" s="102" t="str">
        <f t="shared" si="2"/>
        <v/>
      </c>
      <c r="U53" s="102" t="str">
        <f t="shared" si="3"/>
        <v/>
      </c>
      <c r="V53" s="102" t="str">
        <f t="shared" si="4"/>
        <v/>
      </c>
      <c r="W53" s="102" t="str">
        <f t="shared" si="5"/>
        <v/>
      </c>
      <c r="X53" s="102" t="str">
        <f t="shared" si="6"/>
        <v/>
      </c>
      <c r="Y53" s="102">
        <f t="shared" si="7"/>
        <v>0</v>
      </c>
      <c r="Z53" s="162" t="b">
        <f t="shared" si="8"/>
        <v>0</v>
      </c>
      <c r="AA53" s="162" t="b">
        <f t="shared" si="9"/>
        <v>0</v>
      </c>
      <c r="AB53" s="162" t="b">
        <f t="shared" si="10"/>
        <v>0</v>
      </c>
      <c r="AC53" s="162" t="b">
        <f t="shared" si="11"/>
        <v>0</v>
      </c>
      <c r="AD53" s="162" t="b">
        <f t="shared" si="12"/>
        <v>0</v>
      </c>
      <c r="AE53" s="162" t="b">
        <f t="shared" si="25"/>
        <v>0</v>
      </c>
      <c r="AF53" s="162" t="b">
        <f t="shared" si="13"/>
        <v>0</v>
      </c>
      <c r="AG53" s="162" t="b">
        <f t="shared" si="14"/>
        <v>0</v>
      </c>
      <c r="AH53" s="162" t="b">
        <f t="shared" si="15"/>
        <v>0</v>
      </c>
      <c r="AI53" s="162" t="b">
        <f t="shared" si="16"/>
        <v>0</v>
      </c>
      <c r="AJ53" s="175" t="str">
        <f t="shared" si="17"/>
        <v/>
      </c>
      <c r="AK53" s="263" t="str">
        <f t="shared" si="18"/>
        <v/>
      </c>
      <c r="AL53" s="240" t="str">
        <f t="shared" si="26"/>
        <v/>
      </c>
      <c r="AM53" s="165" t="str">
        <f t="shared" si="27"/>
        <v/>
      </c>
      <c r="AN53" s="166">
        <f t="shared" si="28"/>
        <v>0</v>
      </c>
      <c r="AO53" s="148" t="str">
        <f t="shared" si="19"/>
        <v/>
      </c>
      <c r="AP53" s="149" t="str">
        <f t="shared" si="20"/>
        <v/>
      </c>
      <c r="AQ53" s="137"/>
      <c r="AR53" s="165" t="str">
        <f t="shared" si="29"/>
        <v/>
      </c>
      <c r="AS53" s="243" t="str">
        <f t="shared" si="30"/>
        <v/>
      </c>
      <c r="AT53" s="243" t="str">
        <f t="shared" si="31"/>
        <v/>
      </c>
      <c r="AU53" s="243" t="str">
        <f t="shared" si="32"/>
        <v/>
      </c>
      <c r="AV53" s="242"/>
      <c r="AW53" s="243" t="str">
        <f t="shared" si="34"/>
        <v/>
      </c>
      <c r="AX53" s="243">
        <f t="shared" si="35"/>
        <v>0</v>
      </c>
      <c r="AY53" s="242"/>
      <c r="AZ53" s="59" t="str">
        <f t="shared" si="33"/>
        <v/>
      </c>
      <c r="BA53" s="60">
        <f t="shared" si="21"/>
        <v>0</v>
      </c>
    </row>
    <row r="54" spans="1:53" ht="15" customHeight="1" thickBot="1" x14ac:dyDescent="0.3">
      <c r="A54" t="s">
        <v>79</v>
      </c>
      <c r="B54" s="64">
        <f>COUNTA(B18:B53)</f>
        <v>36</v>
      </c>
      <c r="C54" s="64"/>
      <c r="D54" s="308" t="s">
        <v>47</v>
      </c>
      <c r="E54" s="308"/>
      <c r="F54" s="308"/>
      <c r="G54" s="308"/>
      <c r="H54" s="176" t="str">
        <f>IF(S56=0,"",IF(S56&gt;0,S55))</f>
        <v/>
      </c>
      <c r="I54" s="177" t="str">
        <f>IF(T56=0,"",IF(T56&gt;0,T55))</f>
        <v/>
      </c>
      <c r="J54" s="177" t="str">
        <f>IF(U56=0,"",IF(U56&gt;0,U55))</f>
        <v/>
      </c>
      <c r="K54" s="177" t="str">
        <f t="shared" ref="K54:M54" si="36">IF(V56=0,"",IF(V56&gt;0,V55))</f>
        <v/>
      </c>
      <c r="L54" s="177" t="str">
        <f t="shared" si="36"/>
        <v/>
      </c>
      <c r="M54" s="177" t="str">
        <f t="shared" si="36"/>
        <v/>
      </c>
      <c r="N54" s="177"/>
      <c r="O54" s="177"/>
      <c r="P54" s="177"/>
      <c r="Q54" s="177"/>
      <c r="R54" s="177"/>
      <c r="S54" s="178">
        <f t="shared" ref="S54:X54" si="37">SUM(S18:S53)</f>
        <v>0</v>
      </c>
      <c r="T54" s="178">
        <f t="shared" si="37"/>
        <v>0</v>
      </c>
      <c r="U54" s="178">
        <f t="shared" si="37"/>
        <v>0</v>
      </c>
      <c r="V54" s="178">
        <f t="shared" si="37"/>
        <v>0</v>
      </c>
      <c r="W54" s="178">
        <f t="shared" si="37"/>
        <v>0</v>
      </c>
      <c r="X54" s="178">
        <f t="shared" si="37"/>
        <v>0</v>
      </c>
      <c r="Y54" s="179">
        <f>SUM(AK18:AK53)</f>
        <v>0</v>
      </c>
      <c r="Z54" s="179">
        <f t="shared" ref="Z54:AI54" si="38">SUM(Z18:Z53)</f>
        <v>0</v>
      </c>
      <c r="AA54" s="179">
        <f t="shared" si="38"/>
        <v>0</v>
      </c>
      <c r="AB54" s="179">
        <f t="shared" si="38"/>
        <v>0</v>
      </c>
      <c r="AC54" s="179">
        <f t="shared" si="38"/>
        <v>0</v>
      </c>
      <c r="AD54" s="179">
        <f t="shared" si="38"/>
        <v>0</v>
      </c>
      <c r="AE54" s="179">
        <f t="shared" si="38"/>
        <v>0</v>
      </c>
      <c r="AF54" s="179">
        <f t="shared" si="38"/>
        <v>0</v>
      </c>
      <c r="AG54" s="179">
        <f t="shared" si="38"/>
        <v>0</v>
      </c>
      <c r="AH54" s="179">
        <f t="shared" si="38"/>
        <v>0</v>
      </c>
      <c r="AI54" s="179">
        <f t="shared" si="38"/>
        <v>0</v>
      </c>
      <c r="AJ54" s="180"/>
      <c r="AK54" s="244" t="str">
        <f>IF(Y57=0,"",IF(Y57&gt;0,$Y$55))</f>
        <v/>
      </c>
      <c r="AL54" s="244" t="str">
        <f>IF(Z57=0,"",IF(Z57&gt;0,$Y$55))</f>
        <v/>
      </c>
      <c r="AM54" s="181"/>
      <c r="AN54" s="181"/>
      <c r="AO54" s="182">
        <f>IF(B54=0,"",IF(B54&gt;0,AO55/B54))</f>
        <v>0</v>
      </c>
      <c r="AP54" s="182">
        <f>IF(B54=0,"",IF(B54&gt;0,AP55/B54))</f>
        <v>0</v>
      </c>
      <c r="AQ54" s="183">
        <f>IF(B54=0,"",IF(B54&gt;0,AQ56/B54))</f>
        <v>1</v>
      </c>
      <c r="AR54" s="184"/>
      <c r="AS54" s="246" t="s">
        <v>117</v>
      </c>
      <c r="AT54" s="246" t="s">
        <v>117</v>
      </c>
      <c r="AU54" s="246" t="s">
        <v>118</v>
      </c>
      <c r="AV54" s="247" t="str">
        <f>IF(AX54=0,"",IF(AX54&gt;0,AX54/AV55))</f>
        <v/>
      </c>
      <c r="AW54" s="248"/>
      <c r="AX54" s="248">
        <f>SUM(AX18:AX53)</f>
        <v>0</v>
      </c>
      <c r="AY54" s="247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102"/>
      <c r="E55" s="185">
        <f>COUNTA(E18:E53)</f>
        <v>0</v>
      </c>
      <c r="F55" s="185">
        <f>COUNTA(F18:F53)</f>
        <v>0</v>
      </c>
      <c r="G55" s="102"/>
      <c r="H55" s="316" t="s">
        <v>85</v>
      </c>
      <c r="I55" s="309"/>
      <c r="J55" s="316" t="s">
        <v>31</v>
      </c>
      <c r="K55" s="309"/>
      <c r="L55" s="309" t="s">
        <v>32</v>
      </c>
      <c r="M55" s="309"/>
      <c r="N55" s="102"/>
      <c r="O55" s="102"/>
      <c r="P55" s="102"/>
      <c r="Q55" s="102"/>
      <c r="R55" s="102"/>
      <c r="S55" s="186" t="e">
        <f t="shared" ref="S55:X55" si="39">S54/S56</f>
        <v>#DIV/0!</v>
      </c>
      <c r="T55" s="186" t="e">
        <f t="shared" si="39"/>
        <v>#DIV/0!</v>
      </c>
      <c r="U55" s="186" t="e">
        <f t="shared" si="39"/>
        <v>#DIV/0!</v>
      </c>
      <c r="V55" s="186" t="e">
        <f t="shared" si="39"/>
        <v>#DIV/0!</v>
      </c>
      <c r="W55" s="186" t="e">
        <f t="shared" si="39"/>
        <v>#DIV/0!</v>
      </c>
      <c r="X55" s="186" t="e">
        <f t="shared" si="39"/>
        <v>#DIV/0!</v>
      </c>
      <c r="Y55" s="186" t="e">
        <f>Y54/Y57</f>
        <v>#DIV/0!</v>
      </c>
      <c r="Z55" s="162">
        <f>Z54/10</f>
        <v>0</v>
      </c>
      <c r="AA55" s="162">
        <f t="shared" ref="AA55:AI55" si="40">AA54/10</f>
        <v>0</v>
      </c>
      <c r="AB55" s="162">
        <f t="shared" si="40"/>
        <v>0</v>
      </c>
      <c r="AC55" s="162">
        <f t="shared" si="40"/>
        <v>0</v>
      </c>
      <c r="AD55" s="162">
        <f t="shared" si="40"/>
        <v>0</v>
      </c>
      <c r="AE55" s="162">
        <f t="shared" si="40"/>
        <v>0</v>
      </c>
      <c r="AF55" s="162">
        <f t="shared" si="40"/>
        <v>0</v>
      </c>
      <c r="AG55" s="162">
        <f t="shared" si="40"/>
        <v>0</v>
      </c>
      <c r="AH55" s="162">
        <f t="shared" si="40"/>
        <v>0</v>
      </c>
      <c r="AI55" s="162">
        <f t="shared" si="40"/>
        <v>0</v>
      </c>
      <c r="AJ55" s="162"/>
      <c r="AK55" s="106"/>
      <c r="AL55" s="106"/>
      <c r="AM55" s="106"/>
      <c r="AN55" s="106"/>
      <c r="AO55" s="187">
        <f>COUNTIF(AO18:AO53,1)</f>
        <v>0</v>
      </c>
      <c r="AP55" s="187">
        <f>SUM(AP18:AP52)</f>
        <v>0</v>
      </c>
      <c r="AQ55" s="185">
        <f>COUNTA(AQ18:AQ53)</f>
        <v>0</v>
      </c>
      <c r="AR55" s="106"/>
      <c r="AS55" s="127" t="str">
        <f>IF($AS$57=0,"",IF($D$2&lt;6,"",IF($D$2&gt;=6,(AS58+AS59)/AS57)))</f>
        <v/>
      </c>
      <c r="AT55" s="127" t="str">
        <f t="shared" ref="AT55:AU55" si="41">IF($AS$57=0,"",IF($D$2&lt;6,"",IF($D$2&gt;=6,(AT58+AT59)/AT57)))</f>
        <v/>
      </c>
      <c r="AU55" s="127" t="str">
        <f t="shared" si="41"/>
        <v/>
      </c>
      <c r="AV55" s="185">
        <f>COUNTA(AV18:AV53)</f>
        <v>0</v>
      </c>
      <c r="AW55" s="185"/>
      <c r="AX55" s="185"/>
      <c r="AY55" s="185">
        <f>COUNTA(AY18:AY53)</f>
        <v>0</v>
      </c>
      <c r="AZ55" s="3"/>
      <c r="BA55" s="3"/>
    </row>
    <row r="56" spans="1:53" ht="13.8" thickBot="1" x14ac:dyDescent="0.3">
      <c r="E56" s="3"/>
      <c r="F56" s="3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 t="e">
        <f>Z54/D68*D70</f>
        <v>#DIV/0!</v>
      </c>
      <c r="AA56" s="10">
        <f>AA54/E68*E70</f>
        <v>0</v>
      </c>
      <c r="AB56" s="10">
        <f>AB54/F68*F70</f>
        <v>0</v>
      </c>
      <c r="AC56" s="10">
        <f>AC54/G68*G70</f>
        <v>0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27" t="str">
        <f>IF($AS$57=0,"",IF($D$2&lt;6,"",IF($D$2&gt;=6,(AS59/AS57))))</f>
        <v/>
      </c>
      <c r="AT56" s="127" t="str">
        <f t="shared" ref="AT56:AU56" si="43">IF($AS$57=0,"",IF($D$2&lt;6,"",IF($D$2&gt;=6,(AT59/AT57))))</f>
        <v/>
      </c>
      <c r="AU56" s="127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0</v>
      </c>
      <c r="C57" s="54"/>
      <c r="D57" s="53">
        <f>D2</f>
        <v>6</v>
      </c>
      <c r="E57" s="92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6">
        <f t="shared" ref="AS57:AT57" si="44">COUNTIF(AS18:AS53,"&gt;""")</f>
        <v>0</v>
      </c>
      <c r="AT57" s="76">
        <f t="shared" si="44"/>
        <v>0</v>
      </c>
      <c r="AU57" s="76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69</v>
      </c>
      <c r="C58" s="54"/>
      <c r="D58" s="304">
        <f>D3</f>
        <v>46031</v>
      </c>
      <c r="E58" s="305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101">
        <f>COUNTIF(AS18:AS53,"1F")</f>
        <v>0</v>
      </c>
      <c r="AT58" s="101">
        <f t="shared" ref="AT58:AU58" si="45">COUNTIF(AT18:AT53,"1F")</f>
        <v>0</v>
      </c>
      <c r="AU58" s="101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73"/>
      <c r="E59" s="73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101">
        <f>COUNTIF(AS18:AS53,"2F")</f>
        <v>0</v>
      </c>
      <c r="AT59" s="101">
        <f t="shared" ref="AT59" si="46">COUNTIF(AT18:AT53,"2F")</f>
        <v>0</v>
      </c>
      <c r="AU59" s="101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73"/>
      <c r="E60" s="73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2</v>
      </c>
      <c r="E62" s="4" t="s">
        <v>3</v>
      </c>
      <c r="F62" s="4" t="s">
        <v>1</v>
      </c>
      <c r="G62" s="68" t="s">
        <v>82</v>
      </c>
      <c r="H62" s="4" t="s">
        <v>4</v>
      </c>
      <c r="I62" s="4" t="s">
        <v>5</v>
      </c>
      <c r="J62" s="4" t="s">
        <v>48</v>
      </c>
      <c r="K62" s="4" t="s">
        <v>8</v>
      </c>
      <c r="L62" s="4" t="s">
        <v>24</v>
      </c>
      <c r="M62" s="4" t="s">
        <v>49</v>
      </c>
      <c r="AE62" s="3"/>
      <c r="AJ62" s="4" t="s">
        <v>25</v>
      </c>
      <c r="AK62" s="4" t="s">
        <v>25</v>
      </c>
      <c r="AL62" s="4" t="s">
        <v>25</v>
      </c>
      <c r="AO62" s="4" t="s">
        <v>50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66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0</v>
      </c>
      <c r="E68" s="4">
        <f>COUNTIF($D$18:$D$53,"B")</f>
        <v>3</v>
      </c>
      <c r="F68" s="4">
        <f>COUNTIF($D$18:$D$53,"C")</f>
        <v>2</v>
      </c>
      <c r="G68" s="4">
        <f>COUNTIF($D$18:$D$53,"D")</f>
        <v>1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51</v>
      </c>
      <c r="C70" s="5"/>
      <c r="D70" s="10">
        <f>D68/$B$54</f>
        <v>0</v>
      </c>
      <c r="E70" s="10">
        <f>E68/$B$54</f>
        <v>8.3333333333333329E-2</v>
      </c>
      <c r="F70" s="10">
        <f>F68/$B$54</f>
        <v>5.5555555555555552E-2</v>
      </c>
      <c r="G70" s="10">
        <f>G68/$B$54</f>
        <v>2.7777777777777776E-2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52</v>
      </c>
      <c r="C71" s="5"/>
      <c r="D71" s="10" t="e">
        <f>Z56</f>
        <v>#DIV/0!</v>
      </c>
      <c r="E71" s="10">
        <f>AA56</f>
        <v>0</v>
      </c>
      <c r="F71" s="10">
        <f>AB56</f>
        <v>0</v>
      </c>
      <c r="G71" s="10">
        <f>AC56</f>
        <v>0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53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54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64</v>
      </c>
      <c r="C74" s="5"/>
      <c r="D74" s="10">
        <f>IF($E$7="ja",D70,IF($E7="nee",D72))</f>
        <v>0</v>
      </c>
      <c r="E74" s="10">
        <f>IF($E$7="ja",E70,IF($E7="nee",E72))</f>
        <v>8.3333333333333329E-2</v>
      </c>
      <c r="F74" s="10">
        <f>IF($E$7="ja",F70,IF($E7="nee",F72))</f>
        <v>5.5555555555555552E-2</v>
      </c>
      <c r="G74" s="10">
        <f>IF($E$7="ja",G70,IF($E7="nee",G72))</f>
        <v>2.7777777777777776E-2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65</v>
      </c>
      <c r="C75" s="5"/>
      <c r="D75" s="10" t="e">
        <f>IF($E$7="ja",D71,IF($E$7="nee",D73))</f>
        <v>#DIV/0!</v>
      </c>
      <c r="E75" s="10">
        <f>IF($E$7="ja",E71,IF($E$7="nee",E73))</f>
        <v>0</v>
      </c>
      <c r="F75" s="10">
        <f>IF($E$7="ja",F71,IF($E$7="nee",F73))</f>
        <v>0</v>
      </c>
      <c r="G75" s="10">
        <f>IF($E$7="ja",G71,IF($E$7="nee",G73))</f>
        <v>0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</mergeCells>
  <conditionalFormatting sqref="B18:C53">
    <cfRule type="cellIs" dxfId="440" priority="56" stopIfTrue="1" operator="equal">
      <formula>0</formula>
    </cfRule>
  </conditionalFormatting>
  <conditionalFormatting sqref="D18:D53">
    <cfRule type="cellIs" dxfId="439" priority="28" stopIfTrue="1" operator="equal">
      <formula>""</formula>
    </cfRule>
  </conditionalFormatting>
  <conditionalFormatting sqref="E7:E8 D9">
    <cfRule type="cellIs" dxfId="438" priority="91" stopIfTrue="1" operator="equal">
      <formula>"nee"</formula>
    </cfRule>
    <cfRule type="cellIs" dxfId="437" priority="90" stopIfTrue="1" operator="equal">
      <formula>"ja"</formula>
    </cfRule>
  </conditionalFormatting>
  <conditionalFormatting sqref="E18:E53">
    <cfRule type="cellIs" dxfId="436" priority="95" stopIfTrue="1" operator="equal">
      <formula>0</formula>
    </cfRule>
  </conditionalFormatting>
  <conditionalFormatting sqref="E18:F53">
    <cfRule type="cellIs" dxfId="435" priority="93" stopIfTrue="1" operator="equal">
      <formula>"x"</formula>
    </cfRule>
  </conditionalFormatting>
  <conditionalFormatting sqref="F18:F53">
    <cfRule type="cellIs" dxfId="434" priority="94" stopIfTrue="1" operator="equal">
      <formula>""</formula>
    </cfRule>
  </conditionalFormatting>
  <conditionalFormatting sqref="G11:G13">
    <cfRule type="expression" dxfId="433" priority="23" stopIfTrue="1">
      <formula>$J$3="ja"</formula>
    </cfRule>
    <cfRule type="expression" dxfId="432" priority="24" stopIfTrue="1">
      <formula>$L$3="ja"</formula>
    </cfRule>
  </conditionalFormatting>
  <conditionalFormatting sqref="G18:G53">
    <cfRule type="cellIs" dxfId="431" priority="74" stopIfTrue="1" operator="greaterThan">
      <formula>""</formula>
    </cfRule>
    <cfRule type="cellIs" dxfId="430" priority="73" stopIfTrue="1" operator="equal">
      <formula>""</formula>
    </cfRule>
  </conditionalFormatting>
  <conditionalFormatting sqref="H11:H13">
    <cfRule type="expression" dxfId="429" priority="21">
      <formula>$K$2="ja"</formula>
    </cfRule>
    <cfRule type="expression" dxfId="428" priority="25" stopIfTrue="1">
      <formula>$J$2="ja"</formula>
    </cfRule>
    <cfRule type="expression" dxfId="427" priority="26" stopIfTrue="1">
      <formula>$L$2="ja"</formula>
    </cfRule>
  </conditionalFormatting>
  <conditionalFormatting sqref="H18:M53">
    <cfRule type="cellIs" dxfId="426" priority="88" stopIfTrue="1" operator="lessThanOrEqual">
      <formula>$D18</formula>
    </cfRule>
    <cfRule type="cellIs" dxfId="425" priority="87" stopIfTrue="1" operator="equal">
      <formula>0</formula>
    </cfRule>
    <cfRule type="cellIs" dxfId="424" priority="89" stopIfTrue="1" operator="notEqual">
      <formula>$D18</formula>
    </cfRule>
  </conditionalFormatting>
  <conditionalFormatting sqref="I11:I13">
    <cfRule type="expression" dxfId="423" priority="27" stopIfTrue="1">
      <formula>$J$3="ja"</formula>
    </cfRule>
  </conditionalFormatting>
  <conditionalFormatting sqref="I11:J13">
    <cfRule type="expression" dxfId="422" priority="19">
      <formula>$M$2="ja"</formula>
    </cfRule>
  </conditionalFormatting>
  <conditionalFormatting sqref="I11:K13">
    <cfRule type="expression" dxfId="421" priority="18">
      <formula>$L$3="ja"</formula>
    </cfRule>
  </conditionalFormatting>
  <conditionalFormatting sqref="J11:J13">
    <cfRule type="expression" dxfId="420" priority="20">
      <formula>$K$2="ja"</formula>
    </cfRule>
    <cfRule type="expression" dxfId="419" priority="22">
      <formula>$L$2="ja"</formula>
    </cfRule>
  </conditionalFormatting>
  <conditionalFormatting sqref="J11:R13">
    <cfRule type="expression" dxfId="418" priority="14">
      <formula>$J$3="ja"</formula>
    </cfRule>
  </conditionalFormatting>
  <conditionalFormatting sqref="L11:R13">
    <cfRule type="expression" dxfId="417" priority="13">
      <formula>$K$2="ja"</formula>
    </cfRule>
    <cfRule type="expression" dxfId="416" priority="15" stopIfTrue="1">
      <formula>$L$2="ja"</formula>
    </cfRule>
    <cfRule type="expression" dxfId="415" priority="16" stopIfTrue="1">
      <formula>$M$2="ja"</formula>
    </cfRule>
    <cfRule type="expression" dxfId="414" priority="17" stopIfTrue="1">
      <formula>$S$2="ja"</formula>
    </cfRule>
  </conditionalFormatting>
  <conditionalFormatting sqref="AJ18:AJ53">
    <cfRule type="cellIs" dxfId="413" priority="92" stopIfTrue="1" operator="notEqual">
      <formula>""</formula>
    </cfRule>
  </conditionalFormatting>
  <conditionalFormatting sqref="AK18:AK53">
    <cfRule type="cellIs" dxfId="412" priority="34" stopIfTrue="1" operator="equal">
      <formula>1</formula>
    </cfRule>
    <cfRule type="cellIs" dxfId="411" priority="35" stopIfTrue="1" operator="lessThan">
      <formula>1</formula>
    </cfRule>
  </conditionalFormatting>
  <conditionalFormatting sqref="AK11:AL13">
    <cfRule type="cellIs" dxfId="410" priority="11" stopIfTrue="1" operator="lessThan">
      <formula>1</formula>
    </cfRule>
    <cfRule type="cellIs" dxfId="409" priority="10" stopIfTrue="1" operator="equal">
      <formula>1</formula>
    </cfRule>
  </conditionalFormatting>
  <conditionalFormatting sqref="AL18:AL53">
    <cfRule type="expression" dxfId="408" priority="33">
      <formula>$AM18&gt;=$AR18</formula>
    </cfRule>
    <cfRule type="expression" dxfId="407" priority="30">
      <formula>$G18=""</formula>
    </cfRule>
    <cfRule type="expression" dxfId="406" priority="31">
      <formula>$AM18=""</formula>
    </cfRule>
    <cfRule type="expression" dxfId="405" priority="32">
      <formula>$AM18&lt;$AR18</formula>
    </cfRule>
  </conditionalFormatting>
  <conditionalFormatting sqref="AL18:AL54">
    <cfRule type="expression" dxfId="404" priority="29">
      <formula>$B18&gt;0</formula>
    </cfRule>
  </conditionalFormatting>
  <conditionalFormatting sqref="AM18:AN53">
    <cfRule type="expression" dxfId="403" priority="75" stopIfTrue="1">
      <formula>$L$3="ja"</formula>
    </cfRule>
  </conditionalFormatting>
  <conditionalFormatting sqref="AO18:AO53">
    <cfRule type="cellIs" dxfId="402" priority="82" stopIfTrue="1" operator="equal">
      <formula>""</formula>
    </cfRule>
    <cfRule type="cellIs" dxfId="401" priority="81" stopIfTrue="1" operator="equal">
      <formula>1</formula>
    </cfRule>
  </conditionalFormatting>
  <conditionalFormatting sqref="AP18:AP53">
    <cfRule type="cellIs" dxfId="400" priority="84" stopIfTrue="1" operator="equal">
      <formula>""</formula>
    </cfRule>
    <cfRule type="cellIs" dxfId="399" priority="83" stopIfTrue="1" operator="equal">
      <formula>1</formula>
    </cfRule>
  </conditionalFormatting>
  <conditionalFormatting sqref="AQ18:AQ53">
    <cfRule type="cellIs" dxfId="398" priority="55" stopIfTrue="1" operator="equal">
      <formula>""</formula>
    </cfRule>
    <cfRule type="cellIs" dxfId="397" priority="53" stopIfTrue="1" operator="equal">
      <formula>"x"</formula>
    </cfRule>
    <cfRule type="expression" dxfId="396" priority="54" stopIfTrue="1">
      <formula>$B18&gt;0</formula>
    </cfRule>
  </conditionalFormatting>
  <conditionalFormatting sqref="AR18:AR54">
    <cfRule type="expression" dxfId="395" priority="52" stopIfTrue="1">
      <formula>$L$3="ja"</formula>
    </cfRule>
  </conditionalFormatting>
  <conditionalFormatting sqref="AR54">
    <cfRule type="expression" dxfId="394" priority="51" stopIfTrue="1">
      <formula>$J$3="ja"</formula>
    </cfRule>
  </conditionalFormatting>
  <conditionalFormatting sqref="AS11:AS13">
    <cfRule type="expression" dxfId="393" priority="6" stopIfTrue="1">
      <formula>$J$3="ja"</formula>
    </cfRule>
  </conditionalFormatting>
  <conditionalFormatting sqref="AS11:AT13">
    <cfRule type="expression" dxfId="392" priority="9">
      <formula>$L$3="ja"</formula>
    </cfRule>
    <cfRule type="expression" dxfId="391" priority="8">
      <formula>$M$2="ja"</formula>
    </cfRule>
  </conditionalFormatting>
  <conditionalFormatting sqref="AS18:AT53">
    <cfRule type="cellIs" dxfId="390" priority="36" operator="equal">
      <formula>"2F"</formula>
    </cfRule>
  </conditionalFormatting>
  <conditionalFormatting sqref="AS18:AU53">
    <cfRule type="cellIs" dxfId="389" priority="39" operator="equal">
      <formula>"1F"</formula>
    </cfRule>
    <cfRule type="expression" dxfId="388" priority="40" stopIfTrue="1">
      <formula>$L$3="ja"</formula>
    </cfRule>
    <cfRule type="cellIs" dxfId="387" priority="38" operator="equal">
      <formula>"&lt;1F"</formula>
    </cfRule>
  </conditionalFormatting>
  <conditionalFormatting sqref="AS54:AU54">
    <cfRule type="expression" dxfId="386" priority="48" stopIfTrue="1">
      <formula>$L$3="ja"</formula>
    </cfRule>
  </conditionalFormatting>
  <conditionalFormatting sqref="AS54:AY54">
    <cfRule type="expression" dxfId="385" priority="49" stopIfTrue="1">
      <formula>$J$3="ja"</formula>
    </cfRule>
  </conditionalFormatting>
  <conditionalFormatting sqref="AT11:AT13">
    <cfRule type="expression" dxfId="384" priority="7">
      <formula>$L$2="ja"</formula>
    </cfRule>
  </conditionalFormatting>
  <conditionalFormatting sqref="AT11:AU13">
    <cfRule type="expression" dxfId="383" priority="1">
      <formula>$K$2="ja"</formula>
    </cfRule>
  </conditionalFormatting>
  <conditionalFormatting sqref="AT11:AV13">
    <cfRule type="expression" dxfId="382" priority="2">
      <formula>$J$3="ja"</formula>
    </cfRule>
  </conditionalFormatting>
  <conditionalFormatting sqref="AU11:AU13">
    <cfRule type="expression" dxfId="381" priority="3" stopIfTrue="1">
      <formula>$L$2="ja"</formula>
    </cfRule>
    <cfRule type="expression" dxfId="380" priority="4" stopIfTrue="1">
      <formula>$M$2="ja"</formula>
    </cfRule>
    <cfRule type="expression" dxfId="379" priority="5" stopIfTrue="1">
      <formula>$S$2="ja"</formula>
    </cfRule>
  </conditionalFormatting>
  <conditionalFormatting sqref="AU18:AU53">
    <cfRule type="cellIs" dxfId="378" priority="37" operator="equal">
      <formula>"1S"</formula>
    </cfRule>
  </conditionalFormatting>
  <conditionalFormatting sqref="AV11:AV13 AY11:AY13">
    <cfRule type="expression" dxfId="377" priority="12" stopIfTrue="1">
      <formula>$L$3="ja"</formula>
    </cfRule>
  </conditionalFormatting>
  <conditionalFormatting sqref="AV18:AV53">
    <cfRule type="expression" dxfId="376" priority="46">
      <formula>$AW18&gt;=$AR18</formula>
    </cfRule>
    <cfRule type="expression" dxfId="375" priority="45">
      <formula>$AW18&lt;$AR18</formula>
    </cfRule>
    <cfRule type="expression" dxfId="374" priority="44">
      <formula>$AW18=""</formula>
    </cfRule>
  </conditionalFormatting>
  <conditionalFormatting sqref="AV54:AY54">
    <cfRule type="expression" dxfId="373" priority="50" stopIfTrue="1">
      <formula>$L$3="ja"</formula>
    </cfRule>
  </conditionalFormatting>
  <conditionalFormatting sqref="AW18:AX53">
    <cfRule type="expression" dxfId="372" priority="47" stopIfTrue="1">
      <formula>$L$3="ja"</formula>
    </cfRule>
  </conditionalFormatting>
  <conditionalFormatting sqref="AY18:AY53">
    <cfRule type="expression" dxfId="371" priority="41">
      <formula>$AZ18=""</formula>
    </cfRule>
    <cfRule type="expression" dxfId="370" priority="42">
      <formula>$AZ18&lt;$AW18</formula>
    </cfRule>
    <cfRule type="expression" dxfId="369" priority="43">
      <formula>$AZ18&gt;=$AW18</formula>
    </cfRule>
  </conditionalFormatting>
  <conditionalFormatting sqref="AZ18:BA53">
    <cfRule type="expression" dxfId="368" priority="79" stopIfTrue="1">
      <formula>$L$3="ja"</formula>
    </cfRule>
  </conditionalFormatting>
  <conditionalFormatting sqref="BA54">
    <cfRule type="expression" dxfId="367" priority="77" stopIfTrue="1">
      <formula>$J$3="ja"</formula>
    </cfRule>
    <cfRule type="expression" dxfId="366" priority="78" stopIfTrue="1">
      <formula>$L$3="ja"</formula>
    </cfRule>
  </conditionalFormatting>
  <dataValidations count="5">
    <dataValidation type="list" allowBlank="1" showInputMessage="1" showErrorMessage="1" sqref="G18:G53" xr:uid="{9ED9D538-EDAA-413A-B8F5-39F5A6077E6A}">
      <formula1>"PRO,PRO/BBL,BBL,BBL/Kader,Kader,Kader/TL,TL,TL/Havo,Havo,Havo/Vwo,Vwo,"</formula1>
    </dataValidation>
    <dataValidation type="list" allowBlank="1" showInputMessage="1" showErrorMessage="1" sqref="AY18:AY53 AV18:AV53" xr:uid="{3C088CA2-BD53-4BC8-B7EB-C46FAB240CED}">
      <formula1>"PRO,LWOO,BBL,BBL/Kader,Kader,Kader/TL,TL,TL/Havo,Havo,Havo/Vwo,Vwo,"</formula1>
    </dataValidation>
    <dataValidation type="list" allowBlank="1" showInputMessage="1" showErrorMessage="1" sqref="E2" xr:uid="{4C46E23D-E3A9-4484-8392-F3B350D9F133}">
      <formula1>"--,A,B,C,D,E,F,G,H,I,J,"</formula1>
    </dataValidation>
    <dataValidation type="list" allowBlank="1" showInputMessage="1" showErrorMessage="1" sqref="D2" xr:uid="{C06AF8D3-18B2-4F18-B173-BC64624B515E}">
      <formula1>"3,4,5,6,7,8,"</formula1>
    </dataValidation>
    <dataValidation type="list" allowBlank="1" showInputMessage="1" showErrorMessage="1" sqref="E7" xr:uid="{0DB75569-8CB3-48E8-9E78-38A789F7E51D}">
      <formula1>"ja,nee,"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36B4F-D71C-4DA7-A2EE-56D2E1725ABF}">
  <sheetPr>
    <tabColor rgb="FFCC00FF"/>
    <pageSetUpPr fitToPage="1"/>
  </sheetPr>
  <dimension ref="A1:AL55"/>
  <sheetViews>
    <sheetView showGridLines="0" showRowColHeaders="0" zoomScale="60" zoomScaleNormal="60" workbookViewId="0">
      <selection activeCell="F1" sqref="F1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6.33203125" style="268" bestFit="1" customWidth="1"/>
    <col min="2" max="2" width="41.33203125" style="272" customWidth="1"/>
    <col min="3" max="3" width="4" style="205" customWidth="1"/>
    <col min="4" max="4" width="9.21875" style="205" customWidth="1"/>
    <col min="5" max="5" width="18" style="205" customWidth="1"/>
    <col min="6" max="6" width="8.44140625" style="205" customWidth="1"/>
    <col min="7" max="7" width="8.77734375" style="205" customWidth="1"/>
    <col min="8" max="8" width="9.5546875" style="205" bestFit="1" customWidth="1"/>
    <col min="9" max="10" width="9.44140625" style="205" bestFit="1" customWidth="1"/>
    <col min="11" max="29" width="9.5546875" style="205" customWidth="1"/>
    <col min="30" max="31" width="9.21875" style="205" bestFit="1" customWidth="1"/>
    <col min="32" max="32" width="9.5546875" style="205" bestFit="1" customWidth="1"/>
    <col min="33" max="33" width="9.33203125" style="205" bestFit="1" customWidth="1"/>
    <col min="34" max="34" width="20.77734375" style="205" bestFit="1" customWidth="1"/>
    <col min="35" max="35" width="9.21875" style="205"/>
    <col min="36" max="37" width="9.21875" style="205" bestFit="1" customWidth="1"/>
    <col min="38" max="16384" width="9.21875" style="205"/>
  </cols>
  <sheetData>
    <row r="1" spans="1:38" ht="100.05" customHeight="1" x14ac:dyDescent="0.45"/>
    <row r="2" spans="1:38" ht="18.600000000000001" customHeight="1" x14ac:dyDescent="0.45"/>
    <row r="3" spans="1:38" s="213" customFormat="1" ht="42.6" x14ac:dyDescent="0.95">
      <c r="A3" s="268"/>
      <c r="B3" s="268"/>
      <c r="D3" s="324" t="s">
        <v>126</v>
      </c>
      <c r="E3" s="324"/>
      <c r="F3" s="214"/>
      <c r="G3" s="214"/>
      <c r="H3" s="259">
        <v>1</v>
      </c>
      <c r="I3" s="323" t="str">
        <f>VLOOKUP($H$3,'M6'!A18:B53,2)</f>
        <v>leerling 1</v>
      </c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2" t="s">
        <v>125</v>
      </c>
      <c r="AE3" s="322"/>
      <c r="AF3" s="322"/>
      <c r="AG3" s="260">
        <f>'M6'!$D$2</f>
        <v>6</v>
      </c>
      <c r="AK3" s="227"/>
      <c r="AL3" s="227"/>
    </row>
    <row r="4" spans="1:38" ht="28.05" customHeight="1" x14ac:dyDescent="0.45">
      <c r="B4" s="273"/>
      <c r="C4" s="21"/>
      <c r="D4" s="21"/>
      <c r="E4" s="21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</row>
    <row r="5" spans="1:38" ht="19.5" customHeight="1" x14ac:dyDescent="0.45">
      <c r="B5" s="274"/>
      <c r="C5" s="4"/>
      <c r="D5" s="4"/>
      <c r="E5" s="3"/>
    </row>
    <row r="6" spans="1:38" x14ac:dyDescent="0.45">
      <c r="B6" s="274"/>
      <c r="C6" s="4"/>
      <c r="D6" s="4"/>
      <c r="E6" s="4"/>
    </row>
    <row r="7" spans="1:38" ht="18.600000000000001" x14ac:dyDescent="0.45">
      <c r="A7" s="270">
        <v>1</v>
      </c>
      <c r="B7" s="271" t="str">
        <f>'M6'!B18</f>
        <v>leerling 1</v>
      </c>
      <c r="C7" s="4"/>
      <c r="D7" s="4"/>
      <c r="E7" s="4"/>
    </row>
    <row r="8" spans="1:38" ht="18.600000000000001" x14ac:dyDescent="0.45">
      <c r="A8" s="270">
        <v>2</v>
      </c>
      <c r="B8" s="271" t="str">
        <f>'M6'!B19</f>
        <v>leerling 2</v>
      </c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</row>
    <row r="9" spans="1:38" ht="18.600000000000001" x14ac:dyDescent="0.45">
      <c r="A9" s="270">
        <v>3</v>
      </c>
      <c r="B9" s="271" t="str">
        <f>'M6'!B20</f>
        <v>leerling 3</v>
      </c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</row>
    <row r="10" spans="1:38" ht="18.600000000000001" x14ac:dyDescent="0.45">
      <c r="A10" s="270">
        <v>4</v>
      </c>
      <c r="B10" s="271" t="str">
        <f>'M6'!B21</f>
        <v>leerling 4</v>
      </c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</row>
    <row r="11" spans="1:38" ht="18.600000000000001" x14ac:dyDescent="0.45">
      <c r="A11" s="270">
        <v>5</v>
      </c>
      <c r="B11" s="271" t="str">
        <f>'M6'!B22</f>
        <v>leerling 5</v>
      </c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</row>
    <row r="12" spans="1:38" ht="18.600000000000001" x14ac:dyDescent="0.45">
      <c r="A12" s="270">
        <v>6</v>
      </c>
      <c r="B12" s="271" t="str">
        <f>'M6'!B23</f>
        <v>leerling 6</v>
      </c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  <c r="AC12" s="209"/>
    </row>
    <row r="13" spans="1:38" ht="18.600000000000001" x14ac:dyDescent="0.45">
      <c r="A13" s="270">
        <v>7</v>
      </c>
      <c r="B13" s="271">
        <f>'M6'!B24</f>
        <v>0</v>
      </c>
      <c r="H13" s="209"/>
      <c r="I13" s="209"/>
      <c r="J13" s="209"/>
      <c r="K13" s="216" t="s">
        <v>155</v>
      </c>
      <c r="L13" s="216" t="s">
        <v>156</v>
      </c>
      <c r="M13" s="221" t="s">
        <v>157</v>
      </c>
      <c r="N13" s="221" t="s">
        <v>158</v>
      </c>
      <c r="O13" s="222" t="s">
        <v>159</v>
      </c>
      <c r="P13" s="222" t="s">
        <v>160</v>
      </c>
      <c r="Q13" s="217" t="s">
        <v>161</v>
      </c>
      <c r="R13" s="217" t="s">
        <v>162</v>
      </c>
      <c r="S13" s="223" t="s">
        <v>163</v>
      </c>
      <c r="T13" s="223" t="s">
        <v>164</v>
      </c>
      <c r="U13" s="218" t="s">
        <v>165</v>
      </c>
      <c r="V13" s="218" t="s">
        <v>166</v>
      </c>
      <c r="W13" s="224" t="s">
        <v>127</v>
      </c>
      <c r="X13" s="225" t="s">
        <v>128</v>
      </c>
      <c r="Y13" s="229" t="s">
        <v>133</v>
      </c>
      <c r="Z13" s="298" t="s">
        <v>172</v>
      </c>
      <c r="AA13" s="298" t="s">
        <v>187</v>
      </c>
      <c r="AB13" s="231" t="s">
        <v>83</v>
      </c>
      <c r="AC13" s="232" t="s">
        <v>134</v>
      </c>
      <c r="AD13" s="208"/>
      <c r="AE13" s="208"/>
      <c r="AF13" s="208"/>
      <c r="AG13" s="208"/>
    </row>
    <row r="14" spans="1:38" ht="18.600000000000001" x14ac:dyDescent="0.45">
      <c r="A14" s="270">
        <v>8</v>
      </c>
      <c r="B14" s="271">
        <f>'M6'!B25</f>
        <v>0</v>
      </c>
      <c r="H14" s="212"/>
      <c r="I14" s="212"/>
      <c r="J14" s="212"/>
      <c r="K14" s="220" t="str">
        <f>VLOOKUP($H$3,'M6'!$A$18:$M$53,8)</f>
        <v>A</v>
      </c>
      <c r="L14" s="220">
        <f>VLOOKUP($H$3,'E6'!$A$18:$M$53,8)</f>
        <v>0</v>
      </c>
      <c r="M14" s="220" t="str">
        <f>VLOOKUP($H$3,'M6'!$A$18:$M$53,9)</f>
        <v>C</v>
      </c>
      <c r="N14" s="220">
        <f>VLOOKUP($H$3,'E6'!$A$18:$M$53,9)</f>
        <v>0</v>
      </c>
      <c r="O14" s="220" t="str">
        <f>VLOOKUP($H$3,'M6'!$A$18:$M$53,10)</f>
        <v>C</v>
      </c>
      <c r="P14" s="220">
        <f>VLOOKUP($H$3,'E6'!$A$18:$M$53,10)</f>
        <v>0</v>
      </c>
      <c r="Q14" s="220" t="str">
        <f>VLOOKUP($H$3,'M6'!$A$18:$M$53,11)</f>
        <v>C</v>
      </c>
      <c r="R14" s="220">
        <f>VLOOKUP($H$3,'E6'!$A$18:$M$53,11)</f>
        <v>0</v>
      </c>
      <c r="S14" s="220" t="str">
        <f>VLOOKUP($H$3,'M6'!$A$18:$M$53,12)</f>
        <v>A</v>
      </c>
      <c r="T14" s="220">
        <f>VLOOKUP($H$3,'E6'!$A$18:$M$53,12)</f>
        <v>0</v>
      </c>
      <c r="U14" s="220" t="str">
        <f>VLOOKUP($H$3,'M6'!$A$18:$M$53,13)</f>
        <v>A</v>
      </c>
      <c r="V14" s="220">
        <f>VLOOKUP($H$3,'E6'!$A$18:$M$53,13)</f>
        <v>0</v>
      </c>
      <c r="W14" s="220"/>
      <c r="X14" s="220" t="str">
        <f>VLOOKUP($H$3,'M6'!$A$18:$M$53,4)</f>
        <v>B</v>
      </c>
      <c r="Y14" s="219">
        <f>'TOTAAL M-TOETSEN'!$AB$5*5</f>
        <v>2.1749999999999998</v>
      </c>
      <c r="Z14" s="220">
        <f>VLOOKUP($H$3,'M6'!$A$18:$M$53,3)</f>
        <v>8</v>
      </c>
      <c r="AA14" s="220"/>
      <c r="AB14" s="233"/>
      <c r="AC14" s="220"/>
      <c r="AD14" s="207"/>
      <c r="AE14" s="207"/>
      <c r="AF14" s="207"/>
      <c r="AG14" s="207"/>
    </row>
    <row r="15" spans="1:38" ht="18.600000000000001" x14ac:dyDescent="0.45">
      <c r="A15" s="270">
        <v>9</v>
      </c>
      <c r="B15" s="271">
        <f>'M6'!B26</f>
        <v>0</v>
      </c>
      <c r="K15" s="219">
        <f>IF(K14="E",1,IF(K14="D",2,IF(K14="C",3,IF(K14="B",4,IF(K14="A",5,IF(K14=5,1,IF(K14=4,2,IF(K14=3,3,IF(K14=2,4,IF(K14=1,5,IF(K14=0,"")))))))))))</f>
        <v>5</v>
      </c>
      <c r="L15" s="219" t="str">
        <f t="shared" ref="L15:V15" si="0">IF(L14="E",1,IF(L14="D",2,IF(L14="C",3,IF(L14="B",4,IF(L14="A",5,IF(L14=5,1,IF(L14=4,2,IF(L14=3,3,IF(L14=2,4,IF(L14=1,5,IF(L14=0,"")))))))))))</f>
        <v/>
      </c>
      <c r="M15" s="219">
        <f t="shared" si="0"/>
        <v>3</v>
      </c>
      <c r="N15" s="219" t="str">
        <f t="shared" si="0"/>
        <v/>
      </c>
      <c r="O15" s="219">
        <f t="shared" si="0"/>
        <v>3</v>
      </c>
      <c r="P15" s="219" t="str">
        <f t="shared" si="0"/>
        <v/>
      </c>
      <c r="Q15" s="219">
        <f t="shared" si="0"/>
        <v>3</v>
      </c>
      <c r="R15" s="219" t="str">
        <f t="shared" si="0"/>
        <v/>
      </c>
      <c r="S15" s="219">
        <f t="shared" si="0"/>
        <v>5</v>
      </c>
      <c r="T15" s="219" t="str">
        <f t="shared" si="0"/>
        <v/>
      </c>
      <c r="U15" s="219">
        <f t="shared" si="0"/>
        <v>5</v>
      </c>
      <c r="V15" s="219" t="str">
        <f t="shared" si="0"/>
        <v/>
      </c>
      <c r="W15" s="230">
        <f>AC15/AB15</f>
        <v>4</v>
      </c>
      <c r="X15" s="230">
        <f>IF(X14="E",1,IF(X14="D",2,IF(X14="C",3,IF(X14="B",4,IF(X14="A",5,IF(X14=5,1,IF(X14=4,2,IF(X14=3,3,IF(X14=2,4,IF(X14=1,5,IF(X14=0,"")))))))))))</f>
        <v>4</v>
      </c>
      <c r="Y15" s="230">
        <f>Y14</f>
        <v>2.1749999999999998</v>
      </c>
      <c r="Z15" s="219">
        <f>IF(Z14="E",1,IF(Z14="D",2,IF(Z14="C",3,IF(Z14="B",4,IF(Z14="A",5,IF(Z14=0,"",IF(Z14&lt;3,1,IF(Z14&lt;5,2,IF(Z14&lt;7,3,IF(Z14&lt;9,4,IF(Z14&lt;11,5,IF(Z14=0,""))))))))))))</f>
        <v>4</v>
      </c>
      <c r="AA15" s="230">
        <f>W15-1</f>
        <v>3</v>
      </c>
      <c r="AB15" s="234">
        <f>COUNTIF(K15:V15,"&gt;0")</f>
        <v>6</v>
      </c>
      <c r="AC15" s="234">
        <f>SUM(K15:V15)</f>
        <v>24</v>
      </c>
    </row>
    <row r="16" spans="1:38" ht="18.600000000000001" x14ac:dyDescent="0.45">
      <c r="A16" s="270">
        <v>10</v>
      </c>
      <c r="B16" s="271">
        <f>'M6'!B27</f>
        <v>0</v>
      </c>
    </row>
    <row r="17" spans="1:29" ht="18.600000000000001" x14ac:dyDescent="0.45">
      <c r="A17" s="270">
        <v>11</v>
      </c>
      <c r="B17" s="271">
        <f>'M6'!B28</f>
        <v>0</v>
      </c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</row>
    <row r="18" spans="1:29" ht="18.600000000000001" x14ac:dyDescent="0.45">
      <c r="A18" s="270">
        <v>12</v>
      </c>
      <c r="B18" s="271">
        <f>'M6'!B29</f>
        <v>0</v>
      </c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</row>
    <row r="19" spans="1:29" ht="18.600000000000001" x14ac:dyDescent="0.45">
      <c r="A19" s="270">
        <v>13</v>
      </c>
      <c r="B19" s="271">
        <f>'M6'!B30</f>
        <v>0</v>
      </c>
      <c r="H19" s="212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</row>
    <row r="20" spans="1:29" ht="18.600000000000001" x14ac:dyDescent="0.45">
      <c r="A20" s="270">
        <v>14</v>
      </c>
      <c r="B20" s="271">
        <f>'M6'!B31</f>
        <v>0</v>
      </c>
      <c r="H20" s="212"/>
      <c r="I20" s="212"/>
      <c r="J20" s="212"/>
      <c r="K20" s="212"/>
      <c r="L20" s="212"/>
      <c r="M20" s="209"/>
      <c r="N20" s="209"/>
      <c r="O20" s="212"/>
      <c r="P20" s="212"/>
      <c r="Q20" s="209"/>
      <c r="R20" s="209"/>
      <c r="S20" s="209"/>
      <c r="T20" s="209"/>
      <c r="U20" s="212"/>
      <c r="V20" s="212"/>
      <c r="W20" s="209"/>
      <c r="X20" s="209"/>
      <c r="Y20" s="209"/>
      <c r="Z20" s="209"/>
      <c r="AA20" s="209"/>
      <c r="AB20" s="209"/>
      <c r="AC20" s="209"/>
    </row>
    <row r="21" spans="1:29" ht="18.600000000000001" x14ac:dyDescent="0.45">
      <c r="A21" s="270">
        <v>15</v>
      </c>
      <c r="B21" s="271">
        <f>'M6'!B32</f>
        <v>0</v>
      </c>
      <c r="H21" s="211"/>
      <c r="I21" s="211"/>
      <c r="J21" s="210"/>
      <c r="K21" s="210"/>
      <c r="L21" s="210"/>
      <c r="M21" s="209"/>
      <c r="N21" s="209"/>
      <c r="O21" s="211"/>
      <c r="P21" s="211"/>
      <c r="Q21" s="209"/>
      <c r="R21" s="209"/>
      <c r="S21" s="209"/>
      <c r="T21" s="209"/>
      <c r="U21" s="210"/>
      <c r="V21" s="210"/>
      <c r="W21" s="209"/>
      <c r="X21" s="209"/>
      <c r="Y21" s="209"/>
      <c r="Z21" s="209"/>
      <c r="AA21" s="209"/>
      <c r="AB21" s="209"/>
      <c r="AC21" s="209"/>
    </row>
    <row r="22" spans="1:29" ht="18.600000000000001" x14ac:dyDescent="0.45">
      <c r="A22" s="270">
        <v>16</v>
      </c>
      <c r="B22" s="271">
        <f>'M6'!B33</f>
        <v>0</v>
      </c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</row>
    <row r="23" spans="1:29" ht="18.600000000000001" x14ac:dyDescent="0.45">
      <c r="A23" s="270">
        <v>17</v>
      </c>
      <c r="B23" s="271">
        <f>'M6'!B34</f>
        <v>0</v>
      </c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</row>
    <row r="24" spans="1:29" ht="15" customHeight="1" x14ac:dyDescent="0.45">
      <c r="A24" s="270">
        <v>18</v>
      </c>
      <c r="B24" s="271">
        <f>'M6'!B35</f>
        <v>0</v>
      </c>
    </row>
    <row r="25" spans="1:29" ht="18.600000000000001" x14ac:dyDescent="0.45">
      <c r="A25" s="270">
        <v>19</v>
      </c>
      <c r="B25" s="271">
        <f>'M6'!B36</f>
        <v>0</v>
      </c>
    </row>
    <row r="26" spans="1:29" ht="18.600000000000001" x14ac:dyDescent="0.45">
      <c r="A26" s="270">
        <v>20</v>
      </c>
      <c r="B26" s="271">
        <f>'M6'!B37</f>
        <v>0</v>
      </c>
    </row>
    <row r="27" spans="1:29" ht="18.600000000000001" x14ac:dyDescent="0.45">
      <c r="A27" s="270">
        <v>21</v>
      </c>
      <c r="B27" s="271">
        <f>'M6'!B38</f>
        <v>0</v>
      </c>
    </row>
    <row r="28" spans="1:29" ht="18.600000000000001" x14ac:dyDescent="0.45">
      <c r="A28" s="270">
        <v>22</v>
      </c>
      <c r="B28" s="271">
        <f>'M6'!B39</f>
        <v>0</v>
      </c>
    </row>
    <row r="29" spans="1:29" ht="15.75" customHeight="1" x14ac:dyDescent="0.45">
      <c r="A29" s="270">
        <v>23</v>
      </c>
      <c r="B29" s="271">
        <f>'M6'!B40</f>
        <v>0</v>
      </c>
    </row>
    <row r="30" spans="1:29" ht="18.600000000000001" x14ac:dyDescent="0.45">
      <c r="A30" s="270">
        <v>24</v>
      </c>
      <c r="B30" s="271">
        <f>'M6'!B41</f>
        <v>0</v>
      </c>
    </row>
    <row r="31" spans="1:29" ht="18.600000000000001" x14ac:dyDescent="0.45">
      <c r="A31" s="270">
        <v>25</v>
      </c>
      <c r="B31" s="271">
        <f>'M6'!B42</f>
        <v>0</v>
      </c>
    </row>
    <row r="32" spans="1:29" ht="18.600000000000001" x14ac:dyDescent="0.45">
      <c r="A32" s="270">
        <v>26</v>
      </c>
      <c r="B32" s="271">
        <f>'M6'!B43</f>
        <v>0</v>
      </c>
    </row>
    <row r="33" spans="1:7" ht="18.600000000000001" x14ac:dyDescent="0.45">
      <c r="A33" s="270">
        <v>27</v>
      </c>
      <c r="B33" s="271">
        <f>'M6'!B44</f>
        <v>0</v>
      </c>
    </row>
    <row r="34" spans="1:7" ht="18.600000000000001" x14ac:dyDescent="0.45">
      <c r="A34" s="270">
        <v>28</v>
      </c>
      <c r="B34" s="271">
        <f>'M6'!B45</f>
        <v>0</v>
      </c>
    </row>
    <row r="35" spans="1:7" ht="18.600000000000001" x14ac:dyDescent="0.45">
      <c r="A35" s="270">
        <v>29</v>
      </c>
      <c r="B35" s="271">
        <f>'M6'!B46</f>
        <v>0</v>
      </c>
    </row>
    <row r="36" spans="1:7" ht="18.600000000000001" x14ac:dyDescent="0.45">
      <c r="A36" s="270">
        <v>30</v>
      </c>
      <c r="B36" s="271">
        <f>'M6'!B47</f>
        <v>0</v>
      </c>
    </row>
    <row r="37" spans="1:7" ht="18.600000000000001" x14ac:dyDescent="0.45">
      <c r="A37" s="270">
        <v>31</v>
      </c>
      <c r="B37" s="271">
        <f>'M6'!B48</f>
        <v>0</v>
      </c>
    </row>
    <row r="38" spans="1:7" ht="18.600000000000001" x14ac:dyDescent="0.45">
      <c r="A38" s="270">
        <v>32</v>
      </c>
      <c r="B38" s="271">
        <f>'M6'!B49</f>
        <v>0</v>
      </c>
    </row>
    <row r="39" spans="1:7" ht="18.600000000000001" x14ac:dyDescent="0.45">
      <c r="A39" s="270">
        <v>33</v>
      </c>
      <c r="B39" s="271">
        <f>'M6'!B50</f>
        <v>0</v>
      </c>
    </row>
    <row r="40" spans="1:7" ht="18.600000000000001" x14ac:dyDescent="0.45">
      <c r="A40" s="270">
        <v>34</v>
      </c>
      <c r="B40" s="271">
        <f>'M6'!B51</f>
        <v>0</v>
      </c>
    </row>
    <row r="41" spans="1:7" ht="18.600000000000001" x14ac:dyDescent="0.45">
      <c r="A41" s="270">
        <v>35</v>
      </c>
      <c r="B41" s="271">
        <f>'M6'!B52</f>
        <v>0</v>
      </c>
    </row>
    <row r="42" spans="1:7" ht="18.600000000000001" x14ac:dyDescent="0.45">
      <c r="A42" s="270">
        <v>36</v>
      </c>
      <c r="B42" s="271">
        <f>'M6'!B53</f>
        <v>0</v>
      </c>
    </row>
    <row r="44" spans="1:7" ht="25.8" x14ac:dyDescent="0.5">
      <c r="D44" s="226"/>
      <c r="E44" s="226"/>
      <c r="F44" s="226"/>
      <c r="G44" s="226"/>
    </row>
    <row r="54" spans="10:32" x14ac:dyDescent="0.45"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08"/>
      <c r="AE54" s="208"/>
      <c r="AF54" s="208"/>
    </row>
    <row r="55" spans="10:32" x14ac:dyDescent="0.45"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</row>
  </sheetData>
  <sheetProtection sheet="1" objects="1" scenarios="1"/>
  <mergeCells count="3">
    <mergeCell ref="D3:E3"/>
    <mergeCell ref="I3:AC3"/>
    <mergeCell ref="AD3:AF3"/>
  </mergeCells>
  <pageMargins left="0.39370078740157483" right="0.23622047244094491" top="0.98425196850393704" bottom="0.98425196850393704" header="0.51181102362204722" footer="0.51181102362204722"/>
  <pageSetup paperSize="9" scale="48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69791-C668-473D-B8E5-1B7ABEA729BA}">
  <sheetPr>
    <tabColor rgb="FFCC00FF"/>
  </sheetPr>
  <dimension ref="B2:DM76"/>
  <sheetViews>
    <sheetView showGridLines="0" showRowColHeaders="0" zoomScale="50" zoomScaleNormal="50" workbookViewId="0">
      <selection activeCell="AO16" sqref="AO16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9.21875" style="205"/>
    <col min="2" max="2" width="6.21875" style="268" bestFit="1" customWidth="1"/>
    <col min="3" max="3" width="50.77734375" style="272" customWidth="1"/>
    <col min="4" max="4" width="4" style="205" customWidth="1"/>
    <col min="5" max="30" width="8.77734375" style="205" customWidth="1"/>
    <col min="31" max="16384" width="9.21875" style="205"/>
  </cols>
  <sheetData>
    <row r="2" spans="2:46" ht="49.95" customHeight="1" x14ac:dyDescent="0.45"/>
    <row r="3" spans="2:46" s="249" customFormat="1" ht="72" x14ac:dyDescent="1.6">
      <c r="B3" s="267"/>
      <c r="C3" s="267"/>
      <c r="E3" s="250"/>
      <c r="F3" s="334">
        <v>1</v>
      </c>
      <c r="G3" s="334"/>
      <c r="H3" s="330" t="str">
        <f>VLOOKUP($F$3,'M6'!A18:B53,2)</f>
        <v>leerling 1</v>
      </c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  <c r="AB3" s="331"/>
      <c r="AC3" s="331"/>
      <c r="AD3" s="331"/>
      <c r="AE3" s="331"/>
      <c r="AF3" s="331"/>
      <c r="AG3" s="331"/>
      <c r="AH3" s="332"/>
      <c r="AI3" s="326" t="s">
        <v>125</v>
      </c>
      <c r="AJ3" s="327"/>
      <c r="AK3" s="327"/>
      <c r="AL3" s="328">
        <f>'M6'!$D$2</f>
        <v>6</v>
      </c>
      <c r="AM3" s="328"/>
      <c r="AN3" s="329"/>
      <c r="AQ3" s="264"/>
      <c r="AS3" s="261"/>
      <c r="AT3" s="261"/>
    </row>
    <row r="4" spans="2:46" ht="50.1" customHeight="1" x14ac:dyDescent="0.45">
      <c r="C4" s="269"/>
    </row>
    <row r="5" spans="2:46" ht="19.5" customHeight="1" x14ac:dyDescent="0.45">
      <c r="B5" s="270">
        <v>1</v>
      </c>
      <c r="C5" s="271" t="str">
        <f>'M6'!B18</f>
        <v>leerling 1</v>
      </c>
    </row>
    <row r="6" spans="2:46" ht="18.600000000000001" x14ac:dyDescent="0.45">
      <c r="B6" s="270">
        <v>2</v>
      </c>
      <c r="C6" s="271" t="str">
        <f>'M6'!B19</f>
        <v>leerling 2</v>
      </c>
    </row>
    <row r="7" spans="2:46" ht="18.600000000000001" x14ac:dyDescent="0.45">
      <c r="B7" s="270">
        <v>3</v>
      </c>
      <c r="C7" s="271" t="str">
        <f>'M6'!B20</f>
        <v>leerling 3</v>
      </c>
    </row>
    <row r="8" spans="2:46" ht="18.600000000000001" x14ac:dyDescent="0.45">
      <c r="B8" s="270">
        <v>4</v>
      </c>
      <c r="C8" s="271" t="str">
        <f>'M6'!B21</f>
        <v>leerling 4</v>
      </c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</row>
    <row r="9" spans="2:46" ht="18.600000000000001" x14ac:dyDescent="0.45">
      <c r="B9" s="270">
        <v>5</v>
      </c>
      <c r="C9" s="271" t="str">
        <f>'M6'!B22</f>
        <v>leerling 5</v>
      </c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</row>
    <row r="10" spans="2:46" ht="18.600000000000001" x14ac:dyDescent="0.45">
      <c r="B10" s="270">
        <v>6</v>
      </c>
      <c r="C10" s="271" t="str">
        <f>'M6'!B23</f>
        <v>leerling 6</v>
      </c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</row>
    <row r="11" spans="2:46" ht="18.600000000000001" x14ac:dyDescent="0.45">
      <c r="B11" s="270">
        <v>7</v>
      </c>
      <c r="C11" s="271">
        <f>'M6'!B24</f>
        <v>0</v>
      </c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</row>
    <row r="12" spans="2:46" ht="18.600000000000001" x14ac:dyDescent="0.45">
      <c r="B12" s="270">
        <v>8</v>
      </c>
      <c r="C12" s="271">
        <f>'M6'!B25</f>
        <v>0</v>
      </c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</row>
    <row r="13" spans="2:46" ht="18.600000000000001" x14ac:dyDescent="0.45">
      <c r="B13" s="270">
        <v>9</v>
      </c>
      <c r="C13" s="271">
        <f>'M6'!B26</f>
        <v>0</v>
      </c>
      <c r="F13" s="209"/>
      <c r="G13" s="209"/>
      <c r="H13" s="209"/>
      <c r="I13" s="216" t="s">
        <v>155</v>
      </c>
      <c r="J13" s="216" t="s">
        <v>156</v>
      </c>
      <c r="K13" s="221" t="s">
        <v>157</v>
      </c>
      <c r="L13" s="221" t="s">
        <v>158</v>
      </c>
      <c r="M13" s="222" t="s">
        <v>159</v>
      </c>
      <c r="N13" s="222" t="s">
        <v>160</v>
      </c>
      <c r="O13" s="217" t="s">
        <v>161</v>
      </c>
      <c r="P13" s="217" t="s">
        <v>162</v>
      </c>
      <c r="Q13" s="223" t="s">
        <v>163</v>
      </c>
      <c r="R13" s="223" t="s">
        <v>164</v>
      </c>
      <c r="S13" s="218" t="s">
        <v>165</v>
      </c>
      <c r="T13" s="218" t="s">
        <v>166</v>
      </c>
      <c r="U13" s="224" t="s">
        <v>127</v>
      </c>
      <c r="V13" s="225" t="s">
        <v>128</v>
      </c>
      <c r="W13" s="229" t="s">
        <v>133</v>
      </c>
      <c r="X13" s="299" t="s">
        <v>172</v>
      </c>
      <c r="Y13" s="299" t="s">
        <v>187</v>
      </c>
      <c r="Z13" s="231" t="s">
        <v>83</v>
      </c>
      <c r="AA13" s="232" t="s">
        <v>134</v>
      </c>
      <c r="AB13" s="232" t="s">
        <v>134</v>
      </c>
      <c r="AC13" s="206"/>
    </row>
    <row r="14" spans="2:46" ht="18.600000000000001" x14ac:dyDescent="0.45">
      <c r="B14" s="270">
        <v>10</v>
      </c>
      <c r="C14" s="271">
        <f>'M6'!B27</f>
        <v>0</v>
      </c>
      <c r="F14" s="212"/>
      <c r="G14" s="212"/>
      <c r="H14" s="212"/>
      <c r="I14" s="219">
        <f t="shared" ref="I14:V14" si="0">IF(I15="E",1,IF(I15="D",2,IF(I15="C",3,IF(I15="B",4,IF(I15="A",5,IF(I15=5,1,IF(I15=4,2,IF(I15=3,3,IF(I15=2,4,IF(I15=1,5,IF(I15=0,"")))))))))))</f>
        <v>5</v>
      </c>
      <c r="J14" s="219" t="str">
        <f t="shared" si="0"/>
        <v/>
      </c>
      <c r="K14" s="219">
        <f t="shared" si="0"/>
        <v>3</v>
      </c>
      <c r="L14" s="219" t="str">
        <f t="shared" si="0"/>
        <v/>
      </c>
      <c r="M14" s="219">
        <f t="shared" si="0"/>
        <v>3</v>
      </c>
      <c r="N14" s="219" t="str">
        <f t="shared" si="0"/>
        <v/>
      </c>
      <c r="O14" s="219">
        <f t="shared" si="0"/>
        <v>3</v>
      </c>
      <c r="P14" s="219" t="str">
        <f t="shared" si="0"/>
        <v/>
      </c>
      <c r="Q14" s="219">
        <f t="shared" si="0"/>
        <v>5</v>
      </c>
      <c r="R14" s="219" t="str">
        <f t="shared" si="0"/>
        <v/>
      </c>
      <c r="S14" s="219">
        <f t="shared" si="0"/>
        <v>5</v>
      </c>
      <c r="T14" s="219" t="str">
        <f t="shared" si="0"/>
        <v/>
      </c>
      <c r="U14" s="219"/>
      <c r="V14" s="219">
        <f t="shared" si="0"/>
        <v>4</v>
      </c>
      <c r="W14" s="219" t="b">
        <f>IF(W15="E",1,IF(W15="D",2,IF(W15="C",3,IF(W15="B",4,IF(W15="A",5,IF(W15=5,1,IF(W15=4,2,IF(W15=3,3,IF(W15=2,4,IF(W15=1,5,IF(W15=0,"")))))))))))</f>
        <v>0</v>
      </c>
      <c r="X14" s="219">
        <f>IF(X15="E",1,IF(X15="D",2,IF(X15="C",3,IF(X15="B",4,IF(X15="A",5,IF(X15=0,"",IF(X15&lt;3,1,IF(X15&lt;5,2,IF(X15&lt;7,3,IF(X15&lt;9,4,IF(X15&lt;11,5,IF(X15=0,""))))))))))))</f>
        <v>4</v>
      </c>
      <c r="Y14" s="219"/>
      <c r="Z14" s="219">
        <f>'TOTAAL M-TOETSEN'!AB5*5</f>
        <v>2.1749999999999998</v>
      </c>
      <c r="AA14" s="220"/>
      <c r="AB14" s="220"/>
      <c r="AC14" s="251"/>
      <c r="AD14" s="251"/>
      <c r="AE14" s="252"/>
    </row>
    <row r="15" spans="2:46" ht="18.600000000000001" x14ac:dyDescent="0.45">
      <c r="B15" s="270">
        <v>11</v>
      </c>
      <c r="C15" s="271">
        <f>'M6'!B28</f>
        <v>0</v>
      </c>
      <c r="I15" s="219" t="str">
        <f>VLOOKUP($F$3,'M6'!$A$18:$M$53,8)</f>
        <v>A</v>
      </c>
      <c r="J15" s="219">
        <f>VLOOKUP($F$3,'E6'!$A$18:$M$53,8)</f>
        <v>0</v>
      </c>
      <c r="K15" s="219" t="str">
        <f>VLOOKUP($F$3,'M6'!$A$18:$M$53,9)</f>
        <v>C</v>
      </c>
      <c r="L15" s="219">
        <f>VLOOKUP($F$3,'E6'!$A$18:$M$53,9)</f>
        <v>0</v>
      </c>
      <c r="M15" s="219" t="str">
        <f>VLOOKUP($F$3,'M6'!$A$18:$M$53,10)</f>
        <v>C</v>
      </c>
      <c r="N15" s="219">
        <f>VLOOKUP($F$3,'E6'!$A$18:$M$53,10)</f>
        <v>0</v>
      </c>
      <c r="O15" s="219" t="str">
        <f>VLOOKUP($F$3,'M6'!$A$18:$M$53,11)</f>
        <v>C</v>
      </c>
      <c r="P15" s="219">
        <f>VLOOKUP($F$3,'E6'!$A$18:$M$53,11)</f>
        <v>0</v>
      </c>
      <c r="Q15" s="219" t="str">
        <f>VLOOKUP($F$3,'M6'!$A$18:$M$53,12)</f>
        <v>A</v>
      </c>
      <c r="R15" s="219">
        <f>VLOOKUP($F$3,'E6'!$A$18:$M$53,12)</f>
        <v>0</v>
      </c>
      <c r="S15" s="219" t="str">
        <f>VLOOKUP($F$3,'M6'!$A$18:$M$53,13)</f>
        <v>A</v>
      </c>
      <c r="T15" s="219">
        <f>VLOOKUP($F$3,'E6'!$A$18:$M$53,13)</f>
        <v>0</v>
      </c>
      <c r="U15" s="219" t="str">
        <f>VLOOKUP($F$3,'M6'!$A$18:$M$53,12)</f>
        <v>A</v>
      </c>
      <c r="V15" s="219" t="str">
        <f>VLOOKUP($F$3,'M6'!$A$18:$M$53,4)</f>
        <v>B</v>
      </c>
      <c r="W15" s="219">
        <f>VLOOKUP($F$3,'M6'!$A$18:$M$53,3)</f>
        <v>8</v>
      </c>
      <c r="X15" s="219">
        <f>VLOOKUP($F$3,'M6'!$A$18:$M$53,3)</f>
        <v>8</v>
      </c>
      <c r="Y15" s="219"/>
      <c r="Z15" s="219">
        <f>'TOTAAL M-TOETSEN'!AB5*5</f>
        <v>2.1749999999999998</v>
      </c>
      <c r="AA15" s="255"/>
      <c r="AB15" s="255"/>
      <c r="AC15" s="206"/>
      <c r="AD15" s="206"/>
    </row>
    <row r="16" spans="2:46" ht="18.600000000000001" x14ac:dyDescent="0.45">
      <c r="B16" s="270">
        <v>12</v>
      </c>
      <c r="C16" s="271">
        <f>'M6'!B29</f>
        <v>0</v>
      </c>
      <c r="I16" s="219">
        <f>IF(I14="","",IF(I14&gt;0,I14*2))</f>
        <v>10</v>
      </c>
      <c r="J16" s="219" t="str">
        <f t="shared" ref="J16:T16" si="1">IF(J14="","",IF(J14&gt;0,J14*2))</f>
        <v/>
      </c>
      <c r="K16" s="219">
        <f t="shared" si="1"/>
        <v>6</v>
      </c>
      <c r="L16" s="219" t="str">
        <f t="shared" si="1"/>
        <v/>
      </c>
      <c r="M16" s="219">
        <f t="shared" si="1"/>
        <v>6</v>
      </c>
      <c r="N16" s="219" t="str">
        <f t="shared" si="1"/>
        <v/>
      </c>
      <c r="O16" s="219">
        <f t="shared" si="1"/>
        <v>6</v>
      </c>
      <c r="P16" s="219" t="str">
        <f t="shared" si="1"/>
        <v/>
      </c>
      <c r="Q16" s="219">
        <f t="shared" si="1"/>
        <v>10</v>
      </c>
      <c r="R16" s="219" t="str">
        <f t="shared" si="1"/>
        <v/>
      </c>
      <c r="S16" s="219">
        <f t="shared" si="1"/>
        <v>10</v>
      </c>
      <c r="T16" s="219" t="str">
        <f t="shared" si="1"/>
        <v/>
      </c>
      <c r="U16" s="220">
        <f>AB16/AA16</f>
        <v>8</v>
      </c>
      <c r="V16" s="231">
        <f>IF(V14="","",IF(V14&gt;0,V14*2))</f>
        <v>8</v>
      </c>
      <c r="W16" s="219">
        <f>Z16</f>
        <v>4.3499999999999996</v>
      </c>
      <c r="X16" s="231">
        <f>IF(X14="","",IF(X14&gt;0,X14*2))</f>
        <v>8</v>
      </c>
      <c r="Y16" s="233">
        <f>U16-2</f>
        <v>6</v>
      </c>
      <c r="Z16" s="219">
        <f>IF(Z14="","",IF(Z14&gt;0,Z14*2))</f>
        <v>4.3499999999999996</v>
      </c>
      <c r="AA16" s="255">
        <f>COUNTIF(I16:T16,"&gt;0")</f>
        <v>6</v>
      </c>
      <c r="AB16" s="255">
        <f>SUM(I16:T16)</f>
        <v>48</v>
      </c>
    </row>
    <row r="17" spans="2:40" ht="18.600000000000001" x14ac:dyDescent="0.45">
      <c r="B17" s="270">
        <v>13</v>
      </c>
      <c r="C17" s="271">
        <f>'M6'!B30</f>
        <v>0</v>
      </c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</row>
    <row r="18" spans="2:40" ht="18.600000000000001" x14ac:dyDescent="0.45">
      <c r="B18" s="270">
        <v>14</v>
      </c>
      <c r="C18" s="271">
        <f>'M6'!B31</f>
        <v>0</v>
      </c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</row>
    <row r="19" spans="2:40" ht="18.600000000000001" x14ac:dyDescent="0.45">
      <c r="B19" s="270">
        <v>15</v>
      </c>
      <c r="C19" s="271">
        <f>'M6'!B32</f>
        <v>0</v>
      </c>
      <c r="F19" s="212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</row>
    <row r="20" spans="2:40" ht="18.600000000000001" x14ac:dyDescent="0.45">
      <c r="B20" s="270">
        <v>16</v>
      </c>
      <c r="C20" s="271">
        <f>'M6'!B33</f>
        <v>0</v>
      </c>
      <c r="F20" s="212"/>
      <c r="G20" s="212"/>
      <c r="H20" s="212"/>
      <c r="I20" s="212"/>
      <c r="J20" s="212"/>
      <c r="K20" s="212"/>
      <c r="L20" s="212"/>
      <c r="M20" s="209"/>
      <c r="N20" s="209"/>
      <c r="O20" s="212"/>
      <c r="P20" s="212"/>
      <c r="Q20" s="209"/>
      <c r="R20" s="209"/>
      <c r="S20" s="209"/>
      <c r="T20" s="209"/>
      <c r="U20" s="209"/>
      <c r="V20" s="209"/>
    </row>
    <row r="21" spans="2:40" ht="18.600000000000001" x14ac:dyDescent="0.45">
      <c r="B21" s="270">
        <v>17</v>
      </c>
      <c r="C21" s="271">
        <f>'M6'!B34</f>
        <v>0</v>
      </c>
      <c r="F21" s="211"/>
      <c r="G21" s="211"/>
      <c r="H21" s="210"/>
      <c r="I21" s="210"/>
      <c r="J21" s="210"/>
      <c r="K21" s="211"/>
      <c r="L21" s="211"/>
      <c r="M21" s="209"/>
      <c r="N21" s="209"/>
      <c r="O21" s="210"/>
      <c r="P21" s="210"/>
      <c r="Q21" s="209"/>
      <c r="R21" s="209"/>
      <c r="S21" s="209"/>
      <c r="T21" s="209"/>
      <c r="U21" s="209"/>
      <c r="V21" s="209"/>
    </row>
    <row r="22" spans="2:40" ht="18.600000000000001" x14ac:dyDescent="0.45">
      <c r="B22" s="270">
        <v>18</v>
      </c>
      <c r="C22" s="271">
        <f>'M6'!B35</f>
        <v>0</v>
      </c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</row>
    <row r="23" spans="2:40" ht="18.600000000000001" x14ac:dyDescent="0.45">
      <c r="B23" s="270">
        <v>19</v>
      </c>
      <c r="C23" s="271">
        <f>'M6'!B36</f>
        <v>0</v>
      </c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</row>
    <row r="24" spans="2:40" ht="15" customHeight="1" x14ac:dyDescent="0.45">
      <c r="B24" s="270">
        <v>20</v>
      </c>
      <c r="C24" s="271">
        <f>'M6'!B37</f>
        <v>0</v>
      </c>
    </row>
    <row r="25" spans="2:40" ht="18.600000000000001" x14ac:dyDescent="0.45">
      <c r="B25" s="270">
        <v>21</v>
      </c>
      <c r="C25" s="271">
        <f>'M6'!B38</f>
        <v>0</v>
      </c>
    </row>
    <row r="26" spans="2:40" ht="18.600000000000001" x14ac:dyDescent="0.45">
      <c r="B26" s="270">
        <v>22</v>
      </c>
      <c r="C26" s="271">
        <f>'M6'!B39</f>
        <v>0</v>
      </c>
    </row>
    <row r="27" spans="2:40" ht="18.600000000000001" x14ac:dyDescent="0.45">
      <c r="B27" s="270">
        <v>23</v>
      </c>
      <c r="C27" s="271">
        <f>'M6'!B40</f>
        <v>0</v>
      </c>
    </row>
    <row r="28" spans="2:40" ht="18.600000000000001" x14ac:dyDescent="0.45">
      <c r="B28" s="270">
        <v>24</v>
      </c>
      <c r="C28" s="271">
        <f>'M6'!B41</f>
        <v>0</v>
      </c>
    </row>
    <row r="29" spans="2:40" ht="15.75" customHeight="1" x14ac:dyDescent="0.45">
      <c r="B29" s="270">
        <v>25</v>
      </c>
      <c r="C29" s="271">
        <f>'M6'!B42</f>
        <v>0</v>
      </c>
      <c r="AH29"/>
    </row>
    <row r="30" spans="2:40" ht="18.600000000000001" x14ac:dyDescent="0.45">
      <c r="B30" s="270">
        <v>26</v>
      </c>
      <c r="C30" s="271">
        <f>'M6'!B43</f>
        <v>0</v>
      </c>
    </row>
    <row r="31" spans="2:40" ht="18.600000000000001" x14ac:dyDescent="0.45">
      <c r="B31" s="270">
        <v>27</v>
      </c>
      <c r="C31" s="271">
        <f>'M6'!B44</f>
        <v>0</v>
      </c>
    </row>
    <row r="32" spans="2:40" ht="18.600000000000001" x14ac:dyDescent="0.45">
      <c r="B32" s="270">
        <v>28</v>
      </c>
      <c r="C32" s="271">
        <f>'M6'!B45</f>
        <v>0</v>
      </c>
      <c r="F32" s="335"/>
      <c r="G32" s="335"/>
      <c r="H32" s="333"/>
      <c r="I32" s="333"/>
      <c r="J32" s="333"/>
      <c r="K32" s="333"/>
      <c r="L32" s="333"/>
      <c r="M32" s="333"/>
      <c r="N32" s="333"/>
      <c r="O32" s="333"/>
      <c r="P32" s="333"/>
      <c r="Q32" s="333"/>
      <c r="R32" s="333"/>
      <c r="S32" s="333"/>
      <c r="T32" s="333"/>
      <c r="U32" s="333"/>
      <c r="V32" s="333"/>
      <c r="W32" s="333"/>
      <c r="X32" s="333"/>
      <c r="Y32" s="333"/>
      <c r="Z32" s="333"/>
      <c r="AA32" s="333"/>
      <c r="AB32" s="333"/>
      <c r="AC32" s="333"/>
      <c r="AD32" s="333"/>
      <c r="AE32" s="333"/>
      <c r="AF32" s="333"/>
      <c r="AG32" s="333"/>
      <c r="AH32" s="333"/>
      <c r="AI32" s="333"/>
      <c r="AJ32" s="333"/>
      <c r="AK32" s="333"/>
      <c r="AL32" s="333"/>
      <c r="AM32" s="333"/>
      <c r="AN32" s="333"/>
    </row>
    <row r="33" spans="2:40" ht="18.600000000000001" x14ac:dyDescent="0.45">
      <c r="B33" s="270">
        <v>29</v>
      </c>
      <c r="C33" s="271">
        <f>'M6'!B46</f>
        <v>0</v>
      </c>
      <c r="F33" s="335"/>
      <c r="G33" s="335"/>
      <c r="H33" s="333"/>
      <c r="I33" s="333"/>
      <c r="J33" s="333"/>
      <c r="K33" s="333"/>
      <c r="L33" s="333"/>
      <c r="M33" s="333"/>
      <c r="N33" s="333"/>
      <c r="O33" s="333"/>
      <c r="P33" s="333"/>
      <c r="Q33" s="333"/>
      <c r="R33" s="333"/>
      <c r="S33" s="333"/>
      <c r="T33" s="333"/>
      <c r="U33" s="333"/>
      <c r="V33" s="333"/>
      <c r="W33" s="333"/>
      <c r="X33" s="333"/>
      <c r="Y33" s="333"/>
      <c r="Z33" s="333"/>
      <c r="AA33" s="333"/>
      <c r="AB33" s="333"/>
      <c r="AC33" s="333"/>
      <c r="AD33" s="333"/>
      <c r="AE33" s="333"/>
      <c r="AF33" s="333"/>
      <c r="AG33" s="333"/>
      <c r="AH33" s="333"/>
      <c r="AI33" s="333"/>
      <c r="AJ33" s="333"/>
      <c r="AK33" s="333"/>
      <c r="AL33" s="333"/>
      <c r="AM33" s="333"/>
      <c r="AN33" s="333"/>
    </row>
    <row r="34" spans="2:40" ht="18.600000000000001" x14ac:dyDescent="0.45">
      <c r="B34" s="270">
        <v>30</v>
      </c>
      <c r="C34" s="271">
        <f>'M6'!B47</f>
        <v>0</v>
      </c>
      <c r="F34" s="335"/>
      <c r="G34" s="335"/>
      <c r="H34" s="333"/>
      <c r="I34" s="333"/>
      <c r="J34" s="333"/>
      <c r="K34" s="333"/>
      <c r="L34" s="333"/>
      <c r="M34" s="333"/>
      <c r="N34" s="333"/>
      <c r="O34" s="333"/>
      <c r="P34" s="333"/>
      <c r="Q34" s="333"/>
      <c r="R34" s="333"/>
      <c r="S34" s="333"/>
      <c r="T34" s="333"/>
      <c r="U34" s="333"/>
      <c r="V34" s="333"/>
      <c r="W34" s="333"/>
      <c r="X34" s="333"/>
      <c r="Y34" s="333"/>
      <c r="Z34" s="333"/>
      <c r="AA34" s="333"/>
      <c r="AB34" s="333"/>
      <c r="AC34" s="333"/>
      <c r="AD34" s="333"/>
      <c r="AE34" s="333"/>
      <c r="AF34" s="333"/>
      <c r="AG34" s="333"/>
      <c r="AH34" s="333"/>
      <c r="AI34" s="333"/>
      <c r="AJ34" s="333"/>
      <c r="AK34" s="333"/>
      <c r="AL34" s="333"/>
      <c r="AM34" s="333"/>
      <c r="AN34" s="333"/>
    </row>
    <row r="35" spans="2:40" ht="18.600000000000001" x14ac:dyDescent="0.45">
      <c r="B35" s="270">
        <v>31</v>
      </c>
      <c r="C35" s="271">
        <f>'M6'!B48</f>
        <v>0</v>
      </c>
      <c r="F35" s="335"/>
      <c r="G35" s="335"/>
      <c r="H35" s="333"/>
      <c r="I35" s="333"/>
      <c r="J35" s="333"/>
      <c r="K35" s="333"/>
      <c r="L35" s="333"/>
      <c r="M35" s="333"/>
      <c r="N35" s="333"/>
      <c r="O35" s="333"/>
      <c r="P35" s="333"/>
      <c r="Q35" s="333"/>
      <c r="R35" s="333"/>
      <c r="S35" s="333"/>
      <c r="T35" s="333"/>
      <c r="U35" s="333"/>
      <c r="V35" s="333"/>
      <c r="W35" s="333"/>
      <c r="X35" s="333"/>
      <c r="Y35" s="333"/>
      <c r="Z35" s="333"/>
      <c r="AA35" s="333"/>
      <c r="AB35" s="333"/>
      <c r="AC35" s="333"/>
      <c r="AD35" s="333"/>
      <c r="AE35" s="333"/>
      <c r="AF35" s="333"/>
      <c r="AG35" s="333"/>
      <c r="AH35" s="333"/>
      <c r="AI35" s="333"/>
      <c r="AJ35" s="333"/>
      <c r="AK35" s="333"/>
      <c r="AL35" s="333"/>
      <c r="AM35" s="333"/>
      <c r="AN35" s="333"/>
    </row>
    <row r="36" spans="2:40" ht="19.5" customHeight="1" x14ac:dyDescent="0.45">
      <c r="B36" s="270">
        <v>32</v>
      </c>
      <c r="C36" s="271">
        <f>'M6'!B49</f>
        <v>0</v>
      </c>
      <c r="F36" s="335"/>
      <c r="G36" s="335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33"/>
      <c r="AF36" s="333"/>
      <c r="AG36" s="333"/>
      <c r="AH36" s="333"/>
      <c r="AI36" s="333"/>
      <c r="AJ36" s="333"/>
      <c r="AK36" s="333"/>
      <c r="AL36" s="333"/>
      <c r="AM36" s="333"/>
      <c r="AN36" s="333"/>
    </row>
    <row r="37" spans="2:40" ht="19.5" customHeight="1" x14ac:dyDescent="0.45">
      <c r="B37" s="270">
        <v>33</v>
      </c>
      <c r="C37" s="271">
        <f>'M6'!B50</f>
        <v>0</v>
      </c>
      <c r="F37" s="335"/>
      <c r="G37" s="335"/>
      <c r="H37" s="333"/>
      <c r="I37" s="333"/>
      <c r="J37" s="333"/>
      <c r="K37" s="333"/>
      <c r="L37" s="333"/>
      <c r="M37" s="333"/>
      <c r="N37" s="333"/>
      <c r="O37" s="333"/>
      <c r="P37" s="333"/>
      <c r="Q37" s="333"/>
      <c r="R37" s="333"/>
      <c r="S37" s="333"/>
      <c r="T37" s="333"/>
      <c r="U37" s="333"/>
      <c r="V37" s="333"/>
      <c r="W37" s="333"/>
      <c r="X37" s="333"/>
      <c r="Y37" s="333"/>
      <c r="Z37" s="333"/>
      <c r="AA37" s="333"/>
      <c r="AB37" s="333"/>
      <c r="AC37" s="333"/>
      <c r="AD37" s="333"/>
      <c r="AE37" s="333"/>
      <c r="AF37" s="333"/>
      <c r="AG37" s="333"/>
      <c r="AH37" s="333"/>
      <c r="AI37" s="333"/>
      <c r="AJ37" s="333"/>
      <c r="AK37" s="333"/>
      <c r="AL37" s="333"/>
      <c r="AM37" s="333"/>
      <c r="AN37" s="333"/>
    </row>
    <row r="38" spans="2:40" ht="19.5" customHeight="1" x14ac:dyDescent="0.7">
      <c r="B38" s="270">
        <v>34</v>
      </c>
      <c r="C38" s="271">
        <f>'M6'!B51</f>
        <v>0</v>
      </c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  <c r="AI38" s="254"/>
      <c r="AJ38" s="254"/>
      <c r="AK38" s="254"/>
      <c r="AL38" s="254"/>
      <c r="AM38" s="254"/>
      <c r="AN38" s="254"/>
    </row>
    <row r="39" spans="2:40" ht="19.5" customHeight="1" x14ac:dyDescent="0.45">
      <c r="B39" s="270">
        <v>35</v>
      </c>
      <c r="C39" s="271">
        <f>'M6'!B52</f>
        <v>0</v>
      </c>
      <c r="F39" s="335"/>
      <c r="G39" s="335"/>
      <c r="H39" s="333"/>
      <c r="I39" s="333"/>
      <c r="J39" s="333"/>
      <c r="K39" s="333"/>
      <c r="L39" s="333"/>
      <c r="M39" s="333"/>
      <c r="N39" s="333"/>
      <c r="O39" s="333"/>
      <c r="P39" s="333"/>
      <c r="Q39" s="333"/>
      <c r="R39" s="333"/>
      <c r="S39" s="333"/>
      <c r="T39" s="333"/>
      <c r="U39" s="333"/>
      <c r="V39" s="333"/>
      <c r="W39" s="333"/>
      <c r="X39" s="333"/>
      <c r="Y39" s="333"/>
      <c r="Z39" s="333"/>
      <c r="AA39" s="333"/>
      <c r="AB39" s="333"/>
      <c r="AC39" s="333"/>
      <c r="AD39" s="333"/>
      <c r="AE39" s="333"/>
      <c r="AF39" s="333"/>
      <c r="AG39" s="333"/>
      <c r="AH39" s="333"/>
      <c r="AI39" s="333"/>
      <c r="AJ39" s="333"/>
      <c r="AK39" s="333"/>
      <c r="AL39" s="333"/>
      <c r="AM39" s="333"/>
      <c r="AN39" s="333"/>
    </row>
    <row r="40" spans="2:40" ht="19.5" customHeight="1" x14ac:dyDescent="0.45">
      <c r="B40" s="270">
        <v>36</v>
      </c>
      <c r="C40" s="271">
        <f>'M6'!B53</f>
        <v>0</v>
      </c>
      <c r="F40" s="335"/>
      <c r="G40" s="335"/>
      <c r="H40" s="333"/>
      <c r="I40" s="333"/>
      <c r="J40" s="333"/>
      <c r="K40" s="333"/>
      <c r="L40" s="333"/>
      <c r="M40" s="333"/>
      <c r="N40" s="333"/>
      <c r="O40" s="333"/>
      <c r="P40" s="333"/>
      <c r="Q40" s="333"/>
      <c r="R40" s="333"/>
      <c r="S40" s="333"/>
      <c r="T40" s="333"/>
      <c r="U40" s="333"/>
      <c r="V40" s="333"/>
      <c r="W40" s="333"/>
      <c r="X40" s="333"/>
      <c r="Y40" s="333"/>
      <c r="Z40" s="333"/>
      <c r="AA40" s="333"/>
      <c r="AB40" s="333"/>
      <c r="AC40" s="333"/>
      <c r="AD40" s="333"/>
      <c r="AE40" s="333"/>
      <c r="AF40" s="333"/>
      <c r="AG40" s="333"/>
      <c r="AH40" s="333"/>
      <c r="AI40" s="333"/>
      <c r="AJ40" s="333"/>
      <c r="AK40" s="333"/>
      <c r="AL40" s="333"/>
      <c r="AM40" s="333"/>
      <c r="AN40" s="333"/>
    </row>
    <row r="41" spans="2:40" ht="19.5" customHeight="1" x14ac:dyDescent="0.45">
      <c r="F41" s="335"/>
      <c r="G41" s="335"/>
      <c r="H41" s="333"/>
      <c r="I41" s="333"/>
      <c r="J41" s="333"/>
      <c r="K41" s="333"/>
      <c r="L41" s="333"/>
      <c r="M41" s="333"/>
      <c r="N41" s="333"/>
      <c r="O41" s="333"/>
      <c r="P41" s="333"/>
      <c r="Q41" s="333"/>
      <c r="R41" s="333"/>
      <c r="S41" s="333"/>
      <c r="T41" s="333"/>
      <c r="U41" s="333"/>
      <c r="V41" s="333"/>
      <c r="W41" s="333"/>
      <c r="X41" s="333"/>
      <c r="Y41" s="333"/>
      <c r="Z41" s="333"/>
      <c r="AA41" s="333"/>
      <c r="AB41" s="333"/>
      <c r="AC41" s="333"/>
      <c r="AD41" s="333"/>
      <c r="AE41" s="333"/>
      <c r="AF41" s="333"/>
      <c r="AG41" s="333"/>
      <c r="AH41" s="333"/>
      <c r="AI41" s="333"/>
      <c r="AJ41" s="333"/>
      <c r="AK41" s="333"/>
      <c r="AL41" s="333"/>
      <c r="AM41" s="333"/>
      <c r="AN41" s="333"/>
    </row>
    <row r="42" spans="2:40" ht="19.5" customHeight="1" x14ac:dyDescent="0.45">
      <c r="F42" s="335"/>
      <c r="G42" s="335"/>
      <c r="H42" s="333"/>
      <c r="I42" s="333"/>
      <c r="J42" s="333"/>
      <c r="K42" s="333"/>
      <c r="L42" s="333"/>
      <c r="M42" s="333"/>
      <c r="N42" s="333"/>
      <c r="O42" s="333"/>
      <c r="P42" s="333"/>
      <c r="Q42" s="333"/>
      <c r="R42" s="333"/>
      <c r="S42" s="333"/>
      <c r="T42" s="333"/>
      <c r="U42" s="333"/>
      <c r="V42" s="333"/>
      <c r="W42" s="333"/>
      <c r="X42" s="333"/>
      <c r="Y42" s="333"/>
      <c r="Z42" s="333"/>
      <c r="AA42" s="333"/>
      <c r="AB42" s="333"/>
      <c r="AC42" s="333"/>
      <c r="AD42" s="333"/>
      <c r="AE42" s="333"/>
      <c r="AF42" s="333"/>
      <c r="AG42" s="333"/>
      <c r="AH42" s="333"/>
      <c r="AI42" s="333"/>
      <c r="AJ42" s="333"/>
      <c r="AK42" s="333"/>
      <c r="AL42" s="333"/>
      <c r="AM42" s="333"/>
      <c r="AN42" s="333"/>
    </row>
    <row r="43" spans="2:40" ht="19.5" customHeight="1" x14ac:dyDescent="0.45">
      <c r="F43" s="335"/>
      <c r="G43" s="335"/>
      <c r="H43" s="333"/>
      <c r="I43" s="333"/>
      <c r="J43" s="333"/>
      <c r="K43" s="333"/>
      <c r="L43" s="333"/>
      <c r="M43" s="333"/>
      <c r="N43" s="333"/>
      <c r="O43" s="333"/>
      <c r="P43" s="333"/>
      <c r="Q43" s="333"/>
      <c r="R43" s="333"/>
      <c r="S43" s="333"/>
      <c r="T43" s="333"/>
      <c r="U43" s="333"/>
      <c r="V43" s="333"/>
      <c r="W43" s="333"/>
      <c r="X43" s="333"/>
      <c r="Y43" s="333"/>
      <c r="Z43" s="333"/>
      <c r="AA43" s="333"/>
      <c r="AB43" s="333"/>
      <c r="AC43" s="333"/>
      <c r="AD43" s="333"/>
      <c r="AE43" s="333"/>
      <c r="AF43" s="333"/>
      <c r="AG43" s="333"/>
      <c r="AH43" s="333"/>
      <c r="AI43" s="333"/>
      <c r="AJ43" s="333"/>
      <c r="AK43" s="333"/>
      <c r="AL43" s="333"/>
      <c r="AM43" s="333"/>
      <c r="AN43" s="333"/>
    </row>
    <row r="44" spans="2:40" ht="19.5" customHeight="1" x14ac:dyDescent="0.45">
      <c r="F44" s="335"/>
      <c r="G44" s="335"/>
      <c r="H44" s="333"/>
      <c r="I44" s="333"/>
      <c r="J44" s="333"/>
      <c r="K44" s="333"/>
      <c r="L44" s="333"/>
      <c r="M44" s="333"/>
      <c r="N44" s="333"/>
      <c r="O44" s="333"/>
      <c r="P44" s="333"/>
      <c r="Q44" s="333"/>
      <c r="R44" s="333"/>
      <c r="S44" s="333"/>
      <c r="T44" s="333"/>
      <c r="U44" s="333"/>
      <c r="V44" s="333"/>
      <c r="W44" s="333"/>
      <c r="X44" s="333"/>
      <c r="Y44" s="333"/>
      <c r="Z44" s="333"/>
      <c r="AA44" s="333"/>
      <c r="AB44" s="333"/>
      <c r="AC44" s="333"/>
      <c r="AD44" s="333"/>
      <c r="AE44" s="333"/>
      <c r="AF44" s="333"/>
      <c r="AG44" s="333"/>
      <c r="AH44" s="333"/>
      <c r="AI44" s="333"/>
      <c r="AJ44" s="333"/>
      <c r="AK44" s="333"/>
      <c r="AL44" s="333"/>
      <c r="AM44" s="333"/>
      <c r="AN44" s="333"/>
    </row>
    <row r="45" spans="2:40" ht="19.5" customHeight="1" x14ac:dyDescent="0.7">
      <c r="H45" s="254"/>
      <c r="I45" s="254"/>
      <c r="J45" s="254"/>
      <c r="K45" s="254"/>
      <c r="L45" s="254"/>
      <c r="M45" s="254"/>
      <c r="N45" s="254"/>
      <c r="O45" s="254"/>
      <c r="P45" s="254"/>
      <c r="Q45" s="254"/>
      <c r="R45" s="254"/>
      <c r="S45" s="254"/>
      <c r="T45" s="254"/>
      <c r="U45" s="254"/>
      <c r="V45" s="254"/>
      <c r="W45" s="254"/>
      <c r="X45" s="254"/>
      <c r="Y45" s="254"/>
      <c r="Z45" s="254"/>
      <c r="AA45" s="254"/>
      <c r="AB45" s="254"/>
      <c r="AC45" s="254"/>
      <c r="AD45" s="254"/>
      <c r="AE45" s="254"/>
      <c r="AF45" s="254"/>
      <c r="AG45" s="254"/>
      <c r="AH45" s="254"/>
      <c r="AI45" s="254"/>
      <c r="AJ45" s="254"/>
      <c r="AK45" s="254"/>
      <c r="AL45" s="254"/>
      <c r="AM45" s="254"/>
      <c r="AN45" s="254"/>
    </row>
    <row r="46" spans="2:40" ht="19.5" customHeight="1" x14ac:dyDescent="0.45">
      <c r="F46" s="335"/>
      <c r="G46" s="335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  <c r="AJ46" s="333"/>
      <c r="AK46" s="333"/>
      <c r="AL46" s="333"/>
      <c r="AM46" s="333"/>
      <c r="AN46" s="333"/>
    </row>
    <row r="47" spans="2:40" ht="19.5" customHeight="1" x14ac:dyDescent="0.45">
      <c r="F47" s="335"/>
      <c r="G47" s="335"/>
      <c r="H47" s="333"/>
      <c r="I47" s="333"/>
      <c r="J47" s="333"/>
      <c r="K47" s="333"/>
      <c r="L47" s="333"/>
      <c r="M47" s="333"/>
      <c r="N47" s="333"/>
      <c r="O47" s="333"/>
      <c r="P47" s="333"/>
      <c r="Q47" s="333"/>
      <c r="R47" s="333"/>
      <c r="S47" s="333"/>
      <c r="T47" s="333"/>
      <c r="U47" s="333"/>
      <c r="V47" s="333"/>
      <c r="W47" s="333"/>
      <c r="X47" s="333"/>
      <c r="Y47" s="333"/>
      <c r="Z47" s="333"/>
      <c r="AA47" s="333"/>
      <c r="AB47" s="333"/>
      <c r="AC47" s="333"/>
      <c r="AD47" s="333"/>
      <c r="AE47" s="333"/>
      <c r="AF47" s="333"/>
      <c r="AG47" s="333"/>
      <c r="AH47" s="333"/>
      <c r="AI47" s="333"/>
      <c r="AJ47" s="333"/>
      <c r="AK47" s="333"/>
      <c r="AL47" s="333"/>
      <c r="AM47" s="333"/>
      <c r="AN47" s="333"/>
    </row>
    <row r="48" spans="2:40" ht="19.5" customHeight="1" x14ac:dyDescent="0.45">
      <c r="F48" s="335"/>
      <c r="G48" s="335"/>
      <c r="H48" s="333"/>
      <c r="I48" s="333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3"/>
      <c r="AL48" s="333"/>
      <c r="AM48" s="333"/>
      <c r="AN48" s="333"/>
    </row>
    <row r="49" spans="6:40" ht="19.5" customHeight="1" x14ac:dyDescent="0.45">
      <c r="F49" s="335"/>
      <c r="G49" s="335"/>
      <c r="H49" s="333"/>
      <c r="I49" s="333"/>
      <c r="J49" s="333"/>
      <c r="K49" s="333"/>
      <c r="L49" s="333"/>
      <c r="M49" s="333"/>
      <c r="N49" s="333"/>
      <c r="O49" s="333"/>
      <c r="P49" s="333"/>
      <c r="Q49" s="333"/>
      <c r="R49" s="333"/>
      <c r="S49" s="333"/>
      <c r="T49" s="333"/>
      <c r="U49" s="333"/>
      <c r="V49" s="333"/>
      <c r="W49" s="333"/>
      <c r="X49" s="333"/>
      <c r="Y49" s="333"/>
      <c r="Z49" s="333"/>
      <c r="AA49" s="333"/>
      <c r="AB49" s="333"/>
      <c r="AC49" s="333"/>
      <c r="AD49" s="333"/>
      <c r="AE49" s="333"/>
      <c r="AF49" s="333"/>
      <c r="AG49" s="333"/>
      <c r="AH49" s="333"/>
      <c r="AI49" s="333"/>
      <c r="AJ49" s="333"/>
      <c r="AK49" s="333"/>
      <c r="AL49" s="333"/>
      <c r="AM49" s="333"/>
      <c r="AN49" s="333"/>
    </row>
    <row r="50" spans="6:40" ht="19.5" customHeight="1" x14ac:dyDescent="0.45">
      <c r="F50" s="335"/>
      <c r="G50" s="335"/>
      <c r="H50" s="333"/>
      <c r="I50" s="333"/>
      <c r="J50" s="333"/>
      <c r="K50" s="333"/>
      <c r="L50" s="333"/>
      <c r="M50" s="333"/>
      <c r="N50" s="333"/>
      <c r="O50" s="333"/>
      <c r="P50" s="333"/>
      <c r="Q50" s="333"/>
      <c r="R50" s="333"/>
      <c r="S50" s="333"/>
      <c r="T50" s="333"/>
      <c r="U50" s="333"/>
      <c r="V50" s="333"/>
      <c r="W50" s="333"/>
      <c r="X50" s="333"/>
      <c r="Y50" s="333"/>
      <c r="Z50" s="333"/>
      <c r="AA50" s="333"/>
      <c r="AB50" s="333"/>
      <c r="AC50" s="333"/>
      <c r="AD50" s="333"/>
      <c r="AE50" s="333"/>
      <c r="AF50" s="333"/>
      <c r="AG50" s="333"/>
      <c r="AH50" s="333"/>
      <c r="AI50" s="333"/>
      <c r="AJ50" s="333"/>
      <c r="AK50" s="333"/>
      <c r="AL50" s="333"/>
      <c r="AM50" s="333"/>
      <c r="AN50" s="333"/>
    </row>
    <row r="51" spans="6:40" ht="19.5" customHeight="1" x14ac:dyDescent="0.45">
      <c r="F51" s="335"/>
      <c r="G51" s="335"/>
      <c r="H51" s="333"/>
      <c r="I51" s="333"/>
      <c r="J51" s="333"/>
      <c r="K51" s="333"/>
      <c r="L51" s="333"/>
      <c r="M51" s="333"/>
      <c r="N51" s="333"/>
      <c r="O51" s="333"/>
      <c r="P51" s="333"/>
      <c r="Q51" s="333"/>
      <c r="R51" s="333"/>
      <c r="S51" s="333"/>
      <c r="T51" s="333"/>
      <c r="U51" s="333"/>
      <c r="V51" s="333"/>
      <c r="W51" s="333"/>
      <c r="X51" s="333"/>
      <c r="Y51" s="333"/>
      <c r="Z51" s="333"/>
      <c r="AA51" s="333"/>
      <c r="AB51" s="333"/>
      <c r="AC51" s="333"/>
      <c r="AD51" s="333"/>
      <c r="AE51" s="333"/>
      <c r="AF51" s="333"/>
      <c r="AG51" s="333"/>
      <c r="AH51" s="333"/>
      <c r="AI51" s="333"/>
      <c r="AJ51" s="333"/>
      <c r="AK51" s="333"/>
      <c r="AL51" s="333"/>
      <c r="AM51" s="333"/>
      <c r="AN51" s="333"/>
    </row>
    <row r="52" spans="6:40" ht="19.5" customHeight="1" x14ac:dyDescent="0.7"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  <c r="AM52" s="254"/>
      <c r="AN52" s="254"/>
    </row>
    <row r="53" spans="6:40" ht="19.5" customHeight="1" x14ac:dyDescent="0.45">
      <c r="F53" s="335"/>
      <c r="G53" s="335"/>
      <c r="H53" s="333"/>
      <c r="I53" s="333"/>
      <c r="J53" s="333"/>
      <c r="K53" s="333"/>
      <c r="L53" s="333"/>
      <c r="M53" s="333"/>
      <c r="N53" s="333"/>
      <c r="O53" s="333"/>
      <c r="P53" s="333"/>
      <c r="Q53" s="333"/>
      <c r="R53" s="333"/>
      <c r="S53" s="333"/>
      <c r="T53" s="333"/>
      <c r="U53" s="333"/>
      <c r="V53" s="333"/>
      <c r="W53" s="333"/>
      <c r="X53" s="333"/>
      <c r="Y53" s="333"/>
      <c r="Z53" s="333"/>
      <c r="AA53" s="333"/>
      <c r="AB53" s="333"/>
      <c r="AC53" s="333"/>
      <c r="AD53" s="333"/>
      <c r="AE53" s="333"/>
      <c r="AF53" s="333"/>
      <c r="AG53" s="333"/>
      <c r="AH53" s="333"/>
      <c r="AI53" s="333"/>
      <c r="AJ53" s="333"/>
      <c r="AK53" s="333"/>
      <c r="AL53" s="333"/>
      <c r="AM53" s="333"/>
      <c r="AN53" s="333"/>
    </row>
    <row r="54" spans="6:40" ht="19.5" customHeight="1" x14ac:dyDescent="0.45">
      <c r="F54" s="335"/>
      <c r="G54" s="335"/>
      <c r="H54" s="333"/>
      <c r="I54" s="333"/>
      <c r="J54" s="333"/>
      <c r="K54" s="333"/>
      <c r="L54" s="333"/>
      <c r="M54" s="333"/>
      <c r="N54" s="333"/>
      <c r="O54" s="333"/>
      <c r="P54" s="333"/>
      <c r="Q54" s="333"/>
      <c r="R54" s="333"/>
      <c r="S54" s="333"/>
      <c r="T54" s="333"/>
      <c r="U54" s="333"/>
      <c r="V54" s="333"/>
      <c r="W54" s="333"/>
      <c r="X54" s="333"/>
      <c r="Y54" s="333"/>
      <c r="Z54" s="333"/>
      <c r="AA54" s="333"/>
      <c r="AB54" s="333"/>
      <c r="AC54" s="333"/>
      <c r="AD54" s="333"/>
      <c r="AE54" s="333"/>
      <c r="AF54" s="333"/>
      <c r="AG54" s="333"/>
      <c r="AH54" s="333"/>
      <c r="AI54" s="333"/>
      <c r="AJ54" s="333"/>
      <c r="AK54" s="333"/>
      <c r="AL54" s="333"/>
      <c r="AM54" s="333"/>
      <c r="AN54" s="333"/>
    </row>
    <row r="55" spans="6:40" ht="19.5" customHeight="1" x14ac:dyDescent="0.45">
      <c r="F55" s="335"/>
      <c r="G55" s="335"/>
      <c r="H55" s="333"/>
      <c r="I55" s="333"/>
      <c r="J55" s="333"/>
      <c r="K55" s="333"/>
      <c r="L55" s="333"/>
      <c r="M55" s="333"/>
      <c r="N55" s="333"/>
      <c r="O55" s="333"/>
      <c r="P55" s="333"/>
      <c r="Q55" s="333"/>
      <c r="R55" s="333"/>
      <c r="S55" s="333"/>
      <c r="T55" s="333"/>
      <c r="U55" s="333"/>
      <c r="V55" s="333"/>
      <c r="W55" s="333"/>
      <c r="X55" s="333"/>
      <c r="Y55" s="333"/>
      <c r="Z55" s="333"/>
      <c r="AA55" s="333"/>
      <c r="AB55" s="333"/>
      <c r="AC55" s="333"/>
      <c r="AD55" s="333"/>
      <c r="AE55" s="333"/>
      <c r="AF55" s="333"/>
      <c r="AG55" s="333"/>
      <c r="AH55" s="333"/>
      <c r="AI55" s="333"/>
      <c r="AJ55" s="333"/>
      <c r="AK55" s="333"/>
      <c r="AL55" s="333"/>
      <c r="AM55" s="333"/>
      <c r="AN55" s="333"/>
    </row>
    <row r="56" spans="6:40" ht="19.5" customHeight="1" x14ac:dyDescent="0.45">
      <c r="F56" s="335"/>
      <c r="G56" s="335"/>
      <c r="H56" s="333"/>
      <c r="I56" s="333"/>
      <c r="J56" s="333"/>
      <c r="K56" s="333"/>
      <c r="L56" s="333"/>
      <c r="M56" s="333"/>
      <c r="N56" s="333"/>
      <c r="O56" s="333"/>
      <c r="P56" s="333"/>
      <c r="Q56" s="333"/>
      <c r="R56" s="333"/>
      <c r="S56" s="333"/>
      <c r="T56" s="333"/>
      <c r="U56" s="333"/>
      <c r="V56" s="333"/>
      <c r="W56" s="333"/>
      <c r="X56" s="333"/>
      <c r="Y56" s="333"/>
      <c r="Z56" s="333"/>
      <c r="AA56" s="333"/>
      <c r="AB56" s="333"/>
      <c r="AC56" s="333"/>
      <c r="AD56" s="333"/>
      <c r="AE56" s="333"/>
      <c r="AF56" s="333"/>
      <c r="AG56" s="333"/>
      <c r="AH56" s="333"/>
      <c r="AI56" s="333"/>
      <c r="AJ56" s="333"/>
      <c r="AK56" s="333"/>
      <c r="AL56" s="333"/>
      <c r="AM56" s="333"/>
      <c r="AN56" s="333"/>
    </row>
    <row r="57" spans="6:40" ht="19.5" customHeight="1" x14ac:dyDescent="0.45">
      <c r="F57" s="335"/>
      <c r="G57" s="335"/>
      <c r="H57" s="333"/>
      <c r="I57" s="333"/>
      <c r="J57" s="333"/>
      <c r="K57" s="333"/>
      <c r="L57" s="333"/>
      <c r="M57" s="333"/>
      <c r="N57" s="333"/>
      <c r="O57" s="333"/>
      <c r="P57" s="333"/>
      <c r="Q57" s="333"/>
      <c r="R57" s="333"/>
      <c r="S57" s="333"/>
      <c r="T57" s="333"/>
      <c r="U57" s="333"/>
      <c r="V57" s="333"/>
      <c r="W57" s="333"/>
      <c r="X57" s="333"/>
      <c r="Y57" s="333"/>
      <c r="Z57" s="333"/>
      <c r="AA57" s="333"/>
      <c r="AB57" s="333"/>
      <c r="AC57" s="333"/>
      <c r="AD57" s="333"/>
      <c r="AE57" s="333"/>
      <c r="AF57" s="333"/>
      <c r="AG57" s="333"/>
      <c r="AH57" s="333"/>
      <c r="AI57" s="333"/>
      <c r="AJ57" s="333"/>
      <c r="AK57" s="333"/>
      <c r="AL57" s="333"/>
      <c r="AM57" s="333"/>
      <c r="AN57" s="333"/>
    </row>
    <row r="58" spans="6:40" ht="19.5" customHeight="1" x14ac:dyDescent="0.45">
      <c r="F58" s="335"/>
      <c r="G58" s="335"/>
      <c r="H58" s="333"/>
      <c r="I58" s="333"/>
      <c r="J58" s="333"/>
      <c r="K58" s="333"/>
      <c r="L58" s="333"/>
      <c r="M58" s="333"/>
      <c r="N58" s="333"/>
      <c r="O58" s="333"/>
      <c r="P58" s="333"/>
      <c r="Q58" s="333"/>
      <c r="R58" s="333"/>
      <c r="S58" s="333"/>
      <c r="T58" s="333"/>
      <c r="U58" s="333"/>
      <c r="V58" s="333"/>
      <c r="W58" s="333"/>
      <c r="X58" s="333"/>
      <c r="Y58" s="333"/>
      <c r="Z58" s="333"/>
      <c r="AA58" s="333"/>
      <c r="AB58" s="333"/>
      <c r="AC58" s="333"/>
      <c r="AD58" s="333"/>
      <c r="AE58" s="333"/>
      <c r="AF58" s="333"/>
      <c r="AG58" s="333"/>
      <c r="AH58" s="333"/>
      <c r="AI58" s="333"/>
      <c r="AJ58" s="333"/>
      <c r="AK58" s="333"/>
      <c r="AL58" s="333"/>
      <c r="AM58" s="333"/>
      <c r="AN58" s="333"/>
    </row>
    <row r="59" spans="6:40" ht="19.5" customHeight="1" x14ac:dyDescent="0.7"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</row>
    <row r="60" spans="6:40" ht="19.5" customHeight="1" x14ac:dyDescent="0.45">
      <c r="F60" s="335"/>
      <c r="G60" s="335"/>
    </row>
    <row r="61" spans="6:40" ht="19.5" customHeight="1" x14ac:dyDescent="0.45">
      <c r="F61" s="335"/>
      <c r="G61" s="335"/>
    </row>
    <row r="62" spans="6:40" ht="19.5" customHeight="1" x14ac:dyDescent="0.45">
      <c r="F62" s="335"/>
      <c r="G62" s="335"/>
    </row>
    <row r="63" spans="6:40" ht="19.5" customHeight="1" x14ac:dyDescent="0.45">
      <c r="F63" s="335"/>
      <c r="G63" s="335"/>
    </row>
    <row r="64" spans="6:40" ht="19.5" customHeight="1" x14ac:dyDescent="0.45">
      <c r="F64" s="335"/>
      <c r="G64" s="335"/>
    </row>
    <row r="65" spans="6:117" ht="19.5" customHeight="1" x14ac:dyDescent="0.45">
      <c r="F65" s="335"/>
      <c r="G65" s="335"/>
    </row>
    <row r="66" spans="6:117" ht="19.5" customHeight="1" x14ac:dyDescent="0.45">
      <c r="F66" s="335"/>
      <c r="G66" s="335"/>
    </row>
    <row r="67" spans="6:117" ht="19.5" customHeight="1" x14ac:dyDescent="0.45">
      <c r="F67" s="253"/>
      <c r="G67" s="253"/>
    </row>
    <row r="69" spans="6:117" ht="25.8" x14ac:dyDescent="0.45">
      <c r="CP69" s="256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</row>
    <row r="70" spans="6:117" ht="25.8" x14ac:dyDescent="0.45"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</row>
    <row r="71" spans="6:117" ht="25.8" x14ac:dyDescent="0.45">
      <c r="CP71" s="257"/>
      <c r="CQ71" s="257"/>
      <c r="CR71" s="257"/>
      <c r="CS71" s="257"/>
      <c r="CT71" s="257"/>
      <c r="CU71" s="257"/>
      <c r="CV71" s="257"/>
      <c r="CW71" s="257"/>
      <c r="CX71" s="257"/>
      <c r="CY71" s="257"/>
      <c r="CZ71" s="257"/>
      <c r="DA71" s="257"/>
      <c r="DB71" s="257"/>
      <c r="DC71" s="257"/>
      <c r="DD71" s="257"/>
      <c r="DE71" s="257"/>
      <c r="DF71" s="257"/>
      <c r="DG71" s="257"/>
      <c r="DH71" s="257"/>
      <c r="DI71" s="257"/>
      <c r="DJ71" s="257"/>
      <c r="DK71" s="257"/>
      <c r="DL71" s="257"/>
      <c r="DM71" s="257"/>
    </row>
    <row r="72" spans="6:117" ht="25.8" x14ac:dyDescent="0.45"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</row>
    <row r="73" spans="6:117" ht="25.8" x14ac:dyDescent="0.45">
      <c r="CP73" s="257"/>
      <c r="CQ73" s="257"/>
      <c r="CR73" s="257"/>
      <c r="CS73" s="257"/>
      <c r="CT73" s="257"/>
      <c r="CU73" s="257"/>
      <c r="CV73" s="257"/>
      <c r="CW73" s="257"/>
      <c r="CX73" s="257"/>
      <c r="CY73" s="257"/>
      <c r="CZ73" s="257"/>
      <c r="DA73" s="257"/>
      <c r="DB73" s="257"/>
      <c r="DC73" s="257"/>
      <c r="DD73" s="257"/>
      <c r="DE73" s="257"/>
      <c r="DF73" s="257"/>
      <c r="DG73" s="257"/>
      <c r="DH73" s="257"/>
      <c r="DI73" s="257"/>
      <c r="DJ73" s="257"/>
      <c r="DK73" s="257"/>
      <c r="DL73" s="257"/>
      <c r="DM73" s="257"/>
    </row>
    <row r="74" spans="6:117" ht="25.8" x14ac:dyDescent="0.45"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</row>
    <row r="75" spans="6:117" ht="25.8" x14ac:dyDescent="0.45">
      <c r="AB75" s="325"/>
      <c r="AC75" s="325"/>
      <c r="AD75" s="325"/>
      <c r="AE75" s="325"/>
      <c r="AF75" s="325"/>
      <c r="AG75" s="325"/>
      <c r="AH75" s="325"/>
      <c r="AI75" s="325"/>
      <c r="AJ75" s="325"/>
      <c r="AK75" s="325"/>
      <c r="AL75" s="325"/>
      <c r="AM75" s="325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</row>
    <row r="76" spans="6:117" x14ac:dyDescent="0.45"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</row>
  </sheetData>
  <sheetProtection sheet="1" objects="1" scenarios="1"/>
  <mergeCells count="17">
    <mergeCell ref="F3:G3"/>
    <mergeCell ref="H3:AH3"/>
    <mergeCell ref="AI3:AK3"/>
    <mergeCell ref="AL3:AN3"/>
    <mergeCell ref="F32:G37"/>
    <mergeCell ref="H32:AN37"/>
    <mergeCell ref="F39:G44"/>
    <mergeCell ref="H39:AN44"/>
    <mergeCell ref="F46:G51"/>
    <mergeCell ref="H46:AN51"/>
    <mergeCell ref="F53:G58"/>
    <mergeCell ref="H53:AN58"/>
    <mergeCell ref="F60:G66"/>
    <mergeCell ref="AB75:AD75"/>
    <mergeCell ref="AE75:AG75"/>
    <mergeCell ref="AH75:AJ75"/>
    <mergeCell ref="AK75:AM75"/>
  </mergeCells>
  <pageMargins left="0.39370078740157483" right="0" top="0.15748031496062992" bottom="0.15748031496062992" header="0.31496062992125984" footer="0"/>
  <pageSetup paperSize="9" scale="32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1B671-2E93-49A2-8C09-64C83361D77B}">
  <sheetPr codeName="Blad6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102" customWidth="1"/>
    <col min="4" max="4" width="10.77734375" style="4" customWidth="1"/>
    <col min="5" max="6" width="10.77734375" customWidth="1"/>
    <col min="7" max="13" width="10.77734375" style="4" customWidth="1"/>
    <col min="14" max="19" width="10.5546875" style="4" hidden="1" customWidth="1"/>
    <col min="20" max="36" width="9.21875" style="4" hidden="1" customWidth="1"/>
    <col min="37" max="38" width="10.77734375" style="4" customWidth="1"/>
    <col min="39" max="40" width="11.21875" style="4" hidden="1" customWidth="1"/>
    <col min="41" max="43" width="10.77734375" customWidth="1"/>
    <col min="44" max="44" width="10.77734375" style="4" hidden="1" customWidth="1"/>
    <col min="45" max="47" width="9.21875" style="4" customWidth="1"/>
    <col min="48" max="48" width="10.77734375" style="4" customWidth="1"/>
    <col min="49" max="50" width="9.21875" style="4" hidden="1" customWidth="1"/>
    <col min="51" max="51" width="10.77734375" style="4" customWidth="1"/>
    <col min="52" max="53" width="9.21875" style="4" hidden="1" customWidth="1"/>
    <col min="54" max="54" width="9.5546875" customWidth="1"/>
  </cols>
  <sheetData>
    <row r="1" spans="1:53" ht="13.8" thickBot="1" x14ac:dyDescent="0.3"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</row>
    <row r="2" spans="1:53" ht="20.399999999999999" thickBot="1" x14ac:dyDescent="0.55000000000000004">
      <c r="A2" s="52"/>
      <c r="B2" s="54" t="s">
        <v>0</v>
      </c>
      <c r="C2" s="296"/>
      <c r="D2" s="53">
        <v>7</v>
      </c>
      <c r="E2" s="75"/>
      <c r="F2" s="13"/>
      <c r="G2" s="190"/>
      <c r="H2" s="190"/>
      <c r="J2" s="76" t="b">
        <f>IF($D$2=3,"ja",IF($D$2="3A","ja",IF($D$2="3B","ja",IF($D$2="3C","ja"))))</f>
        <v>0</v>
      </c>
      <c r="K2" s="76" t="b">
        <f>IF($D$2=5,"ja",IF($D$2="5A","ja",IF($D$2="5B","ja",IF($D$2="5C","ja"))))</f>
        <v>0</v>
      </c>
      <c r="L2" s="76" t="b">
        <f>IF($D$2=4,"ja",IF($D$2="4A","ja",IF($D$2="4B","ja",IF($D$2="4C","ja"))))</f>
        <v>0</v>
      </c>
      <c r="M2" s="76" t="b">
        <f>IF($D$2=6,"ja",IF($D$2="6A","ja",IF($D$2="6B","ja",IF($D$2="6C","ja"))))</f>
        <v>0</v>
      </c>
      <c r="N2" s="76"/>
      <c r="O2" s="76"/>
      <c r="P2" s="76"/>
      <c r="Q2" s="76"/>
      <c r="R2" s="76"/>
      <c r="S2" s="74" t="b">
        <f>IF($D$2=8,"ja",IF($D$2="8A","ja",IF($D$2="8B","ja",IF($D$2="8C","ja"))))</f>
        <v>0</v>
      </c>
      <c r="T2" s="7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4"/>
      <c r="AM2" s="3"/>
      <c r="AN2" s="3"/>
    </row>
    <row r="3" spans="1:53" ht="20.399999999999999" thickBot="1" x14ac:dyDescent="0.55000000000000004">
      <c r="A3" s="52"/>
      <c r="B3" s="54" t="s">
        <v>69</v>
      </c>
      <c r="C3" s="296"/>
      <c r="D3" s="304">
        <v>45692</v>
      </c>
      <c r="E3" s="305"/>
      <c r="F3" s="13"/>
      <c r="G3" s="191"/>
      <c r="H3" s="191"/>
      <c r="I3" s="3"/>
      <c r="J3" s="76" t="str">
        <f>IF($D$2=7,"ja",IF($D$2="7A","ja",IF($D$2="7B","ja",IF($D$2="7C","ja"))))</f>
        <v>ja</v>
      </c>
      <c r="K3" s="76"/>
      <c r="L3" s="76" t="b">
        <f>IF($D$2=8,"ja",IF($D$2="8A","ja",IF($D$2="8B","ja",IF($D$2="8C","ja"))))</f>
        <v>0</v>
      </c>
      <c r="M3" s="76"/>
      <c r="N3" s="76"/>
      <c r="O3" s="76"/>
      <c r="P3" s="76"/>
      <c r="Q3" s="76"/>
      <c r="R3" s="76"/>
      <c r="S3" s="74"/>
      <c r="T3" s="7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4"/>
      <c r="AM3" s="3"/>
      <c r="AN3" s="3"/>
    </row>
    <row r="4" spans="1:53" ht="19.8" x14ac:dyDescent="0.45">
      <c r="B4" s="1"/>
      <c r="C4" s="297"/>
      <c r="D4" s="51"/>
      <c r="E4" s="51"/>
      <c r="F4" s="13"/>
      <c r="G4" s="3"/>
      <c r="H4" s="3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3"/>
      <c r="AN4" s="3"/>
    </row>
    <row r="5" spans="1:53" s="102" customFormat="1" ht="20.100000000000001" customHeight="1" x14ac:dyDescent="0.25">
      <c r="B5" s="310" t="s">
        <v>97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2"/>
    </row>
    <row r="6" spans="1:53" x14ac:dyDescent="0.25">
      <c r="B6" s="21"/>
      <c r="C6" s="13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13" t="s">
        <v>28</v>
      </c>
      <c r="C7" s="314"/>
      <c r="D7" s="314"/>
      <c r="E7" s="49" t="s">
        <v>75</v>
      </c>
      <c r="I7" s="3"/>
      <c r="J7" s="3"/>
      <c r="K7" s="3"/>
    </row>
    <row r="8" spans="1:53" x14ac:dyDescent="0.25">
      <c r="B8" s="313" t="s">
        <v>27</v>
      </c>
      <c r="C8" s="314"/>
      <c r="D8" s="314"/>
      <c r="E8" s="50" t="str">
        <f>IF(E7="ja","nee",IF(E7="nee","ja",IF(E7="","")))</f>
        <v>nee</v>
      </c>
    </row>
    <row r="9" spans="1:53" x14ac:dyDescent="0.25">
      <c r="B9" s="15"/>
      <c r="C9" s="134"/>
      <c r="D9" s="16"/>
    </row>
    <row r="10" spans="1:53" s="102" customFormat="1" ht="20.100000000000001" customHeight="1" x14ac:dyDescent="0.25">
      <c r="B10" s="147" t="s">
        <v>98</v>
      </c>
      <c r="C10" s="150" t="s">
        <v>96</v>
      </c>
      <c r="D10" s="150" t="s">
        <v>96</v>
      </c>
      <c r="E10" s="150" t="s">
        <v>96</v>
      </c>
      <c r="F10" s="150" t="s">
        <v>96</v>
      </c>
      <c r="G10" s="151" t="s">
        <v>96</v>
      </c>
      <c r="H10" s="315" t="s">
        <v>85</v>
      </c>
      <c r="I10" s="307"/>
      <c r="J10" s="306" t="s">
        <v>31</v>
      </c>
      <c r="K10" s="307"/>
      <c r="L10" s="306" t="s">
        <v>32</v>
      </c>
      <c r="M10" s="307"/>
      <c r="AK10" s="150" t="s">
        <v>96</v>
      </c>
      <c r="AL10" s="150" t="s">
        <v>96</v>
      </c>
      <c r="AM10" s="150"/>
      <c r="AN10" s="150"/>
      <c r="AO10" s="150" t="s">
        <v>96</v>
      </c>
      <c r="AP10" s="150" t="s">
        <v>96</v>
      </c>
      <c r="AQ10" s="150" t="s">
        <v>96</v>
      </c>
      <c r="AR10" s="149"/>
      <c r="AS10" s="317" t="s">
        <v>116</v>
      </c>
      <c r="AT10" s="318"/>
      <c r="AU10" s="307"/>
      <c r="AV10" s="150" t="s">
        <v>96</v>
      </c>
      <c r="AW10" s="150"/>
      <c r="AX10" s="150"/>
      <c r="AY10" s="150" t="s">
        <v>96</v>
      </c>
    </row>
    <row r="11" spans="1:53" x14ac:dyDescent="0.25">
      <c r="B11" s="152" t="s">
        <v>67</v>
      </c>
      <c r="C11" s="319" t="s">
        <v>171</v>
      </c>
      <c r="D11" s="23" t="s">
        <v>36</v>
      </c>
      <c r="E11" s="26" t="s">
        <v>37</v>
      </c>
      <c r="F11" s="26" t="s">
        <v>39</v>
      </c>
      <c r="G11" s="29" t="s">
        <v>55</v>
      </c>
      <c r="H11" s="30" t="s">
        <v>56</v>
      </c>
      <c r="I11" s="29" t="s">
        <v>57</v>
      </c>
      <c r="J11" s="31" t="s">
        <v>58</v>
      </c>
      <c r="K11" s="66" t="s">
        <v>80</v>
      </c>
      <c r="L11" s="29" t="s">
        <v>59</v>
      </c>
      <c r="M11" s="29" t="s">
        <v>60</v>
      </c>
      <c r="N11" s="153" t="s">
        <v>99</v>
      </c>
      <c r="O11" s="146" t="s">
        <v>88</v>
      </c>
      <c r="P11" s="146" t="s">
        <v>92</v>
      </c>
      <c r="Q11" s="146" t="s">
        <v>88</v>
      </c>
      <c r="R11" s="146" t="s">
        <v>7</v>
      </c>
      <c r="S11" s="4" t="s">
        <v>2</v>
      </c>
      <c r="T11" s="4" t="s">
        <v>3</v>
      </c>
      <c r="U11" s="4" t="s">
        <v>1</v>
      </c>
      <c r="V11" s="68" t="s">
        <v>81</v>
      </c>
      <c r="W11" s="4" t="s">
        <v>4</v>
      </c>
      <c r="X11" s="4" t="s">
        <v>5</v>
      </c>
      <c r="Y11" s="4" t="s">
        <v>6</v>
      </c>
      <c r="AJ11" s="43" t="s">
        <v>7</v>
      </c>
      <c r="AK11" s="70" t="s">
        <v>61</v>
      </c>
      <c r="AL11" s="70" t="s">
        <v>55</v>
      </c>
      <c r="AM11" s="6" t="s">
        <v>9</v>
      </c>
      <c r="AN11" s="6" t="s">
        <v>10</v>
      </c>
      <c r="AO11" s="46" t="s">
        <v>39</v>
      </c>
      <c r="AP11" s="38" t="s">
        <v>37</v>
      </c>
      <c r="AQ11" s="23" t="s">
        <v>42</v>
      </c>
      <c r="AR11" s="22" t="s">
        <v>9</v>
      </c>
      <c r="AS11" s="29" t="s">
        <v>57</v>
      </c>
      <c r="AT11" s="31" t="s">
        <v>58</v>
      </c>
      <c r="AU11" s="29" t="s">
        <v>60</v>
      </c>
      <c r="AV11" s="29" t="s">
        <v>62</v>
      </c>
      <c r="AW11" s="6" t="s">
        <v>9</v>
      </c>
      <c r="AX11" s="6" t="s">
        <v>10</v>
      </c>
      <c r="AY11" s="29" t="s">
        <v>63</v>
      </c>
      <c r="AZ11" s="6" t="s">
        <v>9</v>
      </c>
      <c r="BA11" s="6" t="s">
        <v>10</v>
      </c>
    </row>
    <row r="12" spans="1:53" x14ac:dyDescent="0.25">
      <c r="B12" s="41"/>
      <c r="C12" s="320"/>
      <c r="D12" s="24" t="s">
        <v>35</v>
      </c>
      <c r="E12" s="27" t="s">
        <v>38</v>
      </c>
      <c r="F12" s="27"/>
      <c r="G12" s="32" t="s">
        <v>21</v>
      </c>
      <c r="H12" s="33" t="s">
        <v>11</v>
      </c>
      <c r="I12" s="32" t="s">
        <v>12</v>
      </c>
      <c r="J12" s="34"/>
      <c r="K12" s="67" t="s">
        <v>58</v>
      </c>
      <c r="L12" s="32" t="s">
        <v>13</v>
      </c>
      <c r="M12" s="32" t="s">
        <v>14</v>
      </c>
      <c r="N12" s="146"/>
      <c r="O12" s="146" t="s">
        <v>91</v>
      </c>
      <c r="P12" s="146" t="s">
        <v>89</v>
      </c>
      <c r="Q12" s="146" t="s">
        <v>90</v>
      </c>
      <c r="R12" s="146" t="s">
        <v>93</v>
      </c>
      <c r="S12" s="4" t="s">
        <v>11</v>
      </c>
      <c r="T12" s="4" t="s">
        <v>12</v>
      </c>
      <c r="U12" s="4" t="s">
        <v>1</v>
      </c>
      <c r="V12" s="4" t="s">
        <v>1</v>
      </c>
      <c r="W12" s="4" t="s">
        <v>13</v>
      </c>
      <c r="X12" s="4" t="s">
        <v>14</v>
      </c>
      <c r="Z12" s="4" t="s">
        <v>15</v>
      </c>
      <c r="AA12" s="4" t="s">
        <v>16</v>
      </c>
      <c r="AB12" s="4" t="s">
        <v>17</v>
      </c>
      <c r="AC12" s="4" t="s">
        <v>18</v>
      </c>
      <c r="AD12" s="4" t="s">
        <v>19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20</v>
      </c>
      <c r="AK12" s="71" t="s">
        <v>33</v>
      </c>
      <c r="AL12" s="71" t="s">
        <v>94</v>
      </c>
      <c r="AM12" s="8"/>
      <c r="AN12" s="8"/>
      <c r="AO12" s="47"/>
      <c r="AP12" s="39" t="s">
        <v>38</v>
      </c>
      <c r="AQ12" s="24" t="s">
        <v>43</v>
      </c>
      <c r="AR12" s="20"/>
      <c r="AS12" s="32" t="s">
        <v>12</v>
      </c>
      <c r="AT12" s="34"/>
      <c r="AU12" s="32" t="s">
        <v>14</v>
      </c>
      <c r="AV12" s="32" t="s">
        <v>21</v>
      </c>
      <c r="AW12" s="8"/>
      <c r="AX12" s="8"/>
      <c r="AY12" s="32" t="s">
        <v>22</v>
      </c>
      <c r="AZ12" s="8"/>
      <c r="BA12" s="8"/>
    </row>
    <row r="13" spans="1:53" s="13" customFormat="1" x14ac:dyDescent="0.25">
      <c r="B13" s="42"/>
      <c r="C13" s="321"/>
      <c r="D13" s="25"/>
      <c r="E13" s="28"/>
      <c r="F13" s="28"/>
      <c r="G13" s="36"/>
      <c r="H13" s="35" t="s">
        <v>29</v>
      </c>
      <c r="I13" s="36" t="s">
        <v>29</v>
      </c>
      <c r="J13" s="37" t="s">
        <v>29</v>
      </c>
      <c r="K13" s="37" t="s">
        <v>29</v>
      </c>
      <c r="L13" s="36" t="s">
        <v>30</v>
      </c>
      <c r="M13" s="36" t="s">
        <v>30</v>
      </c>
      <c r="N13" s="146"/>
      <c r="O13" s="146"/>
      <c r="P13" s="146"/>
      <c r="Q13" s="146"/>
      <c r="R13" s="14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34</v>
      </c>
      <c r="AL13" s="55" t="s">
        <v>95</v>
      </c>
      <c r="AM13" s="7"/>
      <c r="AN13" s="7"/>
      <c r="AO13" s="48" t="s">
        <v>40</v>
      </c>
      <c r="AP13" s="18" t="s">
        <v>41</v>
      </c>
      <c r="AQ13" s="25" t="s">
        <v>44</v>
      </c>
      <c r="AR13" s="20"/>
      <c r="AS13" s="36" t="s">
        <v>29</v>
      </c>
      <c r="AT13" s="37" t="s">
        <v>29</v>
      </c>
      <c r="AU13" s="36" t="s">
        <v>30</v>
      </c>
      <c r="AV13" s="36" t="s">
        <v>45</v>
      </c>
      <c r="AW13" s="7"/>
      <c r="AX13" s="7"/>
      <c r="AY13" s="36" t="s">
        <v>46</v>
      </c>
      <c r="AZ13" s="7"/>
      <c r="BA13" s="7"/>
    </row>
    <row r="14" spans="1:53" s="13" customFormat="1" ht="12.6" hidden="1" customHeight="1" x14ac:dyDescent="0.25">
      <c r="B14" s="61" t="s">
        <v>76</v>
      </c>
      <c r="C14" s="63"/>
      <c r="D14" s="62" t="s">
        <v>15</v>
      </c>
      <c r="E14" s="63" t="s">
        <v>70</v>
      </c>
      <c r="F14" s="63" t="s">
        <v>18</v>
      </c>
      <c r="G14" s="62" t="s">
        <v>15</v>
      </c>
      <c r="H14" s="62" t="s">
        <v>71</v>
      </c>
      <c r="I14" s="62" t="s">
        <v>16</v>
      </c>
      <c r="J14" s="63" t="s">
        <v>70</v>
      </c>
      <c r="K14" s="63"/>
      <c r="L14" s="62" t="s">
        <v>72</v>
      </c>
      <c r="M14" s="62" t="s">
        <v>73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9" t="s">
        <v>19</v>
      </c>
      <c r="AL14" s="69" t="s">
        <v>19</v>
      </c>
      <c r="AM14" s="3"/>
      <c r="AN14" s="3"/>
      <c r="AO14" s="57" t="s">
        <v>18</v>
      </c>
      <c r="AP14" s="55" t="s">
        <v>70</v>
      </c>
      <c r="AQ14" s="7" t="s">
        <v>70</v>
      </c>
      <c r="AR14" s="3"/>
      <c r="AS14" s="3"/>
      <c r="AT14" s="3"/>
      <c r="AU14" s="3"/>
      <c r="AV14" s="3" t="s">
        <v>74</v>
      </c>
      <c r="AW14" s="3"/>
      <c r="AX14" s="3"/>
      <c r="AY14" s="56" t="s">
        <v>74</v>
      </c>
      <c r="AZ14" s="3"/>
      <c r="BA14" s="3"/>
    </row>
    <row r="15" spans="1:53" s="13" customFormat="1" ht="12.6" hidden="1" customHeight="1" x14ac:dyDescent="0.25">
      <c r="B15" s="61" t="s">
        <v>18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9"/>
      <c r="AL15" s="69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t="12.6" hidden="1" customHeight="1" x14ac:dyDescent="0.25">
      <c r="B16" s="61" t="s">
        <v>77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9"/>
      <c r="AL16" s="69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t="12.6" hidden="1" customHeight="1" x14ac:dyDescent="0.25">
      <c r="B17" s="61" t="s">
        <v>78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9"/>
      <c r="AL17" s="69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5" t="s">
        <v>179</v>
      </c>
      <c r="C18" s="197">
        <v>8</v>
      </c>
      <c r="D18" s="197" t="s">
        <v>16</v>
      </c>
      <c r="E18" s="156"/>
      <c r="F18" s="156"/>
      <c r="G18" s="157"/>
      <c r="H18" s="202" t="s">
        <v>15</v>
      </c>
      <c r="I18" s="201" t="s">
        <v>16</v>
      </c>
      <c r="J18" s="201" t="s">
        <v>15</v>
      </c>
      <c r="K18" s="201" t="s">
        <v>16</v>
      </c>
      <c r="L18" s="201" t="s">
        <v>15</v>
      </c>
      <c r="M18" s="200" t="s">
        <v>16</v>
      </c>
      <c r="N18" s="160">
        <f>COUNTA(I18,J18,M18)</f>
        <v>3</v>
      </c>
      <c r="O18" s="161">
        <f>IF(M18="E",1,IF(M18="D",2,IF(M18="C",3,IF(M18="B",4,IF(M18="A",5,IF(M18=5,1,IF(M18=4,2,IF(M18=3,3,IF(M18=2,4,IF(M18=1,5,IF(M18="","")))))))))))</f>
        <v>4</v>
      </c>
      <c r="P18" s="161">
        <f t="shared" ref="P18:P53" si="0">IF(I18="E",1,IF(I18="D",2,IF(I18="C",3,IF(I18="B",4,IF(I18="A",5,IF(I18=5,1,IF(I18=4,2,IF(I18=3,3,IF(I18=2,4,IF(I18=1,5,IF(I18="","")))))))))))</f>
        <v>4</v>
      </c>
      <c r="Q18" s="161">
        <f t="shared" ref="Q18:Q53" si="1">IF(J18="E",1,IF(J18="D",2,IF(J18="C",3,IF(J18="B",4,IF(J18="A",5,IF(J18=5,1,IF(J18=4,2,IF(J18=3,3,IF(J18=2,4,IF(J18=1,5,IF(J18="","")))))))))))</f>
        <v>5</v>
      </c>
      <c r="R18" s="161">
        <f>IF(N18&lt;3,2,IF($D$2&lt;6,0,IF($D$2&gt;=6,SUM(O18:Q18))))</f>
        <v>13</v>
      </c>
      <c r="S18" s="102">
        <f t="shared" ref="S18:S53" si="2">IF(D18="","",IF(H18="","",IF(H18=$D18,1,IF(H18&lt;$D18,1,IF(H18&gt;$D18,"",IF(H18="A+",1))))))</f>
        <v>1</v>
      </c>
      <c r="T18" s="102">
        <f t="shared" ref="T18:T53" si="3">IF(D18="","",IF(I18="","",IF(I18=$D18,1,IF(I18&lt;$D18,1,IF(I18&gt;$D18,"",IF(I18="A+",1))))))</f>
        <v>1</v>
      </c>
      <c r="U18" s="102">
        <f t="shared" ref="U18:U53" si="4">IF(D18="","",IF(J18="","",IF(J18=$D18,1,IF(J18&lt;$D18,1,IF(J18&gt;$D18,"",IF(J18="A+",1))))))</f>
        <v>1</v>
      </c>
      <c r="V18" s="102">
        <f>IF(D18="","",IF(K18="","",IF(K18=$D18,1,IF(K18&lt;$D18,1,IF(K18&gt;$D18,"",IF(K18="A+",1))))))</f>
        <v>1</v>
      </c>
      <c r="W18" s="102">
        <f t="shared" ref="W18:W53" si="5">IF(D18="","",IF(L18="","",IF(L18=$D18,1,IF(L18&lt;$D18,1,IF(L18&gt;$D18,"",IF(L18="A+",1))))))</f>
        <v>1</v>
      </c>
      <c r="X18" s="102">
        <f t="shared" ref="X18:X53" si="6">IF(D18="","",IF(M18="","",IF(M18=$D18,1,IF(M18&lt;$D18,1,IF(M18&gt;$D18,"",IF(M18="A+",1))))))</f>
        <v>1</v>
      </c>
      <c r="Y18" s="102">
        <f t="shared" ref="Y18:Y53" si="7">SUM(S18:X18)</f>
        <v>6</v>
      </c>
      <c r="Z18" s="162" t="b">
        <f t="shared" ref="Z18:Z53" si="8">IF($D18="A",$AK18)</f>
        <v>0</v>
      </c>
      <c r="AA18" s="162">
        <f t="shared" ref="AA18:AA53" si="9">IF($D18="B",$AK18)</f>
        <v>1</v>
      </c>
      <c r="AB18" s="162" t="b">
        <f t="shared" ref="AB18:AB53" si="10">IF($D18="C",$AK18)</f>
        <v>0</v>
      </c>
      <c r="AC18" s="162" t="b">
        <f t="shared" ref="AC18:AC53" si="11">IF($D18="D",$AK18)</f>
        <v>0</v>
      </c>
      <c r="AD18" s="162" t="b">
        <f t="shared" ref="AD18:AD53" si="12">IF($D18="E",$AK18)</f>
        <v>0</v>
      </c>
      <c r="AE18" s="162" t="b">
        <f>IF($D18=1,$AK18)</f>
        <v>0</v>
      </c>
      <c r="AF18" s="162" t="b">
        <f>IF($D18=2,$AK18)</f>
        <v>0</v>
      </c>
      <c r="AG18" s="162" t="b">
        <f>IF($D18=3,$AK18)</f>
        <v>0</v>
      </c>
      <c r="AH18" s="162" t="b">
        <f>IF($D18=4,$AK18)</f>
        <v>0</v>
      </c>
      <c r="AI18" s="162" t="b">
        <f>IF($D18=5,$AK18)</f>
        <v>0</v>
      </c>
      <c r="AJ18" s="163">
        <f t="shared" ref="AJ18:AJ53" si="13">IF(D18="","",IF(D18&gt;0,COUNTA(H18:M18)))</f>
        <v>6</v>
      </c>
      <c r="AK18" s="164">
        <f t="shared" ref="AK18:AK53" si="14">IF(AJ18=0,"",IF(AJ18="","",IF(AJ18&gt;0,Y18/AJ18)))</f>
        <v>1</v>
      </c>
      <c r="AL18" s="240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>Havo</v>
      </c>
      <c r="AM18" s="165">
        <f>IF(AL18="","",IF(AL18="PRO",1,IF(AL18="LWOO",2,IF(AL18="BBL",3,IF(AL18="BBL/Kader",4,IF(AL18="Kader",5,IF(AL18="Kader/TL",6,IF(AL18="TL",7,IF(AL18="TL/Havo",8,IF(AL18="Havo",9,IF(AL18="Havo/VWO",10,IF(AL18="VWO",11))))))))))))</f>
        <v>9</v>
      </c>
      <c r="AN18" s="166">
        <f>IF(AM18="",0,IF(AM18&lt;AR18,0,IF(AM18&gt;=AR18,1)))</f>
        <v>0</v>
      </c>
      <c r="AO18" s="148" t="str">
        <f>IF(F18="","",IF(F18="x",1))</f>
        <v/>
      </c>
      <c r="AP18" s="149" t="str">
        <f>IF(E18="","",IF(E18="X",1))</f>
        <v/>
      </c>
      <c r="AQ18" s="137"/>
      <c r="AR18" s="165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43" t="str">
        <f>IF($D$2&lt;6,"",IF($N18&lt;3,"",IF(P18=1,"&lt;1F",IF(P18&gt;3,"2F",IF(P18&gt;1,"1F")))))</f>
        <v>2F</v>
      </c>
      <c r="AT18" s="243" t="str">
        <f>IF($D$2&lt;6,"",IF($N18&lt;3,"",IF(Q18=1,"&lt;1F",IF(Q18&gt;3,"2F",IF(Q18&gt;1,"1F")))))</f>
        <v>2F</v>
      </c>
      <c r="AU18" s="243" t="str">
        <f>IF($D$2&lt;6,"",IF($N18&lt;3,"",IF(O18&lt;=2,"&lt;1F",IF(O18&gt;3,"1S",IF(O18&gt;2,"1F")))))</f>
        <v>1S</v>
      </c>
      <c r="AV18" s="242"/>
      <c r="AW18" s="243"/>
      <c r="AX18" s="243"/>
      <c r="AY18" s="242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45" t="s">
        <v>184</v>
      </c>
      <c r="C19" s="197">
        <v>9</v>
      </c>
      <c r="D19" s="197" t="s">
        <v>15</v>
      </c>
      <c r="E19" s="136"/>
      <c r="F19" s="136"/>
      <c r="G19" s="157"/>
      <c r="H19" s="202" t="s">
        <v>15</v>
      </c>
      <c r="I19" s="201" t="s">
        <v>15</v>
      </c>
      <c r="J19" s="201" t="s">
        <v>15</v>
      </c>
      <c r="K19" s="201" t="s">
        <v>16</v>
      </c>
      <c r="L19" s="201" t="s">
        <v>15</v>
      </c>
      <c r="M19" s="200" t="s">
        <v>15</v>
      </c>
      <c r="N19" s="160">
        <f t="shared" ref="N19:N53" si="16">COUNTA(I19,J19,M19)</f>
        <v>3</v>
      </c>
      <c r="O19" s="161">
        <f t="shared" ref="O19:O53" si="17">IF(M19="E",1,IF(M19="D",2,IF(M19="C",3,IF(M19="B",4,IF(M19="A",5,IF(M19=5,1,IF(M19=4,2,IF(M19=3,3,IF(M19=2,4,IF(M19=1,5,IF(M19="","")))))))))))</f>
        <v>5</v>
      </c>
      <c r="P19" s="161">
        <f t="shared" si="0"/>
        <v>5</v>
      </c>
      <c r="Q19" s="161">
        <f t="shared" si="1"/>
        <v>5</v>
      </c>
      <c r="R19" s="161">
        <f t="shared" ref="R19:R53" si="18">IF($D$2&lt;6,0,IF($D$2&gt;=6,SUM(O19:Q19)))</f>
        <v>15</v>
      </c>
      <c r="S19" s="102">
        <f t="shared" si="2"/>
        <v>1</v>
      </c>
      <c r="T19" s="102">
        <f t="shared" si="3"/>
        <v>1</v>
      </c>
      <c r="U19" s="102">
        <f t="shared" si="4"/>
        <v>1</v>
      </c>
      <c r="V19" s="102" t="str">
        <f t="shared" ref="V19:V53" si="19">IF(D19="","",IF(K19="","",IF(K19=$D19,1,IF(K19&lt;$D19,1,IF(K19&gt;$D19,"",IF(K19="A+",1))))))</f>
        <v/>
      </c>
      <c r="W19" s="102">
        <f t="shared" si="5"/>
        <v>1</v>
      </c>
      <c r="X19" s="102">
        <f t="shared" si="6"/>
        <v>1</v>
      </c>
      <c r="Y19" s="102">
        <f t="shared" si="7"/>
        <v>5</v>
      </c>
      <c r="Z19" s="162">
        <f t="shared" si="8"/>
        <v>0.83333333333333337</v>
      </c>
      <c r="AA19" s="162" t="b">
        <f t="shared" si="9"/>
        <v>0</v>
      </c>
      <c r="AB19" s="162" t="b">
        <f t="shared" si="10"/>
        <v>0</v>
      </c>
      <c r="AC19" s="162" t="b">
        <f t="shared" si="11"/>
        <v>0</v>
      </c>
      <c r="AD19" s="162" t="b">
        <f t="shared" si="12"/>
        <v>0</v>
      </c>
      <c r="AE19" s="162" t="b">
        <f t="shared" ref="AE19:AE53" si="20">IF($D19="1",$AK19)</f>
        <v>0</v>
      </c>
      <c r="AF19" s="162" t="b">
        <f t="shared" ref="AF19:AF53" si="21">IF($D19=2,$AK19)</f>
        <v>0</v>
      </c>
      <c r="AG19" s="162" t="b">
        <f t="shared" ref="AG19:AG53" si="22">IF($D19=3,$AK19)</f>
        <v>0</v>
      </c>
      <c r="AH19" s="162" t="b">
        <f t="shared" ref="AH19:AH53" si="23">IF($D19=4,$AK19)</f>
        <v>0</v>
      </c>
      <c r="AI19" s="162" t="b">
        <f t="shared" ref="AI19:AI53" si="24">IF($D19=5,$AK19)</f>
        <v>0</v>
      </c>
      <c r="AJ19" s="167">
        <f t="shared" si="13"/>
        <v>6</v>
      </c>
      <c r="AK19" s="168">
        <f t="shared" si="14"/>
        <v>0.83333333333333337</v>
      </c>
      <c r="AL19" s="240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>Vwo</v>
      </c>
      <c r="AM19" s="165">
        <f t="shared" ref="AM19:AM53" si="26">IF(AL19="","",IF(AL19="PRO",1,IF(AL19="LWOO",2,IF(AL19="BBL",3,IF(AL19="BBL/Kader",4,IF(AL19="Kader",5,IF(AL19="Kader/TL",6,IF(AL19="TL",7,IF(AL19="TL/Havo",8,IF(AL19="Havo",9,IF(AL19="Havo/VWO",10,IF(AL19="VWO",11))))))))))))</f>
        <v>11</v>
      </c>
      <c r="AN19" s="166">
        <f t="shared" ref="AN19:AN53" si="27">IF(AM19="",0,IF(AM19&lt;AR19,0,IF(AM19&gt;=AR19,1)))</f>
        <v>0</v>
      </c>
      <c r="AO19" s="148" t="str">
        <f t="shared" ref="AO19:AO53" si="28">IF(F19="","",IF(F19="x",1))</f>
        <v/>
      </c>
      <c r="AP19" s="149" t="str">
        <f t="shared" ref="AP19:AP53" si="29">IF(E19="","",IF(E19="X",1))</f>
        <v/>
      </c>
      <c r="AQ19" s="137"/>
      <c r="AR19" s="165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43" t="str">
        <f t="shared" ref="AS19:AS53" si="31">IF($D$2&lt;6,"",IF(N19&lt;3,"",IF(P19=1,"&lt;1F",IF(P19&gt;3,"2F",IF(P19&gt;1,"1F")))))</f>
        <v>2F</v>
      </c>
      <c r="AT19" s="243" t="str">
        <f t="shared" ref="AT19:AT53" si="32">IF($D$2&lt;6,"",IF($N19&lt;3,"",IF(Q19=1,"&lt;1F",IF(Q19&gt;3,"2F",IF(Q19&gt;1,"1F")))))</f>
        <v>2F</v>
      </c>
      <c r="AU19" s="243" t="str">
        <f t="shared" ref="AU19:AU53" si="33">IF($D$2&lt;6,"",IF($N19&lt;3,"",IF(O19&lt;=2,"&lt;1F",IF(O19&gt;3,"1S",IF(O19&gt;2,"1F")))))</f>
        <v>1S</v>
      </c>
      <c r="AV19" s="242"/>
      <c r="AW19" s="243"/>
      <c r="AX19" s="243"/>
      <c r="AY19" s="242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45" t="s">
        <v>185</v>
      </c>
      <c r="C20" s="197">
        <v>9</v>
      </c>
      <c r="D20" s="197" t="s">
        <v>15</v>
      </c>
      <c r="E20" s="136"/>
      <c r="F20" s="137"/>
      <c r="G20" s="157"/>
      <c r="H20" s="202" t="s">
        <v>15</v>
      </c>
      <c r="I20" s="201" t="s">
        <v>17</v>
      </c>
      <c r="J20" s="201" t="s">
        <v>16</v>
      </c>
      <c r="K20" s="201" t="s">
        <v>15</v>
      </c>
      <c r="L20" s="201" t="s">
        <v>15</v>
      </c>
      <c r="M20" s="200" t="s">
        <v>17</v>
      </c>
      <c r="N20" s="160">
        <f t="shared" si="16"/>
        <v>3</v>
      </c>
      <c r="O20" s="161">
        <f t="shared" si="17"/>
        <v>3</v>
      </c>
      <c r="P20" s="161">
        <f t="shared" si="0"/>
        <v>3</v>
      </c>
      <c r="Q20" s="161">
        <f t="shared" si="1"/>
        <v>4</v>
      </c>
      <c r="R20" s="161">
        <f t="shared" si="18"/>
        <v>10</v>
      </c>
      <c r="S20" s="102">
        <f t="shared" si="2"/>
        <v>1</v>
      </c>
      <c r="T20" s="102" t="str">
        <f t="shared" si="3"/>
        <v/>
      </c>
      <c r="U20" s="102" t="str">
        <f t="shared" si="4"/>
        <v/>
      </c>
      <c r="V20" s="102">
        <f t="shared" si="19"/>
        <v>1</v>
      </c>
      <c r="W20" s="102">
        <f t="shared" si="5"/>
        <v>1</v>
      </c>
      <c r="X20" s="102" t="str">
        <f t="shared" si="6"/>
        <v/>
      </c>
      <c r="Y20" s="102">
        <f t="shared" si="7"/>
        <v>3</v>
      </c>
      <c r="Z20" s="162">
        <f t="shared" si="8"/>
        <v>0.5</v>
      </c>
      <c r="AA20" s="162" t="b">
        <f t="shared" si="9"/>
        <v>0</v>
      </c>
      <c r="AB20" s="162" t="b">
        <f t="shared" si="10"/>
        <v>0</v>
      </c>
      <c r="AC20" s="162" t="b">
        <f t="shared" si="11"/>
        <v>0</v>
      </c>
      <c r="AD20" s="162" t="b">
        <f t="shared" si="12"/>
        <v>0</v>
      </c>
      <c r="AE20" s="162" t="b">
        <f t="shared" si="20"/>
        <v>0</v>
      </c>
      <c r="AF20" s="162" t="b">
        <f t="shared" si="21"/>
        <v>0</v>
      </c>
      <c r="AG20" s="162" t="b">
        <f t="shared" si="22"/>
        <v>0</v>
      </c>
      <c r="AH20" s="162" t="b">
        <f t="shared" si="23"/>
        <v>0</v>
      </c>
      <c r="AI20" s="162" t="b">
        <f t="shared" si="24"/>
        <v>0</v>
      </c>
      <c r="AJ20" s="167">
        <f t="shared" si="13"/>
        <v>6</v>
      </c>
      <c r="AK20" s="168">
        <f t="shared" si="14"/>
        <v>0.5</v>
      </c>
      <c r="AL20" s="240" t="str">
        <f t="shared" si="25"/>
        <v>Kader/TL</v>
      </c>
      <c r="AM20" s="165">
        <f t="shared" si="26"/>
        <v>6</v>
      </c>
      <c r="AN20" s="166">
        <f t="shared" si="27"/>
        <v>0</v>
      </c>
      <c r="AO20" s="148" t="str">
        <f t="shared" si="28"/>
        <v/>
      </c>
      <c r="AP20" s="149" t="str">
        <f t="shared" si="29"/>
        <v/>
      </c>
      <c r="AQ20" s="137"/>
      <c r="AR20" s="165" t="str">
        <f t="shared" si="30"/>
        <v/>
      </c>
      <c r="AS20" s="243" t="str">
        <f t="shared" si="31"/>
        <v>1F</v>
      </c>
      <c r="AT20" s="243" t="str">
        <f t="shared" si="32"/>
        <v>2F</v>
      </c>
      <c r="AU20" s="243" t="str">
        <f t="shared" si="33"/>
        <v>1F</v>
      </c>
      <c r="AV20" s="242"/>
      <c r="AW20" s="243"/>
      <c r="AX20" s="243"/>
      <c r="AY20" s="242"/>
      <c r="AZ20" s="59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45" t="s">
        <v>186</v>
      </c>
      <c r="C21" s="197">
        <v>7</v>
      </c>
      <c r="D21" s="197" t="s">
        <v>15</v>
      </c>
      <c r="E21" s="137"/>
      <c r="F21" s="137"/>
      <c r="G21" s="157"/>
      <c r="H21" s="202" t="s">
        <v>15</v>
      </c>
      <c r="I21" s="201" t="s">
        <v>16</v>
      </c>
      <c r="J21" s="201" t="s">
        <v>15</v>
      </c>
      <c r="K21" s="201" t="s">
        <v>16</v>
      </c>
      <c r="L21" s="201" t="s">
        <v>15</v>
      </c>
      <c r="M21" s="200" t="s">
        <v>16</v>
      </c>
      <c r="N21" s="160">
        <f t="shared" si="16"/>
        <v>3</v>
      </c>
      <c r="O21" s="161">
        <f t="shared" si="17"/>
        <v>4</v>
      </c>
      <c r="P21" s="161">
        <f t="shared" si="0"/>
        <v>4</v>
      </c>
      <c r="Q21" s="161">
        <f t="shared" si="1"/>
        <v>5</v>
      </c>
      <c r="R21" s="161">
        <f t="shared" si="18"/>
        <v>13</v>
      </c>
      <c r="S21" s="102">
        <f t="shared" si="2"/>
        <v>1</v>
      </c>
      <c r="T21" s="102" t="str">
        <f t="shared" si="3"/>
        <v/>
      </c>
      <c r="U21" s="102">
        <f t="shared" si="4"/>
        <v>1</v>
      </c>
      <c r="V21" s="102" t="str">
        <f t="shared" si="19"/>
        <v/>
      </c>
      <c r="W21" s="102">
        <f t="shared" si="5"/>
        <v>1</v>
      </c>
      <c r="X21" s="102" t="str">
        <f t="shared" si="6"/>
        <v/>
      </c>
      <c r="Y21" s="102">
        <f t="shared" si="7"/>
        <v>3</v>
      </c>
      <c r="Z21" s="162">
        <f t="shared" si="8"/>
        <v>0.5</v>
      </c>
      <c r="AA21" s="162" t="b">
        <f t="shared" si="9"/>
        <v>0</v>
      </c>
      <c r="AB21" s="162" t="b">
        <f t="shared" si="10"/>
        <v>0</v>
      </c>
      <c r="AC21" s="162" t="b">
        <f t="shared" si="11"/>
        <v>0</v>
      </c>
      <c r="AD21" s="162" t="b">
        <f t="shared" si="12"/>
        <v>0</v>
      </c>
      <c r="AE21" s="162" t="b">
        <f t="shared" si="20"/>
        <v>0</v>
      </c>
      <c r="AF21" s="162" t="b">
        <f t="shared" si="21"/>
        <v>0</v>
      </c>
      <c r="AG21" s="162" t="b">
        <f t="shared" si="22"/>
        <v>0</v>
      </c>
      <c r="AH21" s="162" t="b">
        <f t="shared" si="23"/>
        <v>0</v>
      </c>
      <c r="AI21" s="162" t="b">
        <f t="shared" si="24"/>
        <v>0</v>
      </c>
      <c r="AJ21" s="167">
        <f t="shared" si="13"/>
        <v>6</v>
      </c>
      <c r="AK21" s="168">
        <f t="shared" si="14"/>
        <v>0.5</v>
      </c>
      <c r="AL21" s="240" t="str">
        <f t="shared" si="25"/>
        <v>Havo</v>
      </c>
      <c r="AM21" s="165">
        <f t="shared" si="26"/>
        <v>9</v>
      </c>
      <c r="AN21" s="166">
        <f t="shared" si="27"/>
        <v>0</v>
      </c>
      <c r="AO21" s="148" t="str">
        <f t="shared" si="28"/>
        <v/>
      </c>
      <c r="AP21" s="149" t="str">
        <f t="shared" si="29"/>
        <v/>
      </c>
      <c r="AQ21" s="137"/>
      <c r="AR21" s="165" t="str">
        <f t="shared" si="30"/>
        <v/>
      </c>
      <c r="AS21" s="243" t="str">
        <f t="shared" si="31"/>
        <v>2F</v>
      </c>
      <c r="AT21" s="243" t="str">
        <f t="shared" si="32"/>
        <v>2F</v>
      </c>
      <c r="AU21" s="243" t="str">
        <f t="shared" si="33"/>
        <v>1S</v>
      </c>
      <c r="AV21" s="242"/>
      <c r="AW21" s="243"/>
      <c r="AX21" s="243"/>
      <c r="AY21" s="242"/>
      <c r="AZ21" s="59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45" t="s">
        <v>180</v>
      </c>
      <c r="C22" s="197">
        <v>7</v>
      </c>
      <c r="D22" s="197" t="s">
        <v>15</v>
      </c>
      <c r="E22" s="137"/>
      <c r="F22" s="137"/>
      <c r="G22" s="157"/>
      <c r="H22" s="202" t="s">
        <v>15</v>
      </c>
      <c r="I22" s="201" t="s">
        <v>15</v>
      </c>
      <c r="J22" s="201" t="s">
        <v>15</v>
      </c>
      <c r="K22" s="201" t="s">
        <v>16</v>
      </c>
      <c r="L22" s="201" t="s">
        <v>17</v>
      </c>
      <c r="M22" s="200" t="s">
        <v>15</v>
      </c>
      <c r="N22" s="160">
        <f t="shared" si="16"/>
        <v>3</v>
      </c>
      <c r="O22" s="161">
        <f t="shared" si="17"/>
        <v>5</v>
      </c>
      <c r="P22" s="161">
        <f t="shared" si="0"/>
        <v>5</v>
      </c>
      <c r="Q22" s="161">
        <f t="shared" si="1"/>
        <v>5</v>
      </c>
      <c r="R22" s="161">
        <f t="shared" si="18"/>
        <v>15</v>
      </c>
      <c r="S22" s="102">
        <f t="shared" si="2"/>
        <v>1</v>
      </c>
      <c r="T22" s="102">
        <f t="shared" si="3"/>
        <v>1</v>
      </c>
      <c r="U22" s="102">
        <f t="shared" si="4"/>
        <v>1</v>
      </c>
      <c r="V22" s="102" t="str">
        <f t="shared" si="19"/>
        <v/>
      </c>
      <c r="W22" s="102" t="str">
        <f t="shared" si="5"/>
        <v/>
      </c>
      <c r="X22" s="102">
        <f t="shared" si="6"/>
        <v>1</v>
      </c>
      <c r="Y22" s="102">
        <f t="shared" si="7"/>
        <v>4</v>
      </c>
      <c r="Z22" s="162">
        <f t="shared" si="8"/>
        <v>0.66666666666666663</v>
      </c>
      <c r="AA22" s="162" t="b">
        <f t="shared" si="9"/>
        <v>0</v>
      </c>
      <c r="AB22" s="162" t="b">
        <f t="shared" si="10"/>
        <v>0</v>
      </c>
      <c r="AC22" s="162" t="b">
        <f t="shared" si="11"/>
        <v>0</v>
      </c>
      <c r="AD22" s="162" t="b">
        <f t="shared" si="12"/>
        <v>0</v>
      </c>
      <c r="AE22" s="162" t="b">
        <f t="shared" si="20"/>
        <v>0</v>
      </c>
      <c r="AF22" s="162" t="b">
        <f t="shared" si="21"/>
        <v>0</v>
      </c>
      <c r="AG22" s="162" t="b">
        <f t="shared" si="22"/>
        <v>0</v>
      </c>
      <c r="AH22" s="162" t="b">
        <f t="shared" si="23"/>
        <v>0</v>
      </c>
      <c r="AI22" s="162" t="b">
        <f t="shared" si="24"/>
        <v>0</v>
      </c>
      <c r="AJ22" s="167">
        <f t="shared" si="13"/>
        <v>6</v>
      </c>
      <c r="AK22" s="168">
        <f t="shared" si="14"/>
        <v>0.66666666666666663</v>
      </c>
      <c r="AL22" s="240" t="str">
        <f t="shared" si="25"/>
        <v>Vwo</v>
      </c>
      <c r="AM22" s="165">
        <f t="shared" si="26"/>
        <v>11</v>
      </c>
      <c r="AN22" s="166">
        <f t="shared" si="27"/>
        <v>0</v>
      </c>
      <c r="AO22" s="148" t="str">
        <f t="shared" si="28"/>
        <v/>
      </c>
      <c r="AP22" s="149" t="str">
        <f t="shared" si="29"/>
        <v/>
      </c>
      <c r="AQ22" s="137"/>
      <c r="AR22" s="165" t="str">
        <f t="shared" si="30"/>
        <v/>
      </c>
      <c r="AS22" s="243" t="str">
        <f t="shared" si="31"/>
        <v>2F</v>
      </c>
      <c r="AT22" s="243" t="str">
        <f t="shared" si="32"/>
        <v>2F</v>
      </c>
      <c r="AU22" s="243" t="str">
        <f t="shared" si="33"/>
        <v>1S</v>
      </c>
      <c r="AV22" s="242"/>
      <c r="AW22" s="243"/>
      <c r="AX22" s="243"/>
      <c r="AY22" s="242"/>
      <c r="AZ22" s="59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45" t="s">
        <v>181</v>
      </c>
      <c r="C23" s="197">
        <v>7</v>
      </c>
      <c r="D23" s="197" t="s">
        <v>17</v>
      </c>
      <c r="E23" s="137"/>
      <c r="F23" s="137"/>
      <c r="G23" s="157"/>
      <c r="H23" s="202" t="s">
        <v>17</v>
      </c>
      <c r="I23" s="201" t="s">
        <v>17</v>
      </c>
      <c r="J23" s="201" t="s">
        <v>17</v>
      </c>
      <c r="K23" s="201" t="s">
        <v>16</v>
      </c>
      <c r="L23" s="201" t="s">
        <v>15</v>
      </c>
      <c r="M23" s="200" t="s">
        <v>17</v>
      </c>
      <c r="N23" s="160">
        <f t="shared" si="16"/>
        <v>3</v>
      </c>
      <c r="O23" s="161">
        <f t="shared" si="17"/>
        <v>3</v>
      </c>
      <c r="P23" s="161">
        <f t="shared" si="0"/>
        <v>3</v>
      </c>
      <c r="Q23" s="161">
        <f t="shared" si="1"/>
        <v>3</v>
      </c>
      <c r="R23" s="161">
        <f t="shared" si="18"/>
        <v>9</v>
      </c>
      <c r="S23" s="102">
        <f t="shared" si="2"/>
        <v>1</v>
      </c>
      <c r="T23" s="102">
        <f t="shared" si="3"/>
        <v>1</v>
      </c>
      <c r="U23" s="102">
        <f t="shared" si="4"/>
        <v>1</v>
      </c>
      <c r="V23" s="102">
        <f t="shared" si="19"/>
        <v>1</v>
      </c>
      <c r="W23" s="102">
        <f t="shared" si="5"/>
        <v>1</v>
      </c>
      <c r="X23" s="102">
        <f t="shared" si="6"/>
        <v>1</v>
      </c>
      <c r="Y23" s="102">
        <f t="shared" si="7"/>
        <v>6</v>
      </c>
      <c r="Z23" s="162" t="b">
        <f t="shared" si="8"/>
        <v>0</v>
      </c>
      <c r="AA23" s="162" t="b">
        <f t="shared" si="9"/>
        <v>0</v>
      </c>
      <c r="AB23" s="162">
        <f t="shared" si="10"/>
        <v>1</v>
      </c>
      <c r="AC23" s="162" t="b">
        <f t="shared" si="11"/>
        <v>0</v>
      </c>
      <c r="AD23" s="162" t="b">
        <f t="shared" si="12"/>
        <v>0</v>
      </c>
      <c r="AE23" s="162" t="b">
        <f t="shared" si="20"/>
        <v>0</v>
      </c>
      <c r="AF23" s="162" t="b">
        <f t="shared" si="21"/>
        <v>0</v>
      </c>
      <c r="AG23" s="162" t="b">
        <f t="shared" si="22"/>
        <v>0</v>
      </c>
      <c r="AH23" s="162" t="b">
        <f t="shared" si="23"/>
        <v>0</v>
      </c>
      <c r="AI23" s="162" t="b">
        <f t="shared" si="24"/>
        <v>0</v>
      </c>
      <c r="AJ23" s="167">
        <f t="shared" si="13"/>
        <v>6</v>
      </c>
      <c r="AK23" s="168">
        <f t="shared" si="14"/>
        <v>1</v>
      </c>
      <c r="AL23" s="240" t="str">
        <f t="shared" si="25"/>
        <v>Kader</v>
      </c>
      <c r="AM23" s="165">
        <f>IF(AL23="","",IF(AL23="PRO",1,IF(AL23="PRO/BBL",2,IF(AL23="BBL",3,IF(AL23="BBL/Kader",4,IF(AL23="Kader",5,IF(AL23="Kader/TL",6,IF(AL23="TL",7,IF(AL23="TL/Havo",8,IF(AL23="Havo",9,IF(AL23="Havo/VWO",10,IF(AL23="VWO",11))))))))))))</f>
        <v>5</v>
      </c>
      <c r="AN23" s="166">
        <f t="shared" si="27"/>
        <v>0</v>
      </c>
      <c r="AO23" s="148" t="str">
        <f t="shared" si="28"/>
        <v/>
      </c>
      <c r="AP23" s="149" t="str">
        <f t="shared" si="29"/>
        <v/>
      </c>
      <c r="AQ23" s="137"/>
      <c r="AR23" s="165" t="str">
        <f t="shared" si="30"/>
        <v/>
      </c>
      <c r="AS23" s="243" t="str">
        <f t="shared" si="31"/>
        <v>1F</v>
      </c>
      <c r="AT23" s="243" t="str">
        <f t="shared" si="32"/>
        <v>1F</v>
      </c>
      <c r="AU23" s="243" t="str">
        <f t="shared" si="33"/>
        <v>1F</v>
      </c>
      <c r="AV23" s="242"/>
      <c r="AW23" s="243"/>
      <c r="AX23" s="243"/>
      <c r="AY23" s="242"/>
      <c r="AZ23" s="59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45" t="s">
        <v>182</v>
      </c>
      <c r="C24" s="197">
        <v>6</v>
      </c>
      <c r="D24" s="197" t="s">
        <v>18</v>
      </c>
      <c r="E24" s="136" t="s">
        <v>173</v>
      </c>
      <c r="F24" s="136"/>
      <c r="G24" s="157"/>
      <c r="H24" s="202" t="s">
        <v>17</v>
      </c>
      <c r="I24" s="201" t="s">
        <v>18</v>
      </c>
      <c r="J24" s="201" t="s">
        <v>17</v>
      </c>
      <c r="K24" s="201" t="s">
        <v>18</v>
      </c>
      <c r="L24" s="201" t="s">
        <v>16</v>
      </c>
      <c r="M24" s="200" t="s">
        <v>18</v>
      </c>
      <c r="N24" s="160">
        <f t="shared" si="16"/>
        <v>3</v>
      </c>
      <c r="O24" s="161">
        <f t="shared" si="17"/>
        <v>2</v>
      </c>
      <c r="P24" s="161">
        <f t="shared" si="0"/>
        <v>2</v>
      </c>
      <c r="Q24" s="161">
        <f t="shared" si="1"/>
        <v>3</v>
      </c>
      <c r="R24" s="161">
        <f t="shared" si="18"/>
        <v>7</v>
      </c>
      <c r="S24" s="102">
        <f t="shared" si="2"/>
        <v>1</v>
      </c>
      <c r="T24" s="102">
        <f t="shared" si="3"/>
        <v>1</v>
      </c>
      <c r="U24" s="102">
        <f t="shared" si="4"/>
        <v>1</v>
      </c>
      <c r="V24" s="102">
        <f t="shared" si="19"/>
        <v>1</v>
      </c>
      <c r="W24" s="102">
        <f t="shared" si="5"/>
        <v>1</v>
      </c>
      <c r="X24" s="102">
        <f t="shared" si="6"/>
        <v>1</v>
      </c>
      <c r="Y24" s="102">
        <f t="shared" si="7"/>
        <v>6</v>
      </c>
      <c r="Z24" s="162" t="b">
        <f t="shared" si="8"/>
        <v>0</v>
      </c>
      <c r="AA24" s="162" t="b">
        <f t="shared" si="9"/>
        <v>0</v>
      </c>
      <c r="AB24" s="162" t="b">
        <f t="shared" si="10"/>
        <v>0</v>
      </c>
      <c r="AC24" s="162">
        <f t="shared" si="11"/>
        <v>1</v>
      </c>
      <c r="AD24" s="162" t="b">
        <f t="shared" si="12"/>
        <v>0</v>
      </c>
      <c r="AE24" s="162" t="b">
        <f t="shared" si="20"/>
        <v>0</v>
      </c>
      <c r="AF24" s="162" t="b">
        <f t="shared" si="21"/>
        <v>0</v>
      </c>
      <c r="AG24" s="162" t="b">
        <f t="shared" si="22"/>
        <v>0</v>
      </c>
      <c r="AH24" s="162" t="b">
        <f t="shared" si="23"/>
        <v>0</v>
      </c>
      <c r="AI24" s="162" t="b">
        <f t="shared" si="24"/>
        <v>0</v>
      </c>
      <c r="AJ24" s="167">
        <f t="shared" si="13"/>
        <v>6</v>
      </c>
      <c r="AK24" s="168">
        <f t="shared" si="14"/>
        <v>1</v>
      </c>
      <c r="AL24" s="240" t="str">
        <f t="shared" si="25"/>
        <v>BBL/Kader</v>
      </c>
      <c r="AM24" s="165">
        <f t="shared" si="26"/>
        <v>4</v>
      </c>
      <c r="AN24" s="166">
        <f t="shared" si="27"/>
        <v>0</v>
      </c>
      <c r="AO24" s="148" t="str">
        <f t="shared" si="28"/>
        <v/>
      </c>
      <c r="AP24" s="149">
        <f t="shared" si="29"/>
        <v>1</v>
      </c>
      <c r="AQ24" s="137"/>
      <c r="AR24" s="165" t="str">
        <f t="shared" si="30"/>
        <v/>
      </c>
      <c r="AS24" s="243" t="str">
        <f t="shared" si="31"/>
        <v>1F</v>
      </c>
      <c r="AT24" s="243" t="str">
        <f t="shared" si="32"/>
        <v>1F</v>
      </c>
      <c r="AU24" s="243" t="str">
        <f t="shared" si="33"/>
        <v>&lt;1F</v>
      </c>
      <c r="AV24" s="242"/>
      <c r="AW24" s="243"/>
      <c r="AX24" s="243"/>
      <c r="AY24" s="242"/>
      <c r="AZ24" s="59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45" t="s">
        <v>183</v>
      </c>
      <c r="C25" s="197">
        <v>7</v>
      </c>
      <c r="D25" s="197" t="s">
        <v>17</v>
      </c>
      <c r="E25" s="137"/>
      <c r="F25" s="137"/>
      <c r="G25" s="157"/>
      <c r="H25" s="170" t="s">
        <v>17</v>
      </c>
      <c r="I25" s="201" t="s">
        <v>17</v>
      </c>
      <c r="J25" s="201" t="s">
        <v>17</v>
      </c>
      <c r="K25" s="201" t="s">
        <v>17</v>
      </c>
      <c r="L25" s="169" t="s">
        <v>16</v>
      </c>
      <c r="M25" s="200" t="s">
        <v>15</v>
      </c>
      <c r="N25" s="160">
        <f t="shared" si="16"/>
        <v>3</v>
      </c>
      <c r="O25" s="161">
        <f t="shared" si="17"/>
        <v>5</v>
      </c>
      <c r="P25" s="161">
        <f t="shared" si="0"/>
        <v>3</v>
      </c>
      <c r="Q25" s="161">
        <f t="shared" si="1"/>
        <v>3</v>
      </c>
      <c r="R25" s="161">
        <f t="shared" si="18"/>
        <v>11</v>
      </c>
      <c r="S25" s="102">
        <f t="shared" si="2"/>
        <v>1</v>
      </c>
      <c r="T25" s="102">
        <f t="shared" si="3"/>
        <v>1</v>
      </c>
      <c r="U25" s="102">
        <f t="shared" si="4"/>
        <v>1</v>
      </c>
      <c r="V25" s="102">
        <f t="shared" si="19"/>
        <v>1</v>
      </c>
      <c r="W25" s="102">
        <f t="shared" si="5"/>
        <v>1</v>
      </c>
      <c r="X25" s="102">
        <f t="shared" si="6"/>
        <v>1</v>
      </c>
      <c r="Y25" s="102">
        <f t="shared" si="7"/>
        <v>6</v>
      </c>
      <c r="Z25" s="162" t="b">
        <f t="shared" si="8"/>
        <v>0</v>
      </c>
      <c r="AA25" s="162" t="b">
        <f t="shared" si="9"/>
        <v>0</v>
      </c>
      <c r="AB25" s="162">
        <f t="shared" si="10"/>
        <v>1</v>
      </c>
      <c r="AC25" s="162" t="b">
        <f t="shared" si="11"/>
        <v>0</v>
      </c>
      <c r="AD25" s="162" t="b">
        <f t="shared" si="12"/>
        <v>0</v>
      </c>
      <c r="AE25" s="162" t="b">
        <f t="shared" si="20"/>
        <v>0</v>
      </c>
      <c r="AF25" s="162" t="b">
        <f t="shared" si="21"/>
        <v>0</v>
      </c>
      <c r="AG25" s="162" t="b">
        <f t="shared" si="22"/>
        <v>0</v>
      </c>
      <c r="AH25" s="162" t="b">
        <f t="shared" si="23"/>
        <v>0</v>
      </c>
      <c r="AI25" s="162" t="b">
        <f t="shared" si="24"/>
        <v>0</v>
      </c>
      <c r="AJ25" s="167">
        <f t="shared" si="13"/>
        <v>6</v>
      </c>
      <c r="AK25" s="168">
        <f t="shared" si="14"/>
        <v>1</v>
      </c>
      <c r="AL25" s="240" t="str">
        <f t="shared" si="25"/>
        <v>TL</v>
      </c>
      <c r="AM25" s="165">
        <f t="shared" si="26"/>
        <v>7</v>
      </c>
      <c r="AN25" s="166">
        <f t="shared" si="27"/>
        <v>0</v>
      </c>
      <c r="AO25" s="148" t="str">
        <f t="shared" si="28"/>
        <v/>
      </c>
      <c r="AP25" s="149" t="str">
        <f t="shared" si="29"/>
        <v/>
      </c>
      <c r="AQ25" s="137"/>
      <c r="AR25" s="165" t="str">
        <f t="shared" si="30"/>
        <v/>
      </c>
      <c r="AS25" s="243" t="str">
        <f t="shared" si="31"/>
        <v>1F</v>
      </c>
      <c r="AT25" s="243" t="str">
        <f t="shared" si="32"/>
        <v>1F</v>
      </c>
      <c r="AU25" s="243" t="str">
        <f t="shared" si="33"/>
        <v>1S</v>
      </c>
      <c r="AV25" s="242"/>
      <c r="AW25" s="243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43">
        <f t="shared" ref="AX25:AX53" si="36">IF(AW25="",0,IF(AW25&lt;AR25,0,IF(AW25&gt;=AR25,1)))</f>
        <v>0</v>
      </c>
      <c r="AY25" s="242"/>
      <c r="AZ25" s="59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45"/>
      <c r="C26" s="197"/>
      <c r="D26" s="197"/>
      <c r="E26" s="137"/>
      <c r="F26" s="137"/>
      <c r="G26" s="157"/>
      <c r="H26" s="170"/>
      <c r="I26" s="201"/>
      <c r="J26" s="201"/>
      <c r="K26" s="201"/>
      <c r="L26" s="169"/>
      <c r="M26" s="200"/>
      <c r="N26" s="160">
        <f t="shared" si="16"/>
        <v>0</v>
      </c>
      <c r="O26" s="161" t="str">
        <f t="shared" si="17"/>
        <v/>
      </c>
      <c r="P26" s="161" t="str">
        <f t="shared" si="0"/>
        <v/>
      </c>
      <c r="Q26" s="161" t="str">
        <f t="shared" si="1"/>
        <v/>
      </c>
      <c r="R26" s="161">
        <f t="shared" si="18"/>
        <v>0</v>
      </c>
      <c r="S26" s="102" t="str">
        <f t="shared" si="2"/>
        <v/>
      </c>
      <c r="T26" s="102" t="str">
        <f t="shared" si="3"/>
        <v/>
      </c>
      <c r="U26" s="102" t="str">
        <f t="shared" si="4"/>
        <v/>
      </c>
      <c r="V26" s="102" t="str">
        <f t="shared" si="19"/>
        <v/>
      </c>
      <c r="W26" s="102" t="str">
        <f t="shared" si="5"/>
        <v/>
      </c>
      <c r="X26" s="102" t="str">
        <f t="shared" si="6"/>
        <v/>
      </c>
      <c r="Y26" s="102">
        <f t="shared" si="7"/>
        <v>0</v>
      </c>
      <c r="Z26" s="162" t="b">
        <f t="shared" si="8"/>
        <v>0</v>
      </c>
      <c r="AA26" s="162" t="b">
        <f t="shared" si="9"/>
        <v>0</v>
      </c>
      <c r="AB26" s="162" t="b">
        <f t="shared" si="10"/>
        <v>0</v>
      </c>
      <c r="AC26" s="162" t="b">
        <f t="shared" si="11"/>
        <v>0</v>
      </c>
      <c r="AD26" s="162" t="b">
        <f t="shared" si="12"/>
        <v>0</v>
      </c>
      <c r="AE26" s="162" t="b">
        <f t="shared" si="20"/>
        <v>0</v>
      </c>
      <c r="AF26" s="162" t="b">
        <f t="shared" si="21"/>
        <v>0</v>
      </c>
      <c r="AG26" s="162" t="b">
        <f t="shared" si="22"/>
        <v>0</v>
      </c>
      <c r="AH26" s="162" t="b">
        <f t="shared" si="23"/>
        <v>0</v>
      </c>
      <c r="AI26" s="162" t="b">
        <f t="shared" si="24"/>
        <v>0</v>
      </c>
      <c r="AJ26" s="167" t="str">
        <f t="shared" si="13"/>
        <v/>
      </c>
      <c r="AK26" s="168" t="str">
        <f t="shared" si="14"/>
        <v/>
      </c>
      <c r="AL26" s="240" t="str">
        <f t="shared" si="25"/>
        <v/>
      </c>
      <c r="AM26" s="165" t="str">
        <f t="shared" si="26"/>
        <v/>
      </c>
      <c r="AN26" s="166">
        <f t="shared" si="27"/>
        <v>0</v>
      </c>
      <c r="AO26" s="148" t="str">
        <f t="shared" si="28"/>
        <v/>
      </c>
      <c r="AP26" s="149" t="str">
        <f t="shared" si="29"/>
        <v/>
      </c>
      <c r="AQ26" s="137"/>
      <c r="AR26" s="165" t="str">
        <f t="shared" si="30"/>
        <v/>
      </c>
      <c r="AS26" s="243" t="str">
        <f t="shared" si="31"/>
        <v/>
      </c>
      <c r="AT26" s="243" t="str">
        <f t="shared" si="32"/>
        <v/>
      </c>
      <c r="AU26" s="243" t="str">
        <f t="shared" si="33"/>
        <v/>
      </c>
      <c r="AV26" s="242"/>
      <c r="AW26" s="243" t="str">
        <f t="shared" si="35"/>
        <v/>
      </c>
      <c r="AX26" s="243">
        <f t="shared" si="36"/>
        <v>0</v>
      </c>
      <c r="AY26" s="242"/>
      <c r="AZ26" s="59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45"/>
      <c r="C27" s="197"/>
      <c r="D27" s="197"/>
      <c r="E27" s="137"/>
      <c r="F27" s="137"/>
      <c r="G27" s="157"/>
      <c r="H27" s="170"/>
      <c r="I27" s="201"/>
      <c r="J27" s="201"/>
      <c r="K27" s="201"/>
      <c r="L27" s="169"/>
      <c r="M27" s="200"/>
      <c r="N27" s="160">
        <f t="shared" si="16"/>
        <v>0</v>
      </c>
      <c r="O27" s="161" t="str">
        <f t="shared" si="17"/>
        <v/>
      </c>
      <c r="P27" s="161" t="str">
        <f t="shared" si="0"/>
        <v/>
      </c>
      <c r="Q27" s="161" t="str">
        <f t="shared" si="1"/>
        <v/>
      </c>
      <c r="R27" s="161">
        <f t="shared" si="18"/>
        <v>0</v>
      </c>
      <c r="S27" s="102" t="str">
        <f t="shared" si="2"/>
        <v/>
      </c>
      <c r="T27" s="102" t="str">
        <f t="shared" si="3"/>
        <v/>
      </c>
      <c r="U27" s="102" t="str">
        <f t="shared" si="4"/>
        <v/>
      </c>
      <c r="V27" s="102" t="str">
        <f t="shared" si="19"/>
        <v/>
      </c>
      <c r="W27" s="102" t="str">
        <f t="shared" si="5"/>
        <v/>
      </c>
      <c r="X27" s="102" t="str">
        <f t="shared" si="6"/>
        <v/>
      </c>
      <c r="Y27" s="102">
        <f t="shared" si="7"/>
        <v>0</v>
      </c>
      <c r="Z27" s="162" t="b">
        <f t="shared" si="8"/>
        <v>0</v>
      </c>
      <c r="AA27" s="162" t="b">
        <f t="shared" si="9"/>
        <v>0</v>
      </c>
      <c r="AB27" s="162" t="b">
        <f t="shared" si="10"/>
        <v>0</v>
      </c>
      <c r="AC27" s="162" t="b">
        <f t="shared" si="11"/>
        <v>0</v>
      </c>
      <c r="AD27" s="162" t="b">
        <f t="shared" si="12"/>
        <v>0</v>
      </c>
      <c r="AE27" s="162" t="b">
        <f t="shared" si="20"/>
        <v>0</v>
      </c>
      <c r="AF27" s="162" t="b">
        <f t="shared" si="21"/>
        <v>0</v>
      </c>
      <c r="AG27" s="162" t="b">
        <f t="shared" si="22"/>
        <v>0</v>
      </c>
      <c r="AH27" s="162" t="b">
        <f t="shared" si="23"/>
        <v>0</v>
      </c>
      <c r="AI27" s="162" t="b">
        <f t="shared" si="24"/>
        <v>0</v>
      </c>
      <c r="AJ27" s="167" t="str">
        <f t="shared" si="13"/>
        <v/>
      </c>
      <c r="AK27" s="168" t="str">
        <f t="shared" si="14"/>
        <v/>
      </c>
      <c r="AL27" s="240" t="str">
        <f t="shared" si="25"/>
        <v/>
      </c>
      <c r="AM27" s="165" t="str">
        <f t="shared" si="26"/>
        <v/>
      </c>
      <c r="AN27" s="166">
        <f t="shared" si="27"/>
        <v>0</v>
      </c>
      <c r="AO27" s="148" t="str">
        <f t="shared" si="28"/>
        <v/>
      </c>
      <c r="AP27" s="149" t="str">
        <f t="shared" si="29"/>
        <v/>
      </c>
      <c r="AQ27" s="137"/>
      <c r="AR27" s="165" t="str">
        <f t="shared" si="30"/>
        <v/>
      </c>
      <c r="AS27" s="243" t="str">
        <f t="shared" si="31"/>
        <v/>
      </c>
      <c r="AT27" s="243" t="str">
        <f t="shared" si="32"/>
        <v/>
      </c>
      <c r="AU27" s="243" t="str">
        <f t="shared" si="33"/>
        <v/>
      </c>
      <c r="AV27" s="242"/>
      <c r="AW27" s="243" t="str">
        <f t="shared" si="35"/>
        <v/>
      </c>
      <c r="AX27" s="243">
        <f t="shared" si="36"/>
        <v>0</v>
      </c>
      <c r="AY27" s="242"/>
      <c r="AZ27" s="59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45"/>
      <c r="C28" s="197"/>
      <c r="D28" s="197"/>
      <c r="E28" s="137"/>
      <c r="F28" s="137"/>
      <c r="G28" s="157"/>
      <c r="H28" s="170"/>
      <c r="I28" s="201"/>
      <c r="J28" s="201"/>
      <c r="K28" s="201"/>
      <c r="L28" s="169"/>
      <c r="M28" s="200"/>
      <c r="N28" s="160">
        <f t="shared" si="16"/>
        <v>0</v>
      </c>
      <c r="O28" s="161" t="str">
        <f t="shared" si="17"/>
        <v/>
      </c>
      <c r="P28" s="161" t="str">
        <f t="shared" si="0"/>
        <v/>
      </c>
      <c r="Q28" s="161" t="str">
        <f t="shared" si="1"/>
        <v/>
      </c>
      <c r="R28" s="161">
        <f t="shared" si="18"/>
        <v>0</v>
      </c>
      <c r="S28" s="102" t="str">
        <f t="shared" si="2"/>
        <v/>
      </c>
      <c r="T28" s="102" t="str">
        <f t="shared" si="3"/>
        <v/>
      </c>
      <c r="U28" s="102" t="str">
        <f t="shared" si="4"/>
        <v/>
      </c>
      <c r="V28" s="102" t="str">
        <f t="shared" si="19"/>
        <v/>
      </c>
      <c r="W28" s="102" t="str">
        <f t="shared" si="5"/>
        <v/>
      </c>
      <c r="X28" s="102" t="str">
        <f t="shared" si="6"/>
        <v/>
      </c>
      <c r="Y28" s="102">
        <f t="shared" si="7"/>
        <v>0</v>
      </c>
      <c r="Z28" s="162" t="b">
        <f t="shared" si="8"/>
        <v>0</v>
      </c>
      <c r="AA28" s="162" t="b">
        <f t="shared" si="9"/>
        <v>0</v>
      </c>
      <c r="AB28" s="162" t="b">
        <f t="shared" si="10"/>
        <v>0</v>
      </c>
      <c r="AC28" s="162" t="b">
        <f t="shared" si="11"/>
        <v>0</v>
      </c>
      <c r="AD28" s="162" t="b">
        <f t="shared" si="12"/>
        <v>0</v>
      </c>
      <c r="AE28" s="162" t="b">
        <f t="shared" si="20"/>
        <v>0</v>
      </c>
      <c r="AF28" s="162" t="b">
        <f t="shared" si="21"/>
        <v>0</v>
      </c>
      <c r="AG28" s="162" t="b">
        <f t="shared" si="22"/>
        <v>0</v>
      </c>
      <c r="AH28" s="162" t="b">
        <f t="shared" si="23"/>
        <v>0</v>
      </c>
      <c r="AI28" s="162" t="b">
        <f t="shared" si="24"/>
        <v>0</v>
      </c>
      <c r="AJ28" s="167" t="str">
        <f t="shared" si="13"/>
        <v/>
      </c>
      <c r="AK28" s="168" t="str">
        <f t="shared" si="14"/>
        <v/>
      </c>
      <c r="AL28" s="240" t="str">
        <f t="shared" si="25"/>
        <v/>
      </c>
      <c r="AM28" s="165" t="str">
        <f t="shared" si="26"/>
        <v/>
      </c>
      <c r="AN28" s="166">
        <f t="shared" si="27"/>
        <v>0</v>
      </c>
      <c r="AO28" s="148" t="str">
        <f t="shared" si="28"/>
        <v/>
      </c>
      <c r="AP28" s="149" t="str">
        <f t="shared" si="29"/>
        <v/>
      </c>
      <c r="AQ28" s="137"/>
      <c r="AR28" s="165" t="str">
        <f t="shared" si="30"/>
        <v/>
      </c>
      <c r="AS28" s="243" t="str">
        <f t="shared" si="31"/>
        <v/>
      </c>
      <c r="AT28" s="243" t="str">
        <f t="shared" si="32"/>
        <v/>
      </c>
      <c r="AU28" s="243" t="str">
        <f t="shared" si="33"/>
        <v/>
      </c>
      <c r="AV28" s="242"/>
      <c r="AW28" s="243" t="str">
        <f t="shared" si="35"/>
        <v/>
      </c>
      <c r="AX28" s="243">
        <f t="shared" si="36"/>
        <v>0</v>
      </c>
      <c r="AY28" s="242"/>
      <c r="AZ28" s="59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45"/>
      <c r="C29" s="197"/>
      <c r="D29" s="197"/>
      <c r="E29" s="137"/>
      <c r="F29" s="137"/>
      <c r="G29" s="157"/>
      <c r="H29" s="170"/>
      <c r="I29" s="201"/>
      <c r="J29" s="201"/>
      <c r="K29" s="201"/>
      <c r="L29" s="169"/>
      <c r="M29" s="200"/>
      <c r="N29" s="160">
        <f t="shared" si="16"/>
        <v>0</v>
      </c>
      <c r="O29" s="161" t="str">
        <f t="shared" si="17"/>
        <v/>
      </c>
      <c r="P29" s="161" t="str">
        <f t="shared" si="0"/>
        <v/>
      </c>
      <c r="Q29" s="161" t="str">
        <f t="shared" si="1"/>
        <v/>
      </c>
      <c r="R29" s="161">
        <f t="shared" si="18"/>
        <v>0</v>
      </c>
      <c r="S29" s="102" t="str">
        <f t="shared" si="2"/>
        <v/>
      </c>
      <c r="T29" s="102" t="str">
        <f t="shared" si="3"/>
        <v/>
      </c>
      <c r="U29" s="102" t="str">
        <f t="shared" si="4"/>
        <v/>
      </c>
      <c r="V29" s="102" t="str">
        <f t="shared" si="19"/>
        <v/>
      </c>
      <c r="W29" s="102" t="str">
        <f t="shared" si="5"/>
        <v/>
      </c>
      <c r="X29" s="102" t="str">
        <f t="shared" si="6"/>
        <v/>
      </c>
      <c r="Y29" s="102">
        <f t="shared" si="7"/>
        <v>0</v>
      </c>
      <c r="Z29" s="162" t="b">
        <f t="shared" si="8"/>
        <v>0</v>
      </c>
      <c r="AA29" s="162" t="b">
        <f t="shared" si="9"/>
        <v>0</v>
      </c>
      <c r="AB29" s="162" t="b">
        <f t="shared" si="10"/>
        <v>0</v>
      </c>
      <c r="AC29" s="162" t="b">
        <f t="shared" si="11"/>
        <v>0</v>
      </c>
      <c r="AD29" s="162" t="b">
        <f t="shared" si="12"/>
        <v>0</v>
      </c>
      <c r="AE29" s="162" t="b">
        <f t="shared" si="20"/>
        <v>0</v>
      </c>
      <c r="AF29" s="162" t="b">
        <f t="shared" si="21"/>
        <v>0</v>
      </c>
      <c r="AG29" s="162" t="b">
        <f t="shared" si="22"/>
        <v>0</v>
      </c>
      <c r="AH29" s="162" t="b">
        <f t="shared" si="23"/>
        <v>0</v>
      </c>
      <c r="AI29" s="162" t="b">
        <f t="shared" si="24"/>
        <v>0</v>
      </c>
      <c r="AJ29" s="167" t="str">
        <f t="shared" si="13"/>
        <v/>
      </c>
      <c r="AK29" s="168" t="str">
        <f t="shared" si="14"/>
        <v/>
      </c>
      <c r="AL29" s="240" t="str">
        <f t="shared" si="25"/>
        <v/>
      </c>
      <c r="AM29" s="165" t="str">
        <f t="shared" si="26"/>
        <v/>
      </c>
      <c r="AN29" s="166">
        <f t="shared" si="27"/>
        <v>0</v>
      </c>
      <c r="AO29" s="148" t="str">
        <f t="shared" si="28"/>
        <v/>
      </c>
      <c r="AP29" s="149" t="str">
        <f t="shared" si="29"/>
        <v/>
      </c>
      <c r="AQ29" s="137"/>
      <c r="AR29" s="165" t="str">
        <f t="shared" si="30"/>
        <v/>
      </c>
      <c r="AS29" s="243" t="str">
        <f t="shared" si="31"/>
        <v/>
      </c>
      <c r="AT29" s="243" t="str">
        <f t="shared" si="32"/>
        <v/>
      </c>
      <c r="AU29" s="243" t="str">
        <f t="shared" si="33"/>
        <v/>
      </c>
      <c r="AV29" s="242"/>
      <c r="AW29" s="243" t="str">
        <f t="shared" si="35"/>
        <v/>
      </c>
      <c r="AX29" s="243">
        <f t="shared" si="36"/>
        <v>0</v>
      </c>
      <c r="AY29" s="242"/>
      <c r="AZ29" s="59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45"/>
      <c r="C30" s="197"/>
      <c r="D30" s="197"/>
      <c r="E30" s="137"/>
      <c r="F30" s="137"/>
      <c r="G30" s="157"/>
      <c r="H30" s="170"/>
      <c r="I30" s="201"/>
      <c r="J30" s="201"/>
      <c r="K30" s="201"/>
      <c r="L30" s="169"/>
      <c r="M30" s="200"/>
      <c r="N30" s="160">
        <f t="shared" si="16"/>
        <v>0</v>
      </c>
      <c r="O30" s="161" t="str">
        <f t="shared" si="17"/>
        <v/>
      </c>
      <c r="P30" s="161" t="str">
        <f t="shared" si="0"/>
        <v/>
      </c>
      <c r="Q30" s="161" t="str">
        <f t="shared" si="1"/>
        <v/>
      </c>
      <c r="R30" s="161">
        <f t="shared" si="18"/>
        <v>0</v>
      </c>
      <c r="S30" s="102" t="str">
        <f t="shared" si="2"/>
        <v/>
      </c>
      <c r="T30" s="102" t="str">
        <f t="shared" si="3"/>
        <v/>
      </c>
      <c r="U30" s="102" t="str">
        <f t="shared" si="4"/>
        <v/>
      </c>
      <c r="V30" s="102" t="str">
        <f t="shared" si="19"/>
        <v/>
      </c>
      <c r="W30" s="102" t="str">
        <f t="shared" si="5"/>
        <v/>
      </c>
      <c r="X30" s="102" t="str">
        <f t="shared" si="6"/>
        <v/>
      </c>
      <c r="Y30" s="102">
        <f t="shared" si="7"/>
        <v>0</v>
      </c>
      <c r="Z30" s="162" t="b">
        <f t="shared" si="8"/>
        <v>0</v>
      </c>
      <c r="AA30" s="162" t="b">
        <f t="shared" si="9"/>
        <v>0</v>
      </c>
      <c r="AB30" s="162" t="b">
        <f t="shared" si="10"/>
        <v>0</v>
      </c>
      <c r="AC30" s="162" t="b">
        <f t="shared" si="11"/>
        <v>0</v>
      </c>
      <c r="AD30" s="162" t="b">
        <f t="shared" si="12"/>
        <v>0</v>
      </c>
      <c r="AE30" s="162" t="b">
        <f t="shared" si="20"/>
        <v>0</v>
      </c>
      <c r="AF30" s="162" t="b">
        <f t="shared" si="21"/>
        <v>0</v>
      </c>
      <c r="AG30" s="162" t="b">
        <f t="shared" si="22"/>
        <v>0</v>
      </c>
      <c r="AH30" s="162" t="b">
        <f t="shared" si="23"/>
        <v>0</v>
      </c>
      <c r="AI30" s="162" t="b">
        <f t="shared" si="24"/>
        <v>0</v>
      </c>
      <c r="AJ30" s="167" t="str">
        <f t="shared" si="13"/>
        <v/>
      </c>
      <c r="AK30" s="168" t="str">
        <f t="shared" si="14"/>
        <v/>
      </c>
      <c r="AL30" s="240" t="str">
        <f t="shared" si="25"/>
        <v/>
      </c>
      <c r="AM30" s="165" t="str">
        <f t="shared" si="26"/>
        <v/>
      </c>
      <c r="AN30" s="166">
        <f t="shared" si="27"/>
        <v>0</v>
      </c>
      <c r="AO30" s="148" t="str">
        <f t="shared" si="28"/>
        <v/>
      </c>
      <c r="AP30" s="149" t="str">
        <f t="shared" si="29"/>
        <v/>
      </c>
      <c r="AQ30" s="137"/>
      <c r="AR30" s="165" t="str">
        <f t="shared" si="30"/>
        <v/>
      </c>
      <c r="AS30" s="243" t="str">
        <f t="shared" si="31"/>
        <v/>
      </c>
      <c r="AT30" s="243" t="str">
        <f t="shared" si="32"/>
        <v/>
      </c>
      <c r="AU30" s="243" t="str">
        <f t="shared" si="33"/>
        <v/>
      </c>
      <c r="AV30" s="242"/>
      <c r="AW30" s="243" t="str">
        <f t="shared" si="35"/>
        <v/>
      </c>
      <c r="AX30" s="243">
        <f t="shared" si="36"/>
        <v>0</v>
      </c>
      <c r="AY30" s="242"/>
      <c r="AZ30" s="59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45"/>
      <c r="C31" s="197"/>
      <c r="D31" s="197"/>
      <c r="E31" s="137"/>
      <c r="F31" s="137"/>
      <c r="G31" s="157"/>
      <c r="H31" s="170"/>
      <c r="I31" s="201"/>
      <c r="J31" s="201"/>
      <c r="K31" s="201"/>
      <c r="L31" s="169"/>
      <c r="M31" s="200"/>
      <c r="N31" s="160">
        <f t="shared" si="16"/>
        <v>0</v>
      </c>
      <c r="O31" s="161" t="str">
        <f t="shared" si="17"/>
        <v/>
      </c>
      <c r="P31" s="161" t="str">
        <f t="shared" si="0"/>
        <v/>
      </c>
      <c r="Q31" s="161" t="str">
        <f t="shared" si="1"/>
        <v/>
      </c>
      <c r="R31" s="161">
        <f t="shared" si="18"/>
        <v>0</v>
      </c>
      <c r="S31" s="102" t="str">
        <f t="shared" si="2"/>
        <v/>
      </c>
      <c r="T31" s="102" t="str">
        <f t="shared" si="3"/>
        <v/>
      </c>
      <c r="U31" s="102" t="str">
        <f t="shared" si="4"/>
        <v/>
      </c>
      <c r="V31" s="102" t="str">
        <f t="shared" si="19"/>
        <v/>
      </c>
      <c r="W31" s="102" t="str">
        <f t="shared" si="5"/>
        <v/>
      </c>
      <c r="X31" s="102" t="str">
        <f t="shared" si="6"/>
        <v/>
      </c>
      <c r="Y31" s="102">
        <f t="shared" si="7"/>
        <v>0</v>
      </c>
      <c r="Z31" s="162" t="b">
        <f t="shared" si="8"/>
        <v>0</v>
      </c>
      <c r="AA31" s="162" t="b">
        <f t="shared" si="9"/>
        <v>0</v>
      </c>
      <c r="AB31" s="162" t="b">
        <f t="shared" si="10"/>
        <v>0</v>
      </c>
      <c r="AC31" s="162" t="b">
        <f t="shared" si="11"/>
        <v>0</v>
      </c>
      <c r="AD31" s="162" t="b">
        <f t="shared" si="12"/>
        <v>0</v>
      </c>
      <c r="AE31" s="162" t="b">
        <f t="shared" si="20"/>
        <v>0</v>
      </c>
      <c r="AF31" s="162" t="b">
        <f t="shared" si="21"/>
        <v>0</v>
      </c>
      <c r="AG31" s="162" t="b">
        <f t="shared" si="22"/>
        <v>0</v>
      </c>
      <c r="AH31" s="162" t="b">
        <f t="shared" si="23"/>
        <v>0</v>
      </c>
      <c r="AI31" s="162" t="b">
        <f t="shared" si="24"/>
        <v>0</v>
      </c>
      <c r="AJ31" s="167" t="str">
        <f t="shared" si="13"/>
        <v/>
      </c>
      <c r="AK31" s="168" t="str">
        <f t="shared" si="14"/>
        <v/>
      </c>
      <c r="AL31" s="240" t="str">
        <f t="shared" si="25"/>
        <v/>
      </c>
      <c r="AM31" s="165" t="str">
        <f t="shared" si="26"/>
        <v/>
      </c>
      <c r="AN31" s="166">
        <f t="shared" si="27"/>
        <v>0</v>
      </c>
      <c r="AO31" s="148" t="str">
        <f t="shared" si="28"/>
        <v/>
      </c>
      <c r="AP31" s="149" t="str">
        <f t="shared" si="29"/>
        <v/>
      </c>
      <c r="AQ31" s="137"/>
      <c r="AR31" s="165" t="str">
        <f t="shared" si="30"/>
        <v/>
      </c>
      <c r="AS31" s="243" t="str">
        <f t="shared" si="31"/>
        <v/>
      </c>
      <c r="AT31" s="243" t="str">
        <f t="shared" si="32"/>
        <v/>
      </c>
      <c r="AU31" s="243" t="str">
        <f t="shared" si="33"/>
        <v/>
      </c>
      <c r="AV31" s="242"/>
      <c r="AW31" s="243" t="str">
        <f t="shared" si="35"/>
        <v/>
      </c>
      <c r="AX31" s="243">
        <f t="shared" si="36"/>
        <v>0</v>
      </c>
      <c r="AY31" s="242"/>
      <c r="AZ31" s="59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45"/>
      <c r="C32" s="197"/>
      <c r="D32" s="197"/>
      <c r="E32" s="137"/>
      <c r="F32" s="137"/>
      <c r="G32" s="157"/>
      <c r="H32" s="170"/>
      <c r="I32" s="169"/>
      <c r="J32" s="169"/>
      <c r="K32" s="201"/>
      <c r="L32" s="169"/>
      <c r="M32" s="171"/>
      <c r="N32" s="160">
        <f t="shared" si="16"/>
        <v>0</v>
      </c>
      <c r="O32" s="161" t="str">
        <f t="shared" si="17"/>
        <v/>
      </c>
      <c r="P32" s="161" t="str">
        <f t="shared" si="0"/>
        <v/>
      </c>
      <c r="Q32" s="161" t="str">
        <f t="shared" si="1"/>
        <v/>
      </c>
      <c r="R32" s="161">
        <f t="shared" si="18"/>
        <v>0</v>
      </c>
      <c r="S32" s="102" t="str">
        <f t="shared" si="2"/>
        <v/>
      </c>
      <c r="T32" s="102" t="str">
        <f t="shared" si="3"/>
        <v/>
      </c>
      <c r="U32" s="102" t="str">
        <f t="shared" si="4"/>
        <v/>
      </c>
      <c r="V32" s="102" t="str">
        <f t="shared" si="19"/>
        <v/>
      </c>
      <c r="W32" s="102" t="str">
        <f t="shared" si="5"/>
        <v/>
      </c>
      <c r="X32" s="102" t="str">
        <f t="shared" si="6"/>
        <v/>
      </c>
      <c r="Y32" s="102">
        <f t="shared" si="7"/>
        <v>0</v>
      </c>
      <c r="Z32" s="162" t="b">
        <f t="shared" si="8"/>
        <v>0</v>
      </c>
      <c r="AA32" s="162" t="b">
        <f t="shared" si="9"/>
        <v>0</v>
      </c>
      <c r="AB32" s="162" t="b">
        <f t="shared" si="10"/>
        <v>0</v>
      </c>
      <c r="AC32" s="162" t="b">
        <f t="shared" si="11"/>
        <v>0</v>
      </c>
      <c r="AD32" s="162" t="b">
        <f t="shared" si="12"/>
        <v>0</v>
      </c>
      <c r="AE32" s="162" t="b">
        <f t="shared" si="20"/>
        <v>0</v>
      </c>
      <c r="AF32" s="162" t="b">
        <f t="shared" si="21"/>
        <v>0</v>
      </c>
      <c r="AG32" s="162" t="b">
        <f t="shared" si="22"/>
        <v>0</v>
      </c>
      <c r="AH32" s="162" t="b">
        <f t="shared" si="23"/>
        <v>0</v>
      </c>
      <c r="AI32" s="162" t="b">
        <f t="shared" si="24"/>
        <v>0</v>
      </c>
      <c r="AJ32" s="167" t="str">
        <f t="shared" si="13"/>
        <v/>
      </c>
      <c r="AK32" s="168" t="str">
        <f t="shared" si="14"/>
        <v/>
      </c>
      <c r="AL32" s="240" t="str">
        <f t="shared" si="25"/>
        <v/>
      </c>
      <c r="AM32" s="165" t="str">
        <f t="shared" si="26"/>
        <v/>
      </c>
      <c r="AN32" s="166">
        <f t="shared" si="27"/>
        <v>0</v>
      </c>
      <c r="AO32" s="148" t="str">
        <f t="shared" si="28"/>
        <v/>
      </c>
      <c r="AP32" s="149" t="str">
        <f t="shared" si="29"/>
        <v/>
      </c>
      <c r="AQ32" s="137"/>
      <c r="AR32" s="165" t="str">
        <f t="shared" si="30"/>
        <v/>
      </c>
      <c r="AS32" s="243" t="str">
        <f t="shared" si="31"/>
        <v/>
      </c>
      <c r="AT32" s="243" t="str">
        <f t="shared" si="32"/>
        <v/>
      </c>
      <c r="AU32" s="243" t="str">
        <f t="shared" si="33"/>
        <v/>
      </c>
      <c r="AV32" s="242"/>
      <c r="AW32" s="243" t="str">
        <f t="shared" si="35"/>
        <v/>
      </c>
      <c r="AX32" s="243">
        <f t="shared" si="36"/>
        <v>0</v>
      </c>
      <c r="AY32" s="242"/>
      <c r="AZ32" s="59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45"/>
      <c r="C33" s="197"/>
      <c r="D33" s="197"/>
      <c r="E33" s="137"/>
      <c r="F33" s="137"/>
      <c r="G33" s="157"/>
      <c r="H33" s="170"/>
      <c r="I33" s="169"/>
      <c r="J33" s="169"/>
      <c r="K33" s="201"/>
      <c r="L33" s="169"/>
      <c r="M33" s="200"/>
      <c r="N33" s="160">
        <f t="shared" si="16"/>
        <v>0</v>
      </c>
      <c r="O33" s="161" t="str">
        <f t="shared" si="17"/>
        <v/>
      </c>
      <c r="P33" s="161" t="str">
        <f t="shared" si="0"/>
        <v/>
      </c>
      <c r="Q33" s="161" t="str">
        <f t="shared" si="1"/>
        <v/>
      </c>
      <c r="R33" s="161">
        <f t="shared" si="18"/>
        <v>0</v>
      </c>
      <c r="S33" s="102" t="str">
        <f t="shared" si="2"/>
        <v/>
      </c>
      <c r="T33" s="102" t="str">
        <f t="shared" si="3"/>
        <v/>
      </c>
      <c r="U33" s="102" t="str">
        <f t="shared" si="4"/>
        <v/>
      </c>
      <c r="V33" s="102" t="str">
        <f t="shared" si="19"/>
        <v/>
      </c>
      <c r="W33" s="102" t="str">
        <f t="shared" si="5"/>
        <v/>
      </c>
      <c r="X33" s="102" t="str">
        <f t="shared" si="6"/>
        <v/>
      </c>
      <c r="Y33" s="102">
        <f t="shared" si="7"/>
        <v>0</v>
      </c>
      <c r="Z33" s="162" t="b">
        <f t="shared" si="8"/>
        <v>0</v>
      </c>
      <c r="AA33" s="162" t="b">
        <f t="shared" si="9"/>
        <v>0</v>
      </c>
      <c r="AB33" s="162" t="b">
        <f t="shared" si="10"/>
        <v>0</v>
      </c>
      <c r="AC33" s="162" t="b">
        <f t="shared" si="11"/>
        <v>0</v>
      </c>
      <c r="AD33" s="162" t="b">
        <f t="shared" si="12"/>
        <v>0</v>
      </c>
      <c r="AE33" s="162" t="b">
        <f t="shared" si="20"/>
        <v>0</v>
      </c>
      <c r="AF33" s="162" t="b">
        <f t="shared" si="21"/>
        <v>0</v>
      </c>
      <c r="AG33" s="162" t="b">
        <f t="shared" si="22"/>
        <v>0</v>
      </c>
      <c r="AH33" s="162" t="b">
        <f t="shared" si="23"/>
        <v>0</v>
      </c>
      <c r="AI33" s="162" t="b">
        <f t="shared" si="24"/>
        <v>0</v>
      </c>
      <c r="AJ33" s="167" t="str">
        <f t="shared" si="13"/>
        <v/>
      </c>
      <c r="AK33" s="168" t="str">
        <f t="shared" si="14"/>
        <v/>
      </c>
      <c r="AL33" s="240" t="str">
        <f t="shared" si="25"/>
        <v/>
      </c>
      <c r="AM33" s="165" t="str">
        <f t="shared" si="26"/>
        <v/>
      </c>
      <c r="AN33" s="166">
        <f t="shared" si="27"/>
        <v>0</v>
      </c>
      <c r="AO33" s="148" t="str">
        <f t="shared" si="28"/>
        <v/>
      </c>
      <c r="AP33" s="149" t="str">
        <f t="shared" si="29"/>
        <v/>
      </c>
      <c r="AQ33" s="137"/>
      <c r="AR33" s="165" t="str">
        <f t="shared" si="30"/>
        <v/>
      </c>
      <c r="AS33" s="243" t="str">
        <f t="shared" si="31"/>
        <v/>
      </c>
      <c r="AT33" s="243" t="str">
        <f t="shared" si="32"/>
        <v/>
      </c>
      <c r="AU33" s="243" t="str">
        <f t="shared" si="33"/>
        <v/>
      </c>
      <c r="AV33" s="242"/>
      <c r="AW33" s="243" t="str">
        <f t="shared" si="35"/>
        <v/>
      </c>
      <c r="AX33" s="243">
        <f t="shared" si="36"/>
        <v>0</v>
      </c>
      <c r="AY33" s="242"/>
      <c r="AZ33" s="59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45"/>
      <c r="C34" s="197"/>
      <c r="D34" s="197"/>
      <c r="E34" s="137"/>
      <c r="F34" s="137"/>
      <c r="G34" s="157"/>
      <c r="H34" s="170"/>
      <c r="I34" s="169"/>
      <c r="J34" s="169"/>
      <c r="K34" s="201"/>
      <c r="L34" s="169"/>
      <c r="M34" s="200"/>
      <c r="N34" s="160">
        <f t="shared" si="16"/>
        <v>0</v>
      </c>
      <c r="O34" s="161" t="str">
        <f t="shared" si="17"/>
        <v/>
      </c>
      <c r="P34" s="161" t="str">
        <f t="shared" si="0"/>
        <v/>
      </c>
      <c r="Q34" s="161" t="str">
        <f t="shared" si="1"/>
        <v/>
      </c>
      <c r="R34" s="161">
        <f t="shared" si="18"/>
        <v>0</v>
      </c>
      <c r="S34" s="102" t="str">
        <f t="shared" si="2"/>
        <v/>
      </c>
      <c r="T34" s="102" t="str">
        <f t="shared" si="3"/>
        <v/>
      </c>
      <c r="U34" s="102" t="str">
        <f t="shared" si="4"/>
        <v/>
      </c>
      <c r="V34" s="102" t="str">
        <f t="shared" si="19"/>
        <v/>
      </c>
      <c r="W34" s="102" t="str">
        <f t="shared" si="5"/>
        <v/>
      </c>
      <c r="X34" s="102" t="str">
        <f t="shared" si="6"/>
        <v/>
      </c>
      <c r="Y34" s="102">
        <f t="shared" si="7"/>
        <v>0</v>
      </c>
      <c r="Z34" s="162" t="b">
        <f t="shared" si="8"/>
        <v>0</v>
      </c>
      <c r="AA34" s="162" t="b">
        <f t="shared" si="9"/>
        <v>0</v>
      </c>
      <c r="AB34" s="162" t="b">
        <f t="shared" si="10"/>
        <v>0</v>
      </c>
      <c r="AC34" s="162" t="b">
        <f t="shared" si="11"/>
        <v>0</v>
      </c>
      <c r="AD34" s="162" t="b">
        <f t="shared" si="12"/>
        <v>0</v>
      </c>
      <c r="AE34" s="162" t="b">
        <f t="shared" si="20"/>
        <v>0</v>
      </c>
      <c r="AF34" s="162" t="b">
        <f t="shared" si="21"/>
        <v>0</v>
      </c>
      <c r="AG34" s="162" t="b">
        <f t="shared" si="22"/>
        <v>0</v>
      </c>
      <c r="AH34" s="162" t="b">
        <f t="shared" si="23"/>
        <v>0</v>
      </c>
      <c r="AI34" s="162" t="b">
        <f t="shared" si="24"/>
        <v>0</v>
      </c>
      <c r="AJ34" s="167" t="str">
        <f t="shared" si="13"/>
        <v/>
      </c>
      <c r="AK34" s="168" t="str">
        <f t="shared" si="14"/>
        <v/>
      </c>
      <c r="AL34" s="240" t="str">
        <f t="shared" si="25"/>
        <v/>
      </c>
      <c r="AM34" s="165" t="str">
        <f t="shared" si="26"/>
        <v/>
      </c>
      <c r="AN34" s="166">
        <f t="shared" si="27"/>
        <v>0</v>
      </c>
      <c r="AO34" s="148" t="str">
        <f t="shared" si="28"/>
        <v/>
      </c>
      <c r="AP34" s="149" t="str">
        <f t="shared" si="29"/>
        <v/>
      </c>
      <c r="AQ34" s="137"/>
      <c r="AR34" s="165" t="str">
        <f t="shared" si="30"/>
        <v/>
      </c>
      <c r="AS34" s="243" t="str">
        <f t="shared" si="31"/>
        <v/>
      </c>
      <c r="AT34" s="243" t="str">
        <f t="shared" si="32"/>
        <v/>
      </c>
      <c r="AU34" s="243" t="str">
        <f t="shared" si="33"/>
        <v/>
      </c>
      <c r="AV34" s="242"/>
      <c r="AW34" s="243" t="str">
        <f t="shared" si="35"/>
        <v/>
      </c>
      <c r="AX34" s="243">
        <f t="shared" si="36"/>
        <v>0</v>
      </c>
      <c r="AY34" s="242"/>
      <c r="AZ34" s="59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45"/>
      <c r="C35" s="197"/>
      <c r="D35" s="197"/>
      <c r="E35" s="137"/>
      <c r="F35" s="137"/>
      <c r="G35" s="157"/>
      <c r="H35" s="170"/>
      <c r="I35" s="169"/>
      <c r="J35" s="169"/>
      <c r="K35" s="169"/>
      <c r="L35" s="169"/>
      <c r="M35" s="171"/>
      <c r="N35" s="160">
        <f t="shared" si="16"/>
        <v>0</v>
      </c>
      <c r="O35" s="161" t="str">
        <f t="shared" si="17"/>
        <v/>
      </c>
      <c r="P35" s="161" t="str">
        <f t="shared" si="0"/>
        <v/>
      </c>
      <c r="Q35" s="161" t="str">
        <f t="shared" si="1"/>
        <v/>
      </c>
      <c r="R35" s="161">
        <f t="shared" si="18"/>
        <v>0</v>
      </c>
      <c r="S35" s="102" t="str">
        <f t="shared" si="2"/>
        <v/>
      </c>
      <c r="T35" s="102" t="str">
        <f t="shared" si="3"/>
        <v/>
      </c>
      <c r="U35" s="102" t="str">
        <f t="shared" si="4"/>
        <v/>
      </c>
      <c r="V35" s="102" t="str">
        <f t="shared" si="19"/>
        <v/>
      </c>
      <c r="W35" s="102" t="str">
        <f t="shared" si="5"/>
        <v/>
      </c>
      <c r="X35" s="102" t="str">
        <f t="shared" si="6"/>
        <v/>
      </c>
      <c r="Y35" s="102">
        <f t="shared" si="7"/>
        <v>0</v>
      </c>
      <c r="Z35" s="162" t="b">
        <f t="shared" si="8"/>
        <v>0</v>
      </c>
      <c r="AA35" s="162" t="b">
        <f t="shared" si="9"/>
        <v>0</v>
      </c>
      <c r="AB35" s="162" t="b">
        <f t="shared" si="10"/>
        <v>0</v>
      </c>
      <c r="AC35" s="162" t="b">
        <f t="shared" si="11"/>
        <v>0</v>
      </c>
      <c r="AD35" s="162" t="b">
        <f t="shared" si="12"/>
        <v>0</v>
      </c>
      <c r="AE35" s="162" t="b">
        <f t="shared" si="20"/>
        <v>0</v>
      </c>
      <c r="AF35" s="162" t="b">
        <f t="shared" si="21"/>
        <v>0</v>
      </c>
      <c r="AG35" s="162" t="b">
        <f t="shared" si="22"/>
        <v>0</v>
      </c>
      <c r="AH35" s="162" t="b">
        <f t="shared" si="23"/>
        <v>0</v>
      </c>
      <c r="AI35" s="162" t="b">
        <f t="shared" si="24"/>
        <v>0</v>
      </c>
      <c r="AJ35" s="167" t="str">
        <f t="shared" si="13"/>
        <v/>
      </c>
      <c r="AK35" s="168" t="str">
        <f t="shared" si="14"/>
        <v/>
      </c>
      <c r="AL35" s="240" t="str">
        <f t="shared" si="25"/>
        <v/>
      </c>
      <c r="AM35" s="165" t="str">
        <f t="shared" si="26"/>
        <v/>
      </c>
      <c r="AN35" s="166">
        <f t="shared" si="27"/>
        <v>0</v>
      </c>
      <c r="AO35" s="148" t="str">
        <f t="shared" si="28"/>
        <v/>
      </c>
      <c r="AP35" s="149" t="str">
        <f t="shared" si="29"/>
        <v/>
      </c>
      <c r="AQ35" s="137"/>
      <c r="AR35" s="165" t="str">
        <f t="shared" si="30"/>
        <v/>
      </c>
      <c r="AS35" s="243" t="str">
        <f t="shared" si="31"/>
        <v/>
      </c>
      <c r="AT35" s="243" t="str">
        <f t="shared" si="32"/>
        <v/>
      </c>
      <c r="AU35" s="243" t="str">
        <f t="shared" si="33"/>
        <v/>
      </c>
      <c r="AV35" s="242"/>
      <c r="AW35" s="243" t="str">
        <f t="shared" si="35"/>
        <v/>
      </c>
      <c r="AX35" s="243">
        <f t="shared" si="36"/>
        <v>0</v>
      </c>
      <c r="AY35" s="242"/>
      <c r="AZ35" s="59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45"/>
      <c r="C36" s="197"/>
      <c r="D36" s="155"/>
      <c r="E36" s="137"/>
      <c r="F36" s="137"/>
      <c r="G36" s="157"/>
      <c r="H36" s="170"/>
      <c r="I36" s="169"/>
      <c r="J36" s="169"/>
      <c r="K36" s="169"/>
      <c r="L36" s="169"/>
      <c r="M36" s="171"/>
      <c r="N36" s="160">
        <f t="shared" si="16"/>
        <v>0</v>
      </c>
      <c r="O36" s="161" t="str">
        <f t="shared" si="17"/>
        <v/>
      </c>
      <c r="P36" s="161" t="str">
        <f t="shared" si="0"/>
        <v/>
      </c>
      <c r="Q36" s="161" t="str">
        <f t="shared" si="1"/>
        <v/>
      </c>
      <c r="R36" s="161">
        <f t="shared" si="18"/>
        <v>0</v>
      </c>
      <c r="S36" s="102" t="str">
        <f t="shared" si="2"/>
        <v/>
      </c>
      <c r="T36" s="102" t="str">
        <f t="shared" si="3"/>
        <v/>
      </c>
      <c r="U36" s="102" t="str">
        <f t="shared" si="4"/>
        <v/>
      </c>
      <c r="V36" s="102" t="str">
        <f t="shared" si="19"/>
        <v/>
      </c>
      <c r="W36" s="102" t="str">
        <f t="shared" si="5"/>
        <v/>
      </c>
      <c r="X36" s="102" t="str">
        <f t="shared" si="6"/>
        <v/>
      </c>
      <c r="Y36" s="102">
        <f t="shared" si="7"/>
        <v>0</v>
      </c>
      <c r="Z36" s="162" t="b">
        <f t="shared" si="8"/>
        <v>0</v>
      </c>
      <c r="AA36" s="162" t="b">
        <f t="shared" si="9"/>
        <v>0</v>
      </c>
      <c r="AB36" s="162" t="b">
        <f t="shared" si="10"/>
        <v>0</v>
      </c>
      <c r="AC36" s="162" t="b">
        <f t="shared" si="11"/>
        <v>0</v>
      </c>
      <c r="AD36" s="162" t="b">
        <f t="shared" si="12"/>
        <v>0</v>
      </c>
      <c r="AE36" s="162" t="b">
        <f t="shared" si="20"/>
        <v>0</v>
      </c>
      <c r="AF36" s="162" t="b">
        <f t="shared" si="21"/>
        <v>0</v>
      </c>
      <c r="AG36" s="162" t="b">
        <f t="shared" si="22"/>
        <v>0</v>
      </c>
      <c r="AH36" s="162" t="b">
        <f t="shared" si="23"/>
        <v>0</v>
      </c>
      <c r="AI36" s="162" t="b">
        <f t="shared" si="24"/>
        <v>0</v>
      </c>
      <c r="AJ36" s="167" t="str">
        <f t="shared" si="13"/>
        <v/>
      </c>
      <c r="AK36" s="168" t="str">
        <f t="shared" si="14"/>
        <v/>
      </c>
      <c r="AL36" s="240" t="str">
        <f t="shared" si="25"/>
        <v/>
      </c>
      <c r="AM36" s="165" t="str">
        <f t="shared" si="26"/>
        <v/>
      </c>
      <c r="AN36" s="166">
        <f t="shared" si="27"/>
        <v>0</v>
      </c>
      <c r="AO36" s="148" t="str">
        <f t="shared" si="28"/>
        <v/>
      </c>
      <c r="AP36" s="149" t="str">
        <f t="shared" si="29"/>
        <v/>
      </c>
      <c r="AQ36" s="137"/>
      <c r="AR36" s="165" t="str">
        <f t="shared" si="30"/>
        <v/>
      </c>
      <c r="AS36" s="243" t="str">
        <f t="shared" si="31"/>
        <v/>
      </c>
      <c r="AT36" s="243" t="str">
        <f t="shared" si="32"/>
        <v/>
      </c>
      <c r="AU36" s="243" t="str">
        <f t="shared" si="33"/>
        <v/>
      </c>
      <c r="AV36" s="242"/>
      <c r="AW36" s="243" t="str">
        <f t="shared" si="35"/>
        <v/>
      </c>
      <c r="AX36" s="243">
        <f t="shared" si="36"/>
        <v>0</v>
      </c>
      <c r="AY36" s="242"/>
      <c r="AZ36" s="59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45"/>
      <c r="C37" s="197"/>
      <c r="D37" s="197"/>
      <c r="E37" s="137"/>
      <c r="F37" s="137"/>
      <c r="G37" s="157"/>
      <c r="H37" s="170"/>
      <c r="I37" s="169"/>
      <c r="J37" s="169"/>
      <c r="K37" s="169"/>
      <c r="L37" s="169"/>
      <c r="M37" s="171"/>
      <c r="N37" s="160">
        <f t="shared" si="16"/>
        <v>0</v>
      </c>
      <c r="O37" s="161" t="str">
        <f t="shared" si="17"/>
        <v/>
      </c>
      <c r="P37" s="161" t="str">
        <f t="shared" si="0"/>
        <v/>
      </c>
      <c r="Q37" s="161" t="str">
        <f t="shared" si="1"/>
        <v/>
      </c>
      <c r="R37" s="161">
        <f t="shared" si="18"/>
        <v>0</v>
      </c>
      <c r="S37" s="102" t="str">
        <f t="shared" si="2"/>
        <v/>
      </c>
      <c r="T37" s="102" t="str">
        <f t="shared" si="3"/>
        <v/>
      </c>
      <c r="U37" s="102" t="str">
        <f t="shared" si="4"/>
        <v/>
      </c>
      <c r="V37" s="102" t="str">
        <f t="shared" si="19"/>
        <v/>
      </c>
      <c r="W37" s="102" t="str">
        <f t="shared" si="5"/>
        <v/>
      </c>
      <c r="X37" s="102" t="str">
        <f t="shared" si="6"/>
        <v/>
      </c>
      <c r="Y37" s="102">
        <f t="shared" si="7"/>
        <v>0</v>
      </c>
      <c r="Z37" s="162" t="b">
        <f t="shared" si="8"/>
        <v>0</v>
      </c>
      <c r="AA37" s="162" t="b">
        <f t="shared" si="9"/>
        <v>0</v>
      </c>
      <c r="AB37" s="162" t="b">
        <f t="shared" si="10"/>
        <v>0</v>
      </c>
      <c r="AC37" s="162" t="b">
        <f t="shared" si="11"/>
        <v>0</v>
      </c>
      <c r="AD37" s="162" t="b">
        <f t="shared" si="12"/>
        <v>0</v>
      </c>
      <c r="AE37" s="162" t="b">
        <f t="shared" si="20"/>
        <v>0</v>
      </c>
      <c r="AF37" s="162" t="b">
        <f t="shared" si="21"/>
        <v>0</v>
      </c>
      <c r="AG37" s="162" t="b">
        <f t="shared" si="22"/>
        <v>0</v>
      </c>
      <c r="AH37" s="162" t="b">
        <f t="shared" si="23"/>
        <v>0</v>
      </c>
      <c r="AI37" s="162" t="b">
        <f t="shared" si="24"/>
        <v>0</v>
      </c>
      <c r="AJ37" s="167" t="str">
        <f t="shared" si="13"/>
        <v/>
      </c>
      <c r="AK37" s="168" t="str">
        <f t="shared" si="14"/>
        <v/>
      </c>
      <c r="AL37" s="240" t="str">
        <f t="shared" si="25"/>
        <v/>
      </c>
      <c r="AM37" s="165" t="str">
        <f t="shared" si="26"/>
        <v/>
      </c>
      <c r="AN37" s="166">
        <f t="shared" si="27"/>
        <v>0</v>
      </c>
      <c r="AO37" s="148" t="str">
        <f t="shared" si="28"/>
        <v/>
      </c>
      <c r="AP37" s="149" t="str">
        <f t="shared" si="29"/>
        <v/>
      </c>
      <c r="AQ37" s="137"/>
      <c r="AR37" s="165" t="str">
        <f t="shared" si="30"/>
        <v/>
      </c>
      <c r="AS37" s="243" t="str">
        <f t="shared" si="31"/>
        <v/>
      </c>
      <c r="AT37" s="243" t="str">
        <f t="shared" si="32"/>
        <v/>
      </c>
      <c r="AU37" s="243" t="str">
        <f t="shared" si="33"/>
        <v/>
      </c>
      <c r="AV37" s="242"/>
      <c r="AW37" s="243" t="str">
        <f t="shared" si="35"/>
        <v/>
      </c>
      <c r="AX37" s="243">
        <f t="shared" si="36"/>
        <v>0</v>
      </c>
      <c r="AY37" s="242"/>
      <c r="AZ37" s="59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17"/>
      <c r="C38" s="156"/>
      <c r="D38" s="155"/>
      <c r="E38" s="137"/>
      <c r="F38" s="137"/>
      <c r="G38" s="157"/>
      <c r="H38" s="170"/>
      <c r="I38" s="169"/>
      <c r="J38" s="169"/>
      <c r="K38" s="169"/>
      <c r="L38" s="169"/>
      <c r="M38" s="171"/>
      <c r="N38" s="160">
        <f t="shared" si="16"/>
        <v>0</v>
      </c>
      <c r="O38" s="161" t="str">
        <f t="shared" si="17"/>
        <v/>
      </c>
      <c r="P38" s="161" t="str">
        <f t="shared" si="0"/>
        <v/>
      </c>
      <c r="Q38" s="161" t="str">
        <f t="shared" si="1"/>
        <v/>
      </c>
      <c r="R38" s="161">
        <f t="shared" si="18"/>
        <v>0</v>
      </c>
      <c r="S38" s="102" t="str">
        <f t="shared" si="2"/>
        <v/>
      </c>
      <c r="T38" s="102" t="str">
        <f t="shared" si="3"/>
        <v/>
      </c>
      <c r="U38" s="102" t="str">
        <f t="shared" si="4"/>
        <v/>
      </c>
      <c r="V38" s="102" t="str">
        <f t="shared" si="19"/>
        <v/>
      </c>
      <c r="W38" s="102" t="str">
        <f t="shared" si="5"/>
        <v/>
      </c>
      <c r="X38" s="102" t="str">
        <f t="shared" si="6"/>
        <v/>
      </c>
      <c r="Y38" s="102">
        <f t="shared" si="7"/>
        <v>0</v>
      </c>
      <c r="Z38" s="162" t="b">
        <f t="shared" si="8"/>
        <v>0</v>
      </c>
      <c r="AA38" s="162" t="b">
        <f t="shared" si="9"/>
        <v>0</v>
      </c>
      <c r="AB38" s="162" t="b">
        <f t="shared" si="10"/>
        <v>0</v>
      </c>
      <c r="AC38" s="162" t="b">
        <f t="shared" si="11"/>
        <v>0</v>
      </c>
      <c r="AD38" s="162" t="b">
        <f t="shared" si="12"/>
        <v>0</v>
      </c>
      <c r="AE38" s="162" t="b">
        <f t="shared" si="20"/>
        <v>0</v>
      </c>
      <c r="AF38" s="162" t="b">
        <f t="shared" si="21"/>
        <v>0</v>
      </c>
      <c r="AG38" s="162" t="b">
        <f t="shared" si="22"/>
        <v>0</v>
      </c>
      <c r="AH38" s="162" t="b">
        <f t="shared" si="23"/>
        <v>0</v>
      </c>
      <c r="AI38" s="162" t="b">
        <f t="shared" si="24"/>
        <v>0</v>
      </c>
      <c r="AJ38" s="167" t="str">
        <f t="shared" si="13"/>
        <v/>
      </c>
      <c r="AK38" s="168" t="str">
        <f t="shared" si="14"/>
        <v/>
      </c>
      <c r="AL38" s="240" t="str">
        <f t="shared" si="25"/>
        <v/>
      </c>
      <c r="AM38" s="165" t="str">
        <f t="shared" si="26"/>
        <v/>
      </c>
      <c r="AN38" s="166">
        <f t="shared" si="27"/>
        <v>0</v>
      </c>
      <c r="AO38" s="148" t="str">
        <f t="shared" si="28"/>
        <v/>
      </c>
      <c r="AP38" s="149" t="str">
        <f t="shared" si="29"/>
        <v/>
      </c>
      <c r="AQ38" s="137"/>
      <c r="AR38" s="165" t="str">
        <f t="shared" si="30"/>
        <v/>
      </c>
      <c r="AS38" s="243" t="str">
        <f t="shared" si="31"/>
        <v/>
      </c>
      <c r="AT38" s="243" t="str">
        <f t="shared" si="32"/>
        <v/>
      </c>
      <c r="AU38" s="243" t="str">
        <f t="shared" si="33"/>
        <v/>
      </c>
      <c r="AV38" s="242"/>
      <c r="AW38" s="243" t="str">
        <f t="shared" si="35"/>
        <v/>
      </c>
      <c r="AX38" s="243">
        <f t="shared" si="36"/>
        <v>0</v>
      </c>
      <c r="AY38" s="242"/>
      <c r="AZ38" s="59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17"/>
      <c r="C39" s="156"/>
      <c r="D39" s="197"/>
      <c r="E39" s="137"/>
      <c r="F39" s="137"/>
      <c r="G39" s="157"/>
      <c r="H39" s="170"/>
      <c r="I39" s="169"/>
      <c r="J39" s="169"/>
      <c r="K39" s="169"/>
      <c r="L39" s="169"/>
      <c r="M39" s="171"/>
      <c r="N39" s="160">
        <f t="shared" si="16"/>
        <v>0</v>
      </c>
      <c r="O39" s="161" t="str">
        <f t="shared" si="17"/>
        <v/>
      </c>
      <c r="P39" s="161" t="str">
        <f t="shared" si="0"/>
        <v/>
      </c>
      <c r="Q39" s="161" t="str">
        <f t="shared" si="1"/>
        <v/>
      </c>
      <c r="R39" s="161">
        <f t="shared" si="18"/>
        <v>0</v>
      </c>
      <c r="S39" s="102" t="str">
        <f t="shared" si="2"/>
        <v/>
      </c>
      <c r="T39" s="102" t="str">
        <f t="shared" si="3"/>
        <v/>
      </c>
      <c r="U39" s="102" t="str">
        <f t="shared" si="4"/>
        <v/>
      </c>
      <c r="V39" s="102" t="str">
        <f t="shared" si="19"/>
        <v/>
      </c>
      <c r="W39" s="102" t="str">
        <f t="shared" si="5"/>
        <v/>
      </c>
      <c r="X39" s="102" t="str">
        <f t="shared" si="6"/>
        <v/>
      </c>
      <c r="Y39" s="102">
        <f t="shared" si="7"/>
        <v>0</v>
      </c>
      <c r="Z39" s="162" t="b">
        <f t="shared" si="8"/>
        <v>0</v>
      </c>
      <c r="AA39" s="162" t="b">
        <f t="shared" si="9"/>
        <v>0</v>
      </c>
      <c r="AB39" s="162" t="b">
        <f t="shared" si="10"/>
        <v>0</v>
      </c>
      <c r="AC39" s="162" t="b">
        <f t="shared" si="11"/>
        <v>0</v>
      </c>
      <c r="AD39" s="162" t="b">
        <f t="shared" si="12"/>
        <v>0</v>
      </c>
      <c r="AE39" s="162" t="b">
        <f t="shared" si="20"/>
        <v>0</v>
      </c>
      <c r="AF39" s="162" t="b">
        <f t="shared" si="21"/>
        <v>0</v>
      </c>
      <c r="AG39" s="162" t="b">
        <f t="shared" si="22"/>
        <v>0</v>
      </c>
      <c r="AH39" s="162" t="b">
        <f t="shared" si="23"/>
        <v>0</v>
      </c>
      <c r="AI39" s="162" t="b">
        <f t="shared" si="24"/>
        <v>0</v>
      </c>
      <c r="AJ39" s="167" t="str">
        <f t="shared" si="13"/>
        <v/>
      </c>
      <c r="AK39" s="168" t="str">
        <f t="shared" si="14"/>
        <v/>
      </c>
      <c r="AL39" s="240" t="str">
        <f t="shared" si="25"/>
        <v/>
      </c>
      <c r="AM39" s="165" t="str">
        <f t="shared" si="26"/>
        <v/>
      </c>
      <c r="AN39" s="166">
        <f t="shared" si="27"/>
        <v>0</v>
      </c>
      <c r="AO39" s="148" t="str">
        <f t="shared" si="28"/>
        <v/>
      </c>
      <c r="AP39" s="149" t="str">
        <f t="shared" si="29"/>
        <v/>
      </c>
      <c r="AQ39" s="137"/>
      <c r="AR39" s="165" t="str">
        <f t="shared" si="30"/>
        <v/>
      </c>
      <c r="AS39" s="243" t="str">
        <f t="shared" si="31"/>
        <v/>
      </c>
      <c r="AT39" s="243" t="str">
        <f t="shared" si="32"/>
        <v/>
      </c>
      <c r="AU39" s="243" t="str">
        <f t="shared" si="33"/>
        <v/>
      </c>
      <c r="AV39" s="242"/>
      <c r="AW39" s="243" t="str">
        <f t="shared" si="35"/>
        <v/>
      </c>
      <c r="AX39" s="243">
        <f t="shared" si="36"/>
        <v>0</v>
      </c>
      <c r="AY39" s="242"/>
      <c r="AZ39" s="59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17"/>
      <c r="C40" s="156"/>
      <c r="D40" s="155"/>
      <c r="E40" s="137"/>
      <c r="F40" s="137"/>
      <c r="G40" s="157"/>
      <c r="H40" s="170"/>
      <c r="I40" s="169"/>
      <c r="J40" s="169"/>
      <c r="K40" s="169"/>
      <c r="L40" s="169"/>
      <c r="M40" s="171"/>
      <c r="N40" s="160">
        <f t="shared" si="16"/>
        <v>0</v>
      </c>
      <c r="O40" s="161" t="str">
        <f t="shared" si="17"/>
        <v/>
      </c>
      <c r="P40" s="161" t="str">
        <f t="shared" si="0"/>
        <v/>
      </c>
      <c r="Q40" s="161" t="str">
        <f t="shared" si="1"/>
        <v/>
      </c>
      <c r="R40" s="161">
        <f t="shared" si="18"/>
        <v>0</v>
      </c>
      <c r="S40" s="102" t="str">
        <f t="shared" si="2"/>
        <v/>
      </c>
      <c r="T40" s="102" t="str">
        <f t="shared" si="3"/>
        <v/>
      </c>
      <c r="U40" s="102" t="str">
        <f t="shared" si="4"/>
        <v/>
      </c>
      <c r="V40" s="102" t="str">
        <f t="shared" si="19"/>
        <v/>
      </c>
      <c r="W40" s="102" t="str">
        <f t="shared" si="5"/>
        <v/>
      </c>
      <c r="X40" s="102" t="str">
        <f t="shared" si="6"/>
        <v/>
      </c>
      <c r="Y40" s="102">
        <f t="shared" si="7"/>
        <v>0</v>
      </c>
      <c r="Z40" s="162" t="b">
        <f t="shared" si="8"/>
        <v>0</v>
      </c>
      <c r="AA40" s="162" t="b">
        <f t="shared" si="9"/>
        <v>0</v>
      </c>
      <c r="AB40" s="162" t="b">
        <f t="shared" si="10"/>
        <v>0</v>
      </c>
      <c r="AC40" s="162" t="b">
        <f t="shared" si="11"/>
        <v>0</v>
      </c>
      <c r="AD40" s="162" t="b">
        <f t="shared" si="12"/>
        <v>0</v>
      </c>
      <c r="AE40" s="162" t="b">
        <f t="shared" si="20"/>
        <v>0</v>
      </c>
      <c r="AF40" s="162" t="b">
        <f t="shared" si="21"/>
        <v>0</v>
      </c>
      <c r="AG40" s="162" t="b">
        <f t="shared" si="22"/>
        <v>0</v>
      </c>
      <c r="AH40" s="162" t="b">
        <f t="shared" si="23"/>
        <v>0</v>
      </c>
      <c r="AI40" s="162" t="b">
        <f t="shared" si="24"/>
        <v>0</v>
      </c>
      <c r="AJ40" s="167" t="str">
        <f t="shared" si="13"/>
        <v/>
      </c>
      <c r="AK40" s="168" t="str">
        <f t="shared" si="14"/>
        <v/>
      </c>
      <c r="AL40" s="240" t="str">
        <f t="shared" si="25"/>
        <v/>
      </c>
      <c r="AM40" s="165" t="str">
        <f t="shared" si="26"/>
        <v/>
      </c>
      <c r="AN40" s="166">
        <f t="shared" si="27"/>
        <v>0</v>
      </c>
      <c r="AO40" s="148" t="str">
        <f t="shared" si="28"/>
        <v/>
      </c>
      <c r="AP40" s="149" t="str">
        <f t="shared" si="29"/>
        <v/>
      </c>
      <c r="AQ40" s="137"/>
      <c r="AR40" s="165" t="str">
        <f t="shared" si="30"/>
        <v/>
      </c>
      <c r="AS40" s="243" t="str">
        <f t="shared" si="31"/>
        <v/>
      </c>
      <c r="AT40" s="243" t="str">
        <f t="shared" si="32"/>
        <v/>
      </c>
      <c r="AU40" s="243" t="str">
        <f t="shared" si="33"/>
        <v/>
      </c>
      <c r="AV40" s="242"/>
      <c r="AW40" s="243" t="str">
        <f t="shared" si="35"/>
        <v/>
      </c>
      <c r="AX40" s="243">
        <f t="shared" si="36"/>
        <v>0</v>
      </c>
      <c r="AY40" s="242"/>
      <c r="AZ40" s="59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17"/>
      <c r="C41" s="156"/>
      <c r="D41" s="155"/>
      <c r="E41" s="137"/>
      <c r="F41" s="137"/>
      <c r="G41" s="157"/>
      <c r="H41" s="170"/>
      <c r="I41" s="169"/>
      <c r="J41" s="169"/>
      <c r="K41" s="169"/>
      <c r="L41" s="169"/>
      <c r="M41" s="171"/>
      <c r="N41" s="160">
        <f t="shared" si="16"/>
        <v>0</v>
      </c>
      <c r="O41" s="161" t="str">
        <f t="shared" si="17"/>
        <v/>
      </c>
      <c r="P41" s="161" t="str">
        <f t="shared" si="0"/>
        <v/>
      </c>
      <c r="Q41" s="161" t="str">
        <f t="shared" si="1"/>
        <v/>
      </c>
      <c r="R41" s="161">
        <f t="shared" si="18"/>
        <v>0</v>
      </c>
      <c r="S41" s="102" t="str">
        <f t="shared" si="2"/>
        <v/>
      </c>
      <c r="T41" s="102" t="str">
        <f t="shared" si="3"/>
        <v/>
      </c>
      <c r="U41" s="102" t="str">
        <f t="shared" si="4"/>
        <v/>
      </c>
      <c r="V41" s="102" t="str">
        <f t="shared" si="19"/>
        <v/>
      </c>
      <c r="W41" s="102" t="str">
        <f t="shared" si="5"/>
        <v/>
      </c>
      <c r="X41" s="102" t="str">
        <f t="shared" si="6"/>
        <v/>
      </c>
      <c r="Y41" s="102">
        <f t="shared" si="7"/>
        <v>0</v>
      </c>
      <c r="Z41" s="162" t="b">
        <f t="shared" si="8"/>
        <v>0</v>
      </c>
      <c r="AA41" s="162" t="b">
        <f t="shared" si="9"/>
        <v>0</v>
      </c>
      <c r="AB41" s="162" t="b">
        <f t="shared" si="10"/>
        <v>0</v>
      </c>
      <c r="AC41" s="162" t="b">
        <f t="shared" si="11"/>
        <v>0</v>
      </c>
      <c r="AD41" s="162" t="b">
        <f t="shared" si="12"/>
        <v>0</v>
      </c>
      <c r="AE41" s="162" t="b">
        <f t="shared" si="20"/>
        <v>0</v>
      </c>
      <c r="AF41" s="162" t="b">
        <f t="shared" si="21"/>
        <v>0</v>
      </c>
      <c r="AG41" s="162" t="b">
        <f t="shared" si="22"/>
        <v>0</v>
      </c>
      <c r="AH41" s="162" t="b">
        <f t="shared" si="23"/>
        <v>0</v>
      </c>
      <c r="AI41" s="162" t="b">
        <f t="shared" si="24"/>
        <v>0</v>
      </c>
      <c r="AJ41" s="167" t="str">
        <f t="shared" si="13"/>
        <v/>
      </c>
      <c r="AK41" s="168" t="str">
        <f t="shared" si="14"/>
        <v/>
      </c>
      <c r="AL41" s="240" t="str">
        <f t="shared" si="25"/>
        <v/>
      </c>
      <c r="AM41" s="165" t="str">
        <f t="shared" si="26"/>
        <v/>
      </c>
      <c r="AN41" s="166">
        <f t="shared" si="27"/>
        <v>0</v>
      </c>
      <c r="AO41" s="148" t="str">
        <f t="shared" si="28"/>
        <v/>
      </c>
      <c r="AP41" s="149" t="str">
        <f t="shared" si="29"/>
        <v/>
      </c>
      <c r="AQ41" s="137"/>
      <c r="AR41" s="165" t="str">
        <f t="shared" si="30"/>
        <v/>
      </c>
      <c r="AS41" s="243" t="str">
        <f t="shared" si="31"/>
        <v/>
      </c>
      <c r="AT41" s="243" t="str">
        <f t="shared" si="32"/>
        <v/>
      </c>
      <c r="AU41" s="243" t="str">
        <f t="shared" si="33"/>
        <v/>
      </c>
      <c r="AV41" s="242"/>
      <c r="AW41" s="243" t="str">
        <f t="shared" si="35"/>
        <v/>
      </c>
      <c r="AX41" s="243">
        <f t="shared" si="36"/>
        <v>0</v>
      </c>
      <c r="AY41" s="242"/>
      <c r="AZ41" s="59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17"/>
      <c r="C42" s="156"/>
      <c r="D42" s="155"/>
      <c r="E42" s="137"/>
      <c r="F42" s="137"/>
      <c r="G42" s="157"/>
      <c r="H42" s="170"/>
      <c r="I42" s="169"/>
      <c r="J42" s="169"/>
      <c r="K42" s="169"/>
      <c r="L42" s="169"/>
      <c r="M42" s="171"/>
      <c r="N42" s="160">
        <f t="shared" si="16"/>
        <v>0</v>
      </c>
      <c r="O42" s="161" t="str">
        <f t="shared" si="17"/>
        <v/>
      </c>
      <c r="P42" s="161" t="str">
        <f t="shared" si="0"/>
        <v/>
      </c>
      <c r="Q42" s="161" t="str">
        <f t="shared" si="1"/>
        <v/>
      </c>
      <c r="R42" s="161">
        <f t="shared" si="18"/>
        <v>0</v>
      </c>
      <c r="S42" s="102" t="str">
        <f t="shared" si="2"/>
        <v/>
      </c>
      <c r="T42" s="102" t="str">
        <f t="shared" si="3"/>
        <v/>
      </c>
      <c r="U42" s="102" t="str">
        <f t="shared" si="4"/>
        <v/>
      </c>
      <c r="V42" s="102" t="str">
        <f t="shared" si="19"/>
        <v/>
      </c>
      <c r="W42" s="102" t="str">
        <f t="shared" si="5"/>
        <v/>
      </c>
      <c r="X42" s="102" t="str">
        <f t="shared" si="6"/>
        <v/>
      </c>
      <c r="Y42" s="102">
        <f t="shared" si="7"/>
        <v>0</v>
      </c>
      <c r="Z42" s="162" t="b">
        <f t="shared" si="8"/>
        <v>0</v>
      </c>
      <c r="AA42" s="162" t="b">
        <f t="shared" si="9"/>
        <v>0</v>
      </c>
      <c r="AB42" s="162" t="b">
        <f t="shared" si="10"/>
        <v>0</v>
      </c>
      <c r="AC42" s="162" t="b">
        <f t="shared" si="11"/>
        <v>0</v>
      </c>
      <c r="AD42" s="162" t="b">
        <f t="shared" si="12"/>
        <v>0</v>
      </c>
      <c r="AE42" s="162" t="b">
        <f t="shared" si="20"/>
        <v>0</v>
      </c>
      <c r="AF42" s="162" t="b">
        <f t="shared" si="21"/>
        <v>0</v>
      </c>
      <c r="AG42" s="162" t="b">
        <f t="shared" si="22"/>
        <v>0</v>
      </c>
      <c r="AH42" s="162" t="b">
        <f t="shared" si="23"/>
        <v>0</v>
      </c>
      <c r="AI42" s="162" t="b">
        <f t="shared" si="24"/>
        <v>0</v>
      </c>
      <c r="AJ42" s="167" t="str">
        <f t="shared" si="13"/>
        <v/>
      </c>
      <c r="AK42" s="168" t="str">
        <f t="shared" si="14"/>
        <v/>
      </c>
      <c r="AL42" s="240" t="str">
        <f t="shared" si="25"/>
        <v/>
      </c>
      <c r="AM42" s="165" t="str">
        <f t="shared" si="26"/>
        <v/>
      </c>
      <c r="AN42" s="166">
        <f t="shared" si="27"/>
        <v>0</v>
      </c>
      <c r="AO42" s="148" t="str">
        <f t="shared" si="28"/>
        <v/>
      </c>
      <c r="AP42" s="149" t="str">
        <f t="shared" si="29"/>
        <v/>
      </c>
      <c r="AQ42" s="137"/>
      <c r="AR42" s="165" t="str">
        <f t="shared" si="30"/>
        <v/>
      </c>
      <c r="AS42" s="243" t="str">
        <f t="shared" si="31"/>
        <v/>
      </c>
      <c r="AT42" s="243" t="str">
        <f t="shared" si="32"/>
        <v/>
      </c>
      <c r="AU42" s="243" t="str">
        <f t="shared" si="33"/>
        <v/>
      </c>
      <c r="AV42" s="242"/>
      <c r="AW42" s="243" t="str">
        <f t="shared" si="35"/>
        <v/>
      </c>
      <c r="AX42" s="243">
        <f t="shared" si="36"/>
        <v>0</v>
      </c>
      <c r="AY42" s="242"/>
      <c r="AZ42" s="59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17"/>
      <c r="C43" s="156"/>
      <c r="D43" s="155"/>
      <c r="E43" s="137"/>
      <c r="F43" s="137"/>
      <c r="G43" s="157"/>
      <c r="H43" s="170"/>
      <c r="I43" s="169"/>
      <c r="J43" s="169"/>
      <c r="K43" s="169"/>
      <c r="L43" s="169"/>
      <c r="M43" s="171"/>
      <c r="N43" s="160">
        <f t="shared" si="16"/>
        <v>0</v>
      </c>
      <c r="O43" s="161" t="str">
        <f t="shared" si="17"/>
        <v/>
      </c>
      <c r="P43" s="161" t="str">
        <f t="shared" si="0"/>
        <v/>
      </c>
      <c r="Q43" s="161" t="str">
        <f t="shared" si="1"/>
        <v/>
      </c>
      <c r="R43" s="161">
        <f t="shared" si="18"/>
        <v>0</v>
      </c>
      <c r="S43" s="102" t="str">
        <f t="shared" si="2"/>
        <v/>
      </c>
      <c r="T43" s="102" t="str">
        <f t="shared" si="3"/>
        <v/>
      </c>
      <c r="U43" s="102" t="str">
        <f t="shared" si="4"/>
        <v/>
      </c>
      <c r="V43" s="102" t="str">
        <f t="shared" si="19"/>
        <v/>
      </c>
      <c r="W43" s="102" t="str">
        <f t="shared" si="5"/>
        <v/>
      </c>
      <c r="X43" s="102" t="str">
        <f t="shared" si="6"/>
        <v/>
      </c>
      <c r="Y43" s="102">
        <f t="shared" si="7"/>
        <v>0</v>
      </c>
      <c r="Z43" s="162" t="b">
        <f t="shared" si="8"/>
        <v>0</v>
      </c>
      <c r="AA43" s="162" t="b">
        <f t="shared" si="9"/>
        <v>0</v>
      </c>
      <c r="AB43" s="162" t="b">
        <f t="shared" si="10"/>
        <v>0</v>
      </c>
      <c r="AC43" s="162" t="b">
        <f t="shared" si="11"/>
        <v>0</v>
      </c>
      <c r="AD43" s="162" t="b">
        <f t="shared" si="12"/>
        <v>0</v>
      </c>
      <c r="AE43" s="162" t="b">
        <f t="shared" si="20"/>
        <v>0</v>
      </c>
      <c r="AF43" s="162" t="b">
        <f t="shared" si="21"/>
        <v>0</v>
      </c>
      <c r="AG43" s="162" t="b">
        <f t="shared" si="22"/>
        <v>0</v>
      </c>
      <c r="AH43" s="162" t="b">
        <f t="shared" si="23"/>
        <v>0</v>
      </c>
      <c r="AI43" s="162" t="b">
        <f t="shared" si="24"/>
        <v>0</v>
      </c>
      <c r="AJ43" s="167" t="str">
        <f t="shared" si="13"/>
        <v/>
      </c>
      <c r="AK43" s="168" t="str">
        <f t="shared" si="14"/>
        <v/>
      </c>
      <c r="AL43" s="240" t="str">
        <f t="shared" si="25"/>
        <v/>
      </c>
      <c r="AM43" s="165" t="str">
        <f t="shared" si="26"/>
        <v/>
      </c>
      <c r="AN43" s="166">
        <f t="shared" si="27"/>
        <v>0</v>
      </c>
      <c r="AO43" s="148" t="str">
        <f t="shared" si="28"/>
        <v/>
      </c>
      <c r="AP43" s="149" t="str">
        <f t="shared" si="29"/>
        <v/>
      </c>
      <c r="AQ43" s="137"/>
      <c r="AR43" s="165" t="str">
        <f t="shared" si="30"/>
        <v/>
      </c>
      <c r="AS43" s="243" t="str">
        <f t="shared" si="31"/>
        <v/>
      </c>
      <c r="AT43" s="243" t="str">
        <f t="shared" si="32"/>
        <v/>
      </c>
      <c r="AU43" s="243" t="str">
        <f t="shared" si="33"/>
        <v/>
      </c>
      <c r="AV43" s="242"/>
      <c r="AW43" s="243" t="str">
        <f t="shared" si="35"/>
        <v/>
      </c>
      <c r="AX43" s="243">
        <f t="shared" si="36"/>
        <v>0</v>
      </c>
      <c r="AY43" s="242"/>
      <c r="AZ43" s="59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17"/>
      <c r="C44" s="156"/>
      <c r="D44" s="197"/>
      <c r="E44" s="137"/>
      <c r="F44" s="137"/>
      <c r="G44" s="157"/>
      <c r="H44" s="170"/>
      <c r="I44" s="169"/>
      <c r="J44" s="169"/>
      <c r="K44" s="169"/>
      <c r="L44" s="169"/>
      <c r="M44" s="171"/>
      <c r="N44" s="160">
        <f t="shared" si="16"/>
        <v>0</v>
      </c>
      <c r="O44" s="161" t="str">
        <f t="shared" si="17"/>
        <v/>
      </c>
      <c r="P44" s="161" t="str">
        <f t="shared" si="0"/>
        <v/>
      </c>
      <c r="Q44" s="161" t="str">
        <f t="shared" si="1"/>
        <v/>
      </c>
      <c r="R44" s="161">
        <f t="shared" si="18"/>
        <v>0</v>
      </c>
      <c r="S44" s="102" t="str">
        <f t="shared" si="2"/>
        <v/>
      </c>
      <c r="T44" s="102" t="str">
        <f t="shared" si="3"/>
        <v/>
      </c>
      <c r="U44" s="102" t="str">
        <f t="shared" si="4"/>
        <v/>
      </c>
      <c r="V44" s="102" t="str">
        <f t="shared" si="19"/>
        <v/>
      </c>
      <c r="W44" s="102" t="str">
        <f t="shared" si="5"/>
        <v/>
      </c>
      <c r="X44" s="102" t="str">
        <f t="shared" si="6"/>
        <v/>
      </c>
      <c r="Y44" s="102">
        <f t="shared" si="7"/>
        <v>0</v>
      </c>
      <c r="Z44" s="162" t="b">
        <f t="shared" si="8"/>
        <v>0</v>
      </c>
      <c r="AA44" s="162" t="b">
        <f t="shared" si="9"/>
        <v>0</v>
      </c>
      <c r="AB44" s="162" t="b">
        <f t="shared" si="10"/>
        <v>0</v>
      </c>
      <c r="AC44" s="162" t="b">
        <f t="shared" si="11"/>
        <v>0</v>
      </c>
      <c r="AD44" s="162" t="b">
        <f t="shared" si="12"/>
        <v>0</v>
      </c>
      <c r="AE44" s="162" t="b">
        <f t="shared" si="20"/>
        <v>0</v>
      </c>
      <c r="AF44" s="162" t="b">
        <f t="shared" si="21"/>
        <v>0</v>
      </c>
      <c r="AG44" s="162" t="b">
        <f t="shared" si="22"/>
        <v>0</v>
      </c>
      <c r="AH44" s="162" t="b">
        <f t="shared" si="23"/>
        <v>0</v>
      </c>
      <c r="AI44" s="162" t="b">
        <f t="shared" si="24"/>
        <v>0</v>
      </c>
      <c r="AJ44" s="167" t="str">
        <f t="shared" si="13"/>
        <v/>
      </c>
      <c r="AK44" s="168" t="str">
        <f t="shared" si="14"/>
        <v/>
      </c>
      <c r="AL44" s="240" t="str">
        <f t="shared" si="25"/>
        <v/>
      </c>
      <c r="AM44" s="165" t="str">
        <f t="shared" si="26"/>
        <v/>
      </c>
      <c r="AN44" s="166">
        <f t="shared" si="27"/>
        <v>0</v>
      </c>
      <c r="AO44" s="148" t="str">
        <f t="shared" si="28"/>
        <v/>
      </c>
      <c r="AP44" s="149" t="str">
        <f t="shared" si="29"/>
        <v/>
      </c>
      <c r="AQ44" s="137"/>
      <c r="AR44" s="165" t="str">
        <f t="shared" si="30"/>
        <v/>
      </c>
      <c r="AS44" s="243" t="str">
        <f t="shared" si="31"/>
        <v/>
      </c>
      <c r="AT44" s="243" t="str">
        <f t="shared" si="32"/>
        <v/>
      </c>
      <c r="AU44" s="243" t="str">
        <f t="shared" si="33"/>
        <v/>
      </c>
      <c r="AV44" s="242"/>
      <c r="AW44" s="243" t="str">
        <f t="shared" si="35"/>
        <v/>
      </c>
      <c r="AX44" s="243">
        <f t="shared" si="36"/>
        <v>0</v>
      </c>
      <c r="AY44" s="242"/>
      <c r="AZ44" s="59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17"/>
      <c r="C45" s="156"/>
      <c r="D45" s="197"/>
      <c r="E45" s="137"/>
      <c r="F45" s="137"/>
      <c r="G45" s="157"/>
      <c r="H45" s="170"/>
      <c r="I45" s="169"/>
      <c r="J45" s="169"/>
      <c r="K45" s="169"/>
      <c r="L45" s="169"/>
      <c r="M45" s="171"/>
      <c r="N45" s="160">
        <f t="shared" si="16"/>
        <v>0</v>
      </c>
      <c r="O45" s="161" t="str">
        <f t="shared" si="17"/>
        <v/>
      </c>
      <c r="P45" s="161" t="str">
        <f t="shared" si="0"/>
        <v/>
      </c>
      <c r="Q45" s="161" t="str">
        <f t="shared" si="1"/>
        <v/>
      </c>
      <c r="R45" s="161">
        <f t="shared" si="18"/>
        <v>0</v>
      </c>
      <c r="S45" s="102" t="str">
        <f t="shared" si="2"/>
        <v/>
      </c>
      <c r="T45" s="102" t="str">
        <f t="shared" si="3"/>
        <v/>
      </c>
      <c r="U45" s="102" t="str">
        <f t="shared" si="4"/>
        <v/>
      </c>
      <c r="V45" s="102" t="str">
        <f t="shared" si="19"/>
        <v/>
      </c>
      <c r="W45" s="102" t="str">
        <f t="shared" si="5"/>
        <v/>
      </c>
      <c r="X45" s="102" t="str">
        <f t="shared" si="6"/>
        <v/>
      </c>
      <c r="Y45" s="102">
        <f t="shared" si="7"/>
        <v>0</v>
      </c>
      <c r="Z45" s="162" t="b">
        <f t="shared" si="8"/>
        <v>0</v>
      </c>
      <c r="AA45" s="162" t="b">
        <f t="shared" si="9"/>
        <v>0</v>
      </c>
      <c r="AB45" s="162" t="b">
        <f t="shared" si="10"/>
        <v>0</v>
      </c>
      <c r="AC45" s="162" t="b">
        <f t="shared" si="11"/>
        <v>0</v>
      </c>
      <c r="AD45" s="162" t="b">
        <f t="shared" si="12"/>
        <v>0</v>
      </c>
      <c r="AE45" s="162" t="b">
        <f t="shared" si="20"/>
        <v>0</v>
      </c>
      <c r="AF45" s="162" t="b">
        <f t="shared" si="21"/>
        <v>0</v>
      </c>
      <c r="AG45" s="162" t="b">
        <f t="shared" si="22"/>
        <v>0</v>
      </c>
      <c r="AH45" s="162" t="b">
        <f t="shared" si="23"/>
        <v>0</v>
      </c>
      <c r="AI45" s="162" t="b">
        <f t="shared" si="24"/>
        <v>0</v>
      </c>
      <c r="AJ45" s="167" t="str">
        <f t="shared" si="13"/>
        <v/>
      </c>
      <c r="AK45" s="168" t="str">
        <f t="shared" si="14"/>
        <v/>
      </c>
      <c r="AL45" s="240" t="str">
        <f t="shared" si="25"/>
        <v/>
      </c>
      <c r="AM45" s="165" t="str">
        <f t="shared" si="26"/>
        <v/>
      </c>
      <c r="AN45" s="166">
        <f t="shared" si="27"/>
        <v>0</v>
      </c>
      <c r="AO45" s="148" t="str">
        <f t="shared" si="28"/>
        <v/>
      </c>
      <c r="AP45" s="149" t="str">
        <f t="shared" si="29"/>
        <v/>
      </c>
      <c r="AQ45" s="137"/>
      <c r="AR45" s="165" t="str">
        <f t="shared" si="30"/>
        <v/>
      </c>
      <c r="AS45" s="243" t="str">
        <f t="shared" si="31"/>
        <v/>
      </c>
      <c r="AT45" s="243" t="str">
        <f t="shared" si="32"/>
        <v/>
      </c>
      <c r="AU45" s="243" t="str">
        <f t="shared" si="33"/>
        <v/>
      </c>
      <c r="AV45" s="242"/>
      <c r="AW45" s="243" t="str">
        <f t="shared" si="35"/>
        <v/>
      </c>
      <c r="AX45" s="243">
        <f t="shared" si="36"/>
        <v>0</v>
      </c>
      <c r="AY45" s="242"/>
      <c r="AZ45" s="59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17"/>
      <c r="C46" s="156"/>
      <c r="D46" s="155"/>
      <c r="E46" s="137"/>
      <c r="F46" s="137"/>
      <c r="G46" s="157"/>
      <c r="H46" s="170"/>
      <c r="I46" s="169"/>
      <c r="J46" s="169"/>
      <c r="K46" s="169"/>
      <c r="L46" s="169"/>
      <c r="M46" s="171"/>
      <c r="N46" s="160">
        <f t="shared" si="16"/>
        <v>0</v>
      </c>
      <c r="O46" s="161" t="str">
        <f t="shared" si="17"/>
        <v/>
      </c>
      <c r="P46" s="161" t="str">
        <f t="shared" si="0"/>
        <v/>
      </c>
      <c r="Q46" s="161" t="str">
        <f t="shared" si="1"/>
        <v/>
      </c>
      <c r="R46" s="161">
        <f t="shared" si="18"/>
        <v>0</v>
      </c>
      <c r="S46" s="102" t="str">
        <f t="shared" si="2"/>
        <v/>
      </c>
      <c r="T46" s="102" t="str">
        <f t="shared" si="3"/>
        <v/>
      </c>
      <c r="U46" s="102" t="str">
        <f t="shared" si="4"/>
        <v/>
      </c>
      <c r="V46" s="102" t="str">
        <f t="shared" si="19"/>
        <v/>
      </c>
      <c r="W46" s="102" t="str">
        <f t="shared" si="5"/>
        <v/>
      </c>
      <c r="X46" s="102" t="str">
        <f t="shared" si="6"/>
        <v/>
      </c>
      <c r="Y46" s="102">
        <f t="shared" si="7"/>
        <v>0</v>
      </c>
      <c r="Z46" s="162" t="b">
        <f t="shared" si="8"/>
        <v>0</v>
      </c>
      <c r="AA46" s="162" t="b">
        <f t="shared" si="9"/>
        <v>0</v>
      </c>
      <c r="AB46" s="162" t="b">
        <f t="shared" si="10"/>
        <v>0</v>
      </c>
      <c r="AC46" s="162" t="b">
        <f t="shared" si="11"/>
        <v>0</v>
      </c>
      <c r="AD46" s="162" t="b">
        <f t="shared" si="12"/>
        <v>0</v>
      </c>
      <c r="AE46" s="162" t="b">
        <f t="shared" si="20"/>
        <v>0</v>
      </c>
      <c r="AF46" s="162" t="b">
        <f t="shared" si="21"/>
        <v>0</v>
      </c>
      <c r="AG46" s="162" t="b">
        <f t="shared" si="22"/>
        <v>0</v>
      </c>
      <c r="AH46" s="162" t="b">
        <f t="shared" si="23"/>
        <v>0</v>
      </c>
      <c r="AI46" s="162" t="b">
        <f t="shared" si="24"/>
        <v>0</v>
      </c>
      <c r="AJ46" s="167" t="str">
        <f t="shared" si="13"/>
        <v/>
      </c>
      <c r="AK46" s="168" t="str">
        <f t="shared" si="14"/>
        <v/>
      </c>
      <c r="AL46" s="240" t="str">
        <f t="shared" si="25"/>
        <v/>
      </c>
      <c r="AM46" s="165" t="str">
        <f t="shared" si="26"/>
        <v/>
      </c>
      <c r="AN46" s="166">
        <f t="shared" si="27"/>
        <v>0</v>
      </c>
      <c r="AO46" s="148" t="str">
        <f t="shared" si="28"/>
        <v/>
      </c>
      <c r="AP46" s="149" t="str">
        <f t="shared" si="29"/>
        <v/>
      </c>
      <c r="AQ46" s="137"/>
      <c r="AR46" s="165" t="str">
        <f t="shared" si="30"/>
        <v/>
      </c>
      <c r="AS46" s="243" t="str">
        <f t="shared" si="31"/>
        <v/>
      </c>
      <c r="AT46" s="243" t="str">
        <f t="shared" si="32"/>
        <v/>
      </c>
      <c r="AU46" s="243" t="str">
        <f t="shared" si="33"/>
        <v/>
      </c>
      <c r="AV46" s="242"/>
      <c r="AW46" s="243" t="str">
        <f t="shared" si="35"/>
        <v/>
      </c>
      <c r="AX46" s="243">
        <f t="shared" si="36"/>
        <v>0</v>
      </c>
      <c r="AY46" s="242"/>
      <c r="AZ46" s="59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17"/>
      <c r="C47" s="156"/>
      <c r="D47" s="155"/>
      <c r="E47" s="137"/>
      <c r="F47" s="137"/>
      <c r="G47" s="157"/>
      <c r="H47" s="170"/>
      <c r="I47" s="169"/>
      <c r="J47" s="169"/>
      <c r="K47" s="169"/>
      <c r="L47" s="169"/>
      <c r="M47" s="171"/>
      <c r="N47" s="160">
        <f t="shared" si="16"/>
        <v>0</v>
      </c>
      <c r="O47" s="161" t="str">
        <f t="shared" si="17"/>
        <v/>
      </c>
      <c r="P47" s="161" t="str">
        <f t="shared" si="0"/>
        <v/>
      </c>
      <c r="Q47" s="161" t="str">
        <f t="shared" si="1"/>
        <v/>
      </c>
      <c r="R47" s="161">
        <f t="shared" si="18"/>
        <v>0</v>
      </c>
      <c r="S47" s="102" t="str">
        <f t="shared" si="2"/>
        <v/>
      </c>
      <c r="T47" s="102" t="str">
        <f t="shared" si="3"/>
        <v/>
      </c>
      <c r="U47" s="102" t="str">
        <f t="shared" si="4"/>
        <v/>
      </c>
      <c r="V47" s="102" t="str">
        <f t="shared" si="19"/>
        <v/>
      </c>
      <c r="W47" s="102" t="str">
        <f t="shared" si="5"/>
        <v/>
      </c>
      <c r="X47" s="102" t="str">
        <f t="shared" si="6"/>
        <v/>
      </c>
      <c r="Y47" s="102">
        <f t="shared" si="7"/>
        <v>0</v>
      </c>
      <c r="Z47" s="162" t="b">
        <f t="shared" si="8"/>
        <v>0</v>
      </c>
      <c r="AA47" s="162" t="b">
        <f t="shared" si="9"/>
        <v>0</v>
      </c>
      <c r="AB47" s="162" t="b">
        <f t="shared" si="10"/>
        <v>0</v>
      </c>
      <c r="AC47" s="162" t="b">
        <f t="shared" si="11"/>
        <v>0</v>
      </c>
      <c r="AD47" s="162" t="b">
        <f t="shared" si="12"/>
        <v>0</v>
      </c>
      <c r="AE47" s="162" t="b">
        <f t="shared" si="20"/>
        <v>0</v>
      </c>
      <c r="AF47" s="162" t="b">
        <f t="shared" si="21"/>
        <v>0</v>
      </c>
      <c r="AG47" s="162" t="b">
        <f t="shared" si="22"/>
        <v>0</v>
      </c>
      <c r="AH47" s="162" t="b">
        <f t="shared" si="23"/>
        <v>0</v>
      </c>
      <c r="AI47" s="162" t="b">
        <f t="shared" si="24"/>
        <v>0</v>
      </c>
      <c r="AJ47" s="167" t="str">
        <f t="shared" si="13"/>
        <v/>
      </c>
      <c r="AK47" s="168" t="str">
        <f t="shared" si="14"/>
        <v/>
      </c>
      <c r="AL47" s="240" t="str">
        <f t="shared" si="25"/>
        <v/>
      </c>
      <c r="AM47" s="165" t="str">
        <f t="shared" si="26"/>
        <v/>
      </c>
      <c r="AN47" s="166">
        <f t="shared" si="27"/>
        <v>0</v>
      </c>
      <c r="AO47" s="148" t="str">
        <f t="shared" si="28"/>
        <v/>
      </c>
      <c r="AP47" s="149" t="str">
        <f t="shared" si="29"/>
        <v/>
      </c>
      <c r="AQ47" s="137"/>
      <c r="AR47" s="165" t="str">
        <f t="shared" si="30"/>
        <v/>
      </c>
      <c r="AS47" s="243" t="str">
        <f t="shared" si="31"/>
        <v/>
      </c>
      <c r="AT47" s="243" t="str">
        <f t="shared" si="32"/>
        <v/>
      </c>
      <c r="AU47" s="243" t="str">
        <f t="shared" si="33"/>
        <v/>
      </c>
      <c r="AV47" s="242"/>
      <c r="AW47" s="243" t="str">
        <f t="shared" si="35"/>
        <v/>
      </c>
      <c r="AX47" s="243">
        <f t="shared" si="36"/>
        <v>0</v>
      </c>
      <c r="AY47" s="242"/>
      <c r="AZ47" s="59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17"/>
      <c r="C48" s="156"/>
      <c r="D48" s="197"/>
      <c r="E48" s="137"/>
      <c r="F48" s="137"/>
      <c r="G48" s="157"/>
      <c r="H48" s="170"/>
      <c r="I48" s="169"/>
      <c r="J48" s="169"/>
      <c r="K48" s="169"/>
      <c r="L48" s="169"/>
      <c r="M48" s="171"/>
      <c r="N48" s="160">
        <f t="shared" si="16"/>
        <v>0</v>
      </c>
      <c r="O48" s="161" t="str">
        <f t="shared" si="17"/>
        <v/>
      </c>
      <c r="P48" s="161" t="str">
        <f t="shared" si="0"/>
        <v/>
      </c>
      <c r="Q48" s="161" t="str">
        <f t="shared" si="1"/>
        <v/>
      </c>
      <c r="R48" s="161">
        <f t="shared" si="18"/>
        <v>0</v>
      </c>
      <c r="S48" s="102" t="str">
        <f t="shared" si="2"/>
        <v/>
      </c>
      <c r="T48" s="102" t="str">
        <f t="shared" si="3"/>
        <v/>
      </c>
      <c r="U48" s="102" t="str">
        <f t="shared" si="4"/>
        <v/>
      </c>
      <c r="V48" s="102" t="str">
        <f t="shared" si="19"/>
        <v/>
      </c>
      <c r="W48" s="102" t="str">
        <f t="shared" si="5"/>
        <v/>
      </c>
      <c r="X48" s="102" t="str">
        <f t="shared" si="6"/>
        <v/>
      </c>
      <c r="Y48" s="102">
        <f t="shared" si="7"/>
        <v>0</v>
      </c>
      <c r="Z48" s="162" t="b">
        <f t="shared" si="8"/>
        <v>0</v>
      </c>
      <c r="AA48" s="162" t="b">
        <f t="shared" si="9"/>
        <v>0</v>
      </c>
      <c r="AB48" s="162" t="b">
        <f t="shared" si="10"/>
        <v>0</v>
      </c>
      <c r="AC48" s="162" t="b">
        <f t="shared" si="11"/>
        <v>0</v>
      </c>
      <c r="AD48" s="162" t="b">
        <f t="shared" si="12"/>
        <v>0</v>
      </c>
      <c r="AE48" s="162" t="b">
        <f t="shared" si="20"/>
        <v>0</v>
      </c>
      <c r="AF48" s="162" t="b">
        <f t="shared" si="21"/>
        <v>0</v>
      </c>
      <c r="AG48" s="162" t="b">
        <f t="shared" si="22"/>
        <v>0</v>
      </c>
      <c r="AH48" s="162" t="b">
        <f t="shared" si="23"/>
        <v>0</v>
      </c>
      <c r="AI48" s="162" t="b">
        <f t="shared" si="24"/>
        <v>0</v>
      </c>
      <c r="AJ48" s="167" t="str">
        <f t="shared" si="13"/>
        <v/>
      </c>
      <c r="AK48" s="168" t="str">
        <f t="shared" si="14"/>
        <v/>
      </c>
      <c r="AL48" s="240" t="str">
        <f t="shared" si="25"/>
        <v/>
      </c>
      <c r="AM48" s="165" t="str">
        <f t="shared" si="26"/>
        <v/>
      </c>
      <c r="AN48" s="166">
        <f t="shared" si="27"/>
        <v>0</v>
      </c>
      <c r="AO48" s="148" t="str">
        <f t="shared" si="28"/>
        <v/>
      </c>
      <c r="AP48" s="149" t="str">
        <f t="shared" si="29"/>
        <v/>
      </c>
      <c r="AQ48" s="137"/>
      <c r="AR48" s="165" t="str">
        <f t="shared" si="30"/>
        <v/>
      </c>
      <c r="AS48" s="243" t="str">
        <f t="shared" si="31"/>
        <v/>
      </c>
      <c r="AT48" s="243" t="str">
        <f t="shared" si="32"/>
        <v/>
      </c>
      <c r="AU48" s="243" t="str">
        <f t="shared" si="33"/>
        <v/>
      </c>
      <c r="AV48" s="242"/>
      <c r="AW48" s="243" t="str">
        <f t="shared" si="35"/>
        <v/>
      </c>
      <c r="AX48" s="243">
        <f t="shared" si="36"/>
        <v>0</v>
      </c>
      <c r="AY48" s="242"/>
      <c r="AZ48" s="59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17"/>
      <c r="C49" s="156"/>
      <c r="D49" s="155"/>
      <c r="E49" s="137"/>
      <c r="F49" s="137"/>
      <c r="G49" s="157"/>
      <c r="H49" s="170"/>
      <c r="I49" s="169"/>
      <c r="J49" s="169"/>
      <c r="K49" s="169"/>
      <c r="L49" s="169"/>
      <c r="M49" s="171"/>
      <c r="N49" s="160">
        <f t="shared" si="16"/>
        <v>0</v>
      </c>
      <c r="O49" s="161" t="str">
        <f t="shared" si="17"/>
        <v/>
      </c>
      <c r="P49" s="161" t="str">
        <f t="shared" si="0"/>
        <v/>
      </c>
      <c r="Q49" s="161" t="str">
        <f t="shared" si="1"/>
        <v/>
      </c>
      <c r="R49" s="161">
        <f t="shared" si="18"/>
        <v>0</v>
      </c>
      <c r="S49" s="102" t="str">
        <f t="shared" si="2"/>
        <v/>
      </c>
      <c r="T49" s="102" t="str">
        <f t="shared" si="3"/>
        <v/>
      </c>
      <c r="U49" s="102" t="str">
        <f t="shared" si="4"/>
        <v/>
      </c>
      <c r="V49" s="102" t="str">
        <f t="shared" si="19"/>
        <v/>
      </c>
      <c r="W49" s="102" t="str">
        <f t="shared" si="5"/>
        <v/>
      </c>
      <c r="X49" s="102" t="str">
        <f t="shared" si="6"/>
        <v/>
      </c>
      <c r="Y49" s="102">
        <f t="shared" si="7"/>
        <v>0</v>
      </c>
      <c r="Z49" s="162" t="b">
        <f t="shared" si="8"/>
        <v>0</v>
      </c>
      <c r="AA49" s="162" t="b">
        <f t="shared" si="9"/>
        <v>0</v>
      </c>
      <c r="AB49" s="162" t="b">
        <f t="shared" si="10"/>
        <v>0</v>
      </c>
      <c r="AC49" s="162" t="b">
        <f t="shared" si="11"/>
        <v>0</v>
      </c>
      <c r="AD49" s="162" t="b">
        <f t="shared" si="12"/>
        <v>0</v>
      </c>
      <c r="AE49" s="162" t="b">
        <f t="shared" si="20"/>
        <v>0</v>
      </c>
      <c r="AF49" s="162" t="b">
        <f t="shared" si="21"/>
        <v>0</v>
      </c>
      <c r="AG49" s="162" t="b">
        <f t="shared" si="22"/>
        <v>0</v>
      </c>
      <c r="AH49" s="162" t="b">
        <f t="shared" si="23"/>
        <v>0</v>
      </c>
      <c r="AI49" s="162" t="b">
        <f t="shared" si="24"/>
        <v>0</v>
      </c>
      <c r="AJ49" s="167" t="str">
        <f t="shared" si="13"/>
        <v/>
      </c>
      <c r="AK49" s="168" t="str">
        <f t="shared" si="14"/>
        <v/>
      </c>
      <c r="AL49" s="240" t="str">
        <f t="shared" si="25"/>
        <v/>
      </c>
      <c r="AM49" s="165" t="str">
        <f t="shared" si="26"/>
        <v/>
      </c>
      <c r="AN49" s="166">
        <f t="shared" si="27"/>
        <v>0</v>
      </c>
      <c r="AO49" s="148" t="str">
        <f t="shared" si="28"/>
        <v/>
      </c>
      <c r="AP49" s="149" t="str">
        <f t="shared" si="29"/>
        <v/>
      </c>
      <c r="AQ49" s="137"/>
      <c r="AR49" s="165" t="str">
        <f t="shared" si="30"/>
        <v/>
      </c>
      <c r="AS49" s="243" t="str">
        <f t="shared" si="31"/>
        <v/>
      </c>
      <c r="AT49" s="243" t="str">
        <f t="shared" si="32"/>
        <v/>
      </c>
      <c r="AU49" s="243" t="str">
        <f t="shared" si="33"/>
        <v/>
      </c>
      <c r="AV49" s="242"/>
      <c r="AW49" s="243" t="str">
        <f t="shared" si="35"/>
        <v/>
      </c>
      <c r="AX49" s="243">
        <f t="shared" si="36"/>
        <v>0</v>
      </c>
      <c r="AY49" s="242"/>
      <c r="AZ49" s="59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17"/>
      <c r="C50" s="156"/>
      <c r="D50" s="155"/>
      <c r="E50" s="137"/>
      <c r="F50" s="137"/>
      <c r="G50" s="157"/>
      <c r="H50" s="170"/>
      <c r="I50" s="169"/>
      <c r="J50" s="169"/>
      <c r="K50" s="169"/>
      <c r="L50" s="169"/>
      <c r="M50" s="171"/>
      <c r="N50" s="160">
        <f t="shared" si="16"/>
        <v>0</v>
      </c>
      <c r="O50" s="161" t="str">
        <f t="shared" si="17"/>
        <v/>
      </c>
      <c r="P50" s="161" t="str">
        <f t="shared" si="0"/>
        <v/>
      </c>
      <c r="Q50" s="161" t="str">
        <f t="shared" si="1"/>
        <v/>
      </c>
      <c r="R50" s="161">
        <f t="shared" si="18"/>
        <v>0</v>
      </c>
      <c r="S50" s="102" t="str">
        <f t="shared" si="2"/>
        <v/>
      </c>
      <c r="T50" s="102" t="str">
        <f t="shared" si="3"/>
        <v/>
      </c>
      <c r="U50" s="102" t="str">
        <f t="shared" si="4"/>
        <v/>
      </c>
      <c r="V50" s="102" t="str">
        <f t="shared" si="19"/>
        <v/>
      </c>
      <c r="W50" s="102" t="str">
        <f t="shared" si="5"/>
        <v/>
      </c>
      <c r="X50" s="102" t="str">
        <f t="shared" si="6"/>
        <v/>
      </c>
      <c r="Y50" s="102">
        <f t="shared" si="7"/>
        <v>0</v>
      </c>
      <c r="Z50" s="162" t="b">
        <f t="shared" si="8"/>
        <v>0</v>
      </c>
      <c r="AA50" s="162" t="b">
        <f t="shared" si="9"/>
        <v>0</v>
      </c>
      <c r="AB50" s="162" t="b">
        <f t="shared" si="10"/>
        <v>0</v>
      </c>
      <c r="AC50" s="162" t="b">
        <f t="shared" si="11"/>
        <v>0</v>
      </c>
      <c r="AD50" s="162" t="b">
        <f t="shared" si="12"/>
        <v>0</v>
      </c>
      <c r="AE50" s="162" t="b">
        <f t="shared" si="20"/>
        <v>0</v>
      </c>
      <c r="AF50" s="162" t="b">
        <f t="shared" si="21"/>
        <v>0</v>
      </c>
      <c r="AG50" s="162" t="b">
        <f t="shared" si="22"/>
        <v>0</v>
      </c>
      <c r="AH50" s="162" t="b">
        <f t="shared" si="23"/>
        <v>0</v>
      </c>
      <c r="AI50" s="162" t="b">
        <f t="shared" si="24"/>
        <v>0</v>
      </c>
      <c r="AJ50" s="167" t="str">
        <f t="shared" si="13"/>
        <v/>
      </c>
      <c r="AK50" s="168" t="str">
        <f t="shared" si="14"/>
        <v/>
      </c>
      <c r="AL50" s="240" t="str">
        <f t="shared" si="25"/>
        <v/>
      </c>
      <c r="AM50" s="165" t="str">
        <f t="shared" si="26"/>
        <v/>
      </c>
      <c r="AN50" s="166">
        <f t="shared" si="27"/>
        <v>0</v>
      </c>
      <c r="AO50" s="148" t="str">
        <f t="shared" si="28"/>
        <v/>
      </c>
      <c r="AP50" s="149" t="str">
        <f t="shared" si="29"/>
        <v/>
      </c>
      <c r="AQ50" s="137"/>
      <c r="AR50" s="165" t="str">
        <f t="shared" si="30"/>
        <v/>
      </c>
      <c r="AS50" s="243" t="str">
        <f t="shared" si="31"/>
        <v/>
      </c>
      <c r="AT50" s="243" t="str">
        <f t="shared" si="32"/>
        <v/>
      </c>
      <c r="AU50" s="243" t="str">
        <f t="shared" si="33"/>
        <v/>
      </c>
      <c r="AV50" s="242"/>
      <c r="AW50" s="243" t="str">
        <f t="shared" si="35"/>
        <v/>
      </c>
      <c r="AX50" s="243">
        <f t="shared" si="36"/>
        <v>0</v>
      </c>
      <c r="AY50" s="242"/>
      <c r="AZ50" s="59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17"/>
      <c r="C51" s="156"/>
      <c r="D51" s="155"/>
      <c r="E51" s="137"/>
      <c r="F51" s="172"/>
      <c r="G51" s="157"/>
      <c r="H51" s="170"/>
      <c r="I51" s="169"/>
      <c r="J51" s="169"/>
      <c r="K51" s="169"/>
      <c r="L51" s="169"/>
      <c r="M51" s="171"/>
      <c r="N51" s="160">
        <f t="shared" si="16"/>
        <v>0</v>
      </c>
      <c r="O51" s="161" t="str">
        <f t="shared" si="17"/>
        <v/>
      </c>
      <c r="P51" s="161" t="str">
        <f t="shared" si="0"/>
        <v/>
      </c>
      <c r="Q51" s="161" t="str">
        <f t="shared" si="1"/>
        <v/>
      </c>
      <c r="R51" s="161">
        <f t="shared" si="18"/>
        <v>0</v>
      </c>
      <c r="S51" s="102" t="str">
        <f t="shared" si="2"/>
        <v/>
      </c>
      <c r="T51" s="102" t="str">
        <f t="shared" si="3"/>
        <v/>
      </c>
      <c r="U51" s="102" t="str">
        <f t="shared" si="4"/>
        <v/>
      </c>
      <c r="V51" s="102" t="str">
        <f t="shared" si="19"/>
        <v/>
      </c>
      <c r="W51" s="102" t="str">
        <f t="shared" si="5"/>
        <v/>
      </c>
      <c r="X51" s="102" t="str">
        <f t="shared" si="6"/>
        <v/>
      </c>
      <c r="Y51" s="102">
        <f t="shared" si="7"/>
        <v>0</v>
      </c>
      <c r="Z51" s="162" t="b">
        <f t="shared" si="8"/>
        <v>0</v>
      </c>
      <c r="AA51" s="162" t="b">
        <f t="shared" si="9"/>
        <v>0</v>
      </c>
      <c r="AB51" s="162" t="b">
        <f t="shared" si="10"/>
        <v>0</v>
      </c>
      <c r="AC51" s="162" t="b">
        <f t="shared" si="11"/>
        <v>0</v>
      </c>
      <c r="AD51" s="162" t="b">
        <f t="shared" si="12"/>
        <v>0</v>
      </c>
      <c r="AE51" s="162" t="b">
        <f t="shared" si="20"/>
        <v>0</v>
      </c>
      <c r="AF51" s="162" t="b">
        <f t="shared" si="21"/>
        <v>0</v>
      </c>
      <c r="AG51" s="162" t="b">
        <f t="shared" si="22"/>
        <v>0</v>
      </c>
      <c r="AH51" s="162" t="b">
        <f t="shared" si="23"/>
        <v>0</v>
      </c>
      <c r="AI51" s="162" t="b">
        <f t="shared" si="24"/>
        <v>0</v>
      </c>
      <c r="AJ51" s="167" t="str">
        <f t="shared" si="13"/>
        <v/>
      </c>
      <c r="AK51" s="168" t="str">
        <f t="shared" si="14"/>
        <v/>
      </c>
      <c r="AL51" s="240" t="str">
        <f t="shared" si="25"/>
        <v/>
      </c>
      <c r="AM51" s="165" t="str">
        <f t="shared" si="26"/>
        <v/>
      </c>
      <c r="AN51" s="166">
        <f t="shared" si="27"/>
        <v>0</v>
      </c>
      <c r="AO51" s="148" t="str">
        <f t="shared" si="28"/>
        <v/>
      </c>
      <c r="AP51" s="149" t="str">
        <f t="shared" si="29"/>
        <v/>
      </c>
      <c r="AQ51" s="137"/>
      <c r="AR51" s="165" t="str">
        <f t="shared" si="30"/>
        <v/>
      </c>
      <c r="AS51" s="243" t="str">
        <f t="shared" si="31"/>
        <v/>
      </c>
      <c r="AT51" s="243" t="str">
        <f t="shared" si="32"/>
        <v/>
      </c>
      <c r="AU51" s="243" t="str">
        <f t="shared" si="33"/>
        <v/>
      </c>
      <c r="AV51" s="242"/>
      <c r="AW51" s="243" t="str">
        <f t="shared" si="35"/>
        <v/>
      </c>
      <c r="AX51" s="243">
        <f t="shared" si="36"/>
        <v>0</v>
      </c>
      <c r="AY51" s="242"/>
      <c r="AZ51" s="59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17"/>
      <c r="C52" s="156"/>
      <c r="D52" s="155"/>
      <c r="E52" s="137"/>
      <c r="F52" s="172"/>
      <c r="G52" s="157"/>
      <c r="H52" s="170"/>
      <c r="I52" s="169"/>
      <c r="J52" s="169"/>
      <c r="K52" s="169"/>
      <c r="L52" s="169"/>
      <c r="M52" s="171"/>
      <c r="N52" s="160">
        <f t="shared" si="16"/>
        <v>0</v>
      </c>
      <c r="O52" s="161" t="str">
        <f t="shared" si="17"/>
        <v/>
      </c>
      <c r="P52" s="161" t="str">
        <f t="shared" si="0"/>
        <v/>
      </c>
      <c r="Q52" s="161" t="str">
        <f t="shared" si="1"/>
        <v/>
      </c>
      <c r="R52" s="161">
        <f t="shared" si="18"/>
        <v>0</v>
      </c>
      <c r="S52" s="102" t="str">
        <f t="shared" si="2"/>
        <v/>
      </c>
      <c r="T52" s="102" t="str">
        <f t="shared" si="3"/>
        <v/>
      </c>
      <c r="U52" s="102" t="str">
        <f t="shared" si="4"/>
        <v/>
      </c>
      <c r="V52" s="102" t="str">
        <f t="shared" si="19"/>
        <v/>
      </c>
      <c r="W52" s="102" t="str">
        <f t="shared" si="5"/>
        <v/>
      </c>
      <c r="X52" s="102" t="str">
        <f t="shared" si="6"/>
        <v/>
      </c>
      <c r="Y52" s="102">
        <f t="shared" si="7"/>
        <v>0</v>
      </c>
      <c r="Z52" s="162" t="b">
        <f t="shared" si="8"/>
        <v>0</v>
      </c>
      <c r="AA52" s="162" t="b">
        <f t="shared" si="9"/>
        <v>0</v>
      </c>
      <c r="AB52" s="162" t="b">
        <f t="shared" si="10"/>
        <v>0</v>
      </c>
      <c r="AC52" s="162" t="b">
        <f t="shared" si="11"/>
        <v>0</v>
      </c>
      <c r="AD52" s="162" t="b">
        <f t="shared" si="12"/>
        <v>0</v>
      </c>
      <c r="AE52" s="162" t="b">
        <f t="shared" si="20"/>
        <v>0</v>
      </c>
      <c r="AF52" s="162" t="b">
        <f t="shared" si="21"/>
        <v>0</v>
      </c>
      <c r="AG52" s="162" t="b">
        <f t="shared" si="22"/>
        <v>0</v>
      </c>
      <c r="AH52" s="162" t="b">
        <f t="shared" si="23"/>
        <v>0</v>
      </c>
      <c r="AI52" s="162" t="b">
        <f t="shared" si="24"/>
        <v>0</v>
      </c>
      <c r="AJ52" s="167" t="str">
        <f t="shared" si="13"/>
        <v/>
      </c>
      <c r="AK52" s="168" t="str">
        <f t="shared" si="14"/>
        <v/>
      </c>
      <c r="AL52" s="240" t="str">
        <f t="shared" si="25"/>
        <v/>
      </c>
      <c r="AM52" s="165" t="str">
        <f t="shared" si="26"/>
        <v/>
      </c>
      <c r="AN52" s="166">
        <f t="shared" si="27"/>
        <v>0</v>
      </c>
      <c r="AO52" s="148" t="str">
        <f t="shared" si="28"/>
        <v/>
      </c>
      <c r="AP52" s="149" t="str">
        <f t="shared" si="29"/>
        <v/>
      </c>
      <c r="AQ52" s="137"/>
      <c r="AR52" s="165" t="str">
        <f t="shared" si="30"/>
        <v/>
      </c>
      <c r="AS52" s="243" t="str">
        <f t="shared" si="31"/>
        <v/>
      </c>
      <c r="AT52" s="243" t="str">
        <f t="shared" si="32"/>
        <v/>
      </c>
      <c r="AU52" s="243" t="str">
        <f t="shared" si="33"/>
        <v/>
      </c>
      <c r="AV52" s="242"/>
      <c r="AW52" s="243" t="str">
        <f t="shared" si="35"/>
        <v/>
      </c>
      <c r="AX52" s="243">
        <f t="shared" si="36"/>
        <v>0</v>
      </c>
      <c r="AY52" s="242"/>
      <c r="AZ52" s="59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17"/>
      <c r="C53" s="156"/>
      <c r="D53" s="155"/>
      <c r="E53" s="173"/>
      <c r="F53" s="174"/>
      <c r="G53" s="157"/>
      <c r="H53" s="170"/>
      <c r="I53" s="169"/>
      <c r="J53" s="169"/>
      <c r="K53" s="169"/>
      <c r="L53" s="169"/>
      <c r="M53" s="171"/>
      <c r="N53" s="160">
        <f t="shared" si="16"/>
        <v>0</v>
      </c>
      <c r="O53" s="161" t="str">
        <f t="shared" si="17"/>
        <v/>
      </c>
      <c r="P53" s="161" t="str">
        <f t="shared" si="0"/>
        <v/>
      </c>
      <c r="Q53" s="161" t="str">
        <f t="shared" si="1"/>
        <v/>
      </c>
      <c r="R53" s="161">
        <f t="shared" si="18"/>
        <v>0</v>
      </c>
      <c r="S53" s="102" t="str">
        <f t="shared" si="2"/>
        <v/>
      </c>
      <c r="T53" s="102" t="str">
        <f t="shared" si="3"/>
        <v/>
      </c>
      <c r="U53" s="102" t="str">
        <f t="shared" si="4"/>
        <v/>
      </c>
      <c r="V53" s="102" t="str">
        <f t="shared" si="19"/>
        <v/>
      </c>
      <c r="W53" s="102" t="str">
        <f t="shared" si="5"/>
        <v/>
      </c>
      <c r="X53" s="102" t="str">
        <f t="shared" si="6"/>
        <v/>
      </c>
      <c r="Y53" s="102">
        <f t="shared" si="7"/>
        <v>0</v>
      </c>
      <c r="Z53" s="162" t="b">
        <f t="shared" si="8"/>
        <v>0</v>
      </c>
      <c r="AA53" s="162" t="b">
        <f t="shared" si="9"/>
        <v>0</v>
      </c>
      <c r="AB53" s="162" t="b">
        <f t="shared" si="10"/>
        <v>0</v>
      </c>
      <c r="AC53" s="162" t="b">
        <f t="shared" si="11"/>
        <v>0</v>
      </c>
      <c r="AD53" s="162" t="b">
        <f t="shared" si="12"/>
        <v>0</v>
      </c>
      <c r="AE53" s="162" t="b">
        <f t="shared" si="20"/>
        <v>0</v>
      </c>
      <c r="AF53" s="162" t="b">
        <f t="shared" si="21"/>
        <v>0</v>
      </c>
      <c r="AG53" s="162" t="b">
        <f t="shared" si="22"/>
        <v>0</v>
      </c>
      <c r="AH53" s="162" t="b">
        <f t="shared" si="23"/>
        <v>0</v>
      </c>
      <c r="AI53" s="162" t="b">
        <f t="shared" si="24"/>
        <v>0</v>
      </c>
      <c r="AJ53" s="175" t="str">
        <f t="shared" si="13"/>
        <v/>
      </c>
      <c r="AK53" s="168" t="str">
        <f t="shared" si="14"/>
        <v/>
      </c>
      <c r="AL53" s="240" t="str">
        <f t="shared" si="25"/>
        <v/>
      </c>
      <c r="AM53" s="165" t="str">
        <f t="shared" si="26"/>
        <v/>
      </c>
      <c r="AN53" s="166">
        <f t="shared" si="27"/>
        <v>0</v>
      </c>
      <c r="AO53" s="148" t="str">
        <f t="shared" si="28"/>
        <v/>
      </c>
      <c r="AP53" s="149" t="str">
        <f t="shared" si="29"/>
        <v/>
      </c>
      <c r="AQ53" s="137"/>
      <c r="AR53" s="165" t="str">
        <f t="shared" si="30"/>
        <v/>
      </c>
      <c r="AS53" s="243" t="str">
        <f t="shared" si="31"/>
        <v/>
      </c>
      <c r="AT53" s="243" t="str">
        <f t="shared" si="32"/>
        <v/>
      </c>
      <c r="AU53" s="243" t="str">
        <f t="shared" si="33"/>
        <v/>
      </c>
      <c r="AV53" s="242"/>
      <c r="AW53" s="243" t="str">
        <f t="shared" si="35"/>
        <v/>
      </c>
      <c r="AX53" s="243">
        <f t="shared" si="36"/>
        <v>0</v>
      </c>
      <c r="AY53" s="242"/>
      <c r="AZ53" s="59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79</v>
      </c>
      <c r="B54" s="64">
        <f>COUNTA(B18:B53)</f>
        <v>8</v>
      </c>
      <c r="C54" s="106"/>
      <c r="D54" s="308" t="s">
        <v>47</v>
      </c>
      <c r="E54" s="308"/>
      <c r="F54" s="308"/>
      <c r="G54" s="308"/>
      <c r="H54" s="176">
        <f t="shared" ref="H54:M54" si="37">IF(S56=0,"",IF(S56&gt;0,S55))</f>
        <v>1</v>
      </c>
      <c r="I54" s="177">
        <f t="shared" si="37"/>
        <v>0.75</v>
      </c>
      <c r="J54" s="177">
        <f t="shared" si="37"/>
        <v>0.875</v>
      </c>
      <c r="K54" s="177">
        <f t="shared" si="37"/>
        <v>0.625</v>
      </c>
      <c r="L54" s="177">
        <f t="shared" si="37"/>
        <v>0.875</v>
      </c>
      <c r="M54" s="177">
        <f t="shared" si="37"/>
        <v>0.75</v>
      </c>
      <c r="N54" s="177"/>
      <c r="O54" s="177"/>
      <c r="P54" s="177"/>
      <c r="Q54" s="177"/>
      <c r="R54" s="177"/>
      <c r="S54" s="178">
        <f t="shared" ref="S54:X54" si="38">SUM(S18:S53)</f>
        <v>8</v>
      </c>
      <c r="T54" s="178">
        <f t="shared" si="38"/>
        <v>6</v>
      </c>
      <c r="U54" s="178">
        <f t="shared" si="38"/>
        <v>7</v>
      </c>
      <c r="V54" s="178">
        <f t="shared" si="38"/>
        <v>5</v>
      </c>
      <c r="W54" s="178">
        <f t="shared" si="38"/>
        <v>7</v>
      </c>
      <c r="X54" s="178">
        <f t="shared" si="38"/>
        <v>6</v>
      </c>
      <c r="Y54" s="179">
        <f>SUM(AK18:AK53)</f>
        <v>6.5</v>
      </c>
      <c r="Z54" s="179">
        <f t="shared" ref="Z54:AI54" si="39">SUM(Z18:Z53)</f>
        <v>2.5</v>
      </c>
      <c r="AA54" s="179">
        <f t="shared" si="39"/>
        <v>1</v>
      </c>
      <c r="AB54" s="179">
        <f t="shared" si="39"/>
        <v>2</v>
      </c>
      <c r="AC54" s="179">
        <f t="shared" si="39"/>
        <v>1</v>
      </c>
      <c r="AD54" s="179">
        <f t="shared" si="39"/>
        <v>0</v>
      </c>
      <c r="AE54" s="179">
        <f t="shared" si="39"/>
        <v>0</v>
      </c>
      <c r="AF54" s="179">
        <f t="shared" si="39"/>
        <v>0</v>
      </c>
      <c r="AG54" s="179">
        <f t="shared" si="39"/>
        <v>0</v>
      </c>
      <c r="AH54" s="179">
        <f t="shared" si="39"/>
        <v>0</v>
      </c>
      <c r="AI54" s="179">
        <f t="shared" si="39"/>
        <v>0</v>
      </c>
      <c r="AJ54" s="180"/>
      <c r="AK54" s="244">
        <f>IF(Y57=0,"",IF(Y57&gt;0,$Y$55))</f>
        <v>0.8125</v>
      </c>
      <c r="AL54" s="244" t="str">
        <f>IF(Z57=0,"",IF(Z57&gt;0,$Y$55))</f>
        <v/>
      </c>
      <c r="AM54" s="181"/>
      <c r="AN54" s="181"/>
      <c r="AO54" s="182">
        <f>IF(B54=0,"",IF(B54&gt;0,AO55/B54))</f>
        <v>0</v>
      </c>
      <c r="AP54" s="182">
        <f>IF(B54=0,"",IF(B54&gt;0,AP55/B54))</f>
        <v>0.125</v>
      </c>
      <c r="AQ54" s="183">
        <f>IF(B54=0,"",IF(B54&gt;0,AQ56/B54))</f>
        <v>1</v>
      </c>
      <c r="AR54" s="184"/>
      <c r="AS54" s="246" t="s">
        <v>117</v>
      </c>
      <c r="AT54" s="246" t="s">
        <v>117</v>
      </c>
      <c r="AU54" s="246" t="s">
        <v>118</v>
      </c>
      <c r="AV54" s="247" t="str">
        <f>IF(AX54=0,"",IF(AX54&gt;0,AX54/AV55))</f>
        <v/>
      </c>
      <c r="AW54" s="248"/>
      <c r="AX54" s="248">
        <f>SUM(AX18:AX53)</f>
        <v>0</v>
      </c>
      <c r="AY54" s="247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102"/>
      <c r="E55" s="185">
        <f>COUNTA(E18:E53)</f>
        <v>1</v>
      </c>
      <c r="F55" s="185">
        <f>COUNTA(F18:F53)</f>
        <v>0</v>
      </c>
      <c r="G55" s="102"/>
      <c r="H55" s="316" t="s">
        <v>85</v>
      </c>
      <c r="I55" s="309"/>
      <c r="J55" s="316" t="s">
        <v>31</v>
      </c>
      <c r="K55" s="309"/>
      <c r="L55" s="309" t="s">
        <v>32</v>
      </c>
      <c r="M55" s="309"/>
      <c r="N55" s="102"/>
      <c r="O55" s="102"/>
      <c r="P55" s="102"/>
      <c r="Q55" s="102"/>
      <c r="R55" s="102"/>
      <c r="S55" s="186">
        <f t="shared" ref="S55:X55" si="40">S54/S56</f>
        <v>1</v>
      </c>
      <c r="T55" s="186">
        <f t="shared" si="40"/>
        <v>0.75</v>
      </c>
      <c r="U55" s="186">
        <f t="shared" si="40"/>
        <v>0.875</v>
      </c>
      <c r="V55" s="186">
        <f t="shared" si="40"/>
        <v>0.625</v>
      </c>
      <c r="W55" s="186">
        <f t="shared" si="40"/>
        <v>0.875</v>
      </c>
      <c r="X55" s="186">
        <f t="shared" si="40"/>
        <v>0.75</v>
      </c>
      <c r="Y55" s="186">
        <f>Y54/Y57</f>
        <v>0.8125</v>
      </c>
      <c r="Z55" s="162">
        <f>Z54/10</f>
        <v>0.25</v>
      </c>
      <c r="AA55" s="162">
        <f t="shared" ref="AA55:AI55" si="41">AA54/10</f>
        <v>0.1</v>
      </c>
      <c r="AB55" s="162">
        <f t="shared" si="41"/>
        <v>0.2</v>
      </c>
      <c r="AC55" s="162">
        <f t="shared" si="41"/>
        <v>0.1</v>
      </c>
      <c r="AD55" s="162">
        <f t="shared" si="41"/>
        <v>0</v>
      </c>
      <c r="AE55" s="162">
        <f t="shared" si="41"/>
        <v>0</v>
      </c>
      <c r="AF55" s="162">
        <f t="shared" si="41"/>
        <v>0</v>
      </c>
      <c r="AG55" s="162">
        <f t="shared" si="41"/>
        <v>0</v>
      </c>
      <c r="AH55" s="162">
        <f t="shared" si="41"/>
        <v>0</v>
      </c>
      <c r="AI55" s="162">
        <f t="shared" si="41"/>
        <v>0</v>
      </c>
      <c r="AJ55" s="162"/>
      <c r="AK55" s="106"/>
      <c r="AL55" s="106"/>
      <c r="AM55" s="106"/>
      <c r="AN55" s="106"/>
      <c r="AO55" s="187">
        <f>COUNTIF(AO18:AO53,1)</f>
        <v>0</v>
      </c>
      <c r="AP55" s="187">
        <f>SUM(AP18:AP52)</f>
        <v>1</v>
      </c>
      <c r="AQ55" s="185">
        <f>COUNTA(AQ18:AQ53)</f>
        <v>0</v>
      </c>
      <c r="AR55" s="106"/>
      <c r="AS55" s="127">
        <f>IF($AS$57=0,"",IF($D$2&lt;6,"",IF($D$2&gt;=6,(AS58+AS59)/AS57)))</f>
        <v>1</v>
      </c>
      <c r="AT55" s="127">
        <f t="shared" ref="AT55:AU55" si="42">IF($AS$57=0,"",IF($D$2&lt;6,"",IF($D$2&gt;=6,(AT58+AT59)/AT57)))</f>
        <v>1</v>
      </c>
      <c r="AU55" s="127">
        <f t="shared" si="42"/>
        <v>0.875</v>
      </c>
      <c r="AV55" s="185">
        <f>COUNTA(AV18:AV53)</f>
        <v>0</v>
      </c>
      <c r="AW55" s="185"/>
      <c r="AX55" s="185"/>
      <c r="AY55" s="185">
        <f>COUNTA(AY18:AY53)</f>
        <v>0</v>
      </c>
      <c r="AZ55" s="3"/>
      <c r="BA55" s="3"/>
    </row>
    <row r="56" spans="1:53" ht="13.8" thickBot="1" x14ac:dyDescent="0.3">
      <c r="E56" s="3"/>
      <c r="F56" s="3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3">
        <f t="shared" ref="S56:X56" si="43">COUNTA(H18:H53)</f>
        <v>8</v>
      </c>
      <c r="T56" s="3">
        <f t="shared" si="43"/>
        <v>8</v>
      </c>
      <c r="U56" s="3">
        <f t="shared" si="43"/>
        <v>8</v>
      </c>
      <c r="V56" s="3">
        <f t="shared" si="43"/>
        <v>8</v>
      </c>
      <c r="W56" s="3">
        <f t="shared" si="43"/>
        <v>8</v>
      </c>
      <c r="X56" s="3">
        <f t="shared" si="43"/>
        <v>8</v>
      </c>
      <c r="Y56" s="3">
        <f>COUNTIF(AK18:AK53,"")</f>
        <v>28</v>
      </c>
      <c r="Z56" s="10">
        <f>Z54/D68*D70</f>
        <v>0.3125</v>
      </c>
      <c r="AA56" s="10">
        <f>AA54/E68*E70</f>
        <v>0.125</v>
      </c>
      <c r="AB56" s="10">
        <f>AB54/F68*F70</f>
        <v>0.25</v>
      </c>
      <c r="AC56" s="10">
        <f>AC54/G68*G70</f>
        <v>0.125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8</v>
      </c>
      <c r="AR56" s="3"/>
      <c r="AS56" s="127">
        <f>IF($AS$57=0,"",IF($D$2&lt;6,"",IF($D$2&gt;=6,(AS59/AS57))))</f>
        <v>0.5</v>
      </c>
      <c r="AT56" s="127">
        <f t="shared" ref="AT56:AU56" si="44">IF($AS$57=0,"",IF($D$2&lt;6,"",IF($D$2&gt;=6,(AT59/AT57))))</f>
        <v>0.625</v>
      </c>
      <c r="AU56" s="127">
        <f t="shared" si="44"/>
        <v>0.625</v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0</v>
      </c>
      <c r="C57" s="296"/>
      <c r="D57" s="53">
        <f>D2</f>
        <v>7</v>
      </c>
      <c r="E57" s="92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8</v>
      </c>
      <c r="AE57" s="3"/>
      <c r="AO57" s="3"/>
      <c r="AP57" s="3"/>
      <c r="AQ57" s="2"/>
      <c r="AR57" s="3"/>
      <c r="AS57" s="76">
        <f t="shared" ref="AS57:AT57" si="45">COUNTIF(AS18:AS53,"&gt;""")</f>
        <v>8</v>
      </c>
      <c r="AT57" s="76">
        <f t="shared" si="45"/>
        <v>8</v>
      </c>
      <c r="AU57" s="76">
        <f>COUNTIF(AU18:AU53,"&gt;""")</f>
        <v>8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69</v>
      </c>
      <c r="C58" s="296"/>
      <c r="D58" s="304">
        <f>D3</f>
        <v>45692</v>
      </c>
      <c r="E58" s="305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101">
        <f>COUNTIF(AS18:AS53,"1F")</f>
        <v>4</v>
      </c>
      <c r="AT58" s="101">
        <f t="shared" ref="AT58:AU58" si="46">COUNTIF(AT18:AT53,"1F")</f>
        <v>3</v>
      </c>
      <c r="AU58" s="101">
        <f t="shared" si="46"/>
        <v>2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96"/>
      <c r="D59" s="73"/>
      <c r="E59" s="73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101">
        <f>COUNTIF(AS18:AS53,"2F")</f>
        <v>4</v>
      </c>
      <c r="AT59" s="101">
        <f t="shared" ref="AT59" si="47">COUNTIF(AT18:AT53,"2F")</f>
        <v>5</v>
      </c>
      <c r="AU59" s="101">
        <f>COUNTIF(AU18:AU53,"1S")</f>
        <v>5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96"/>
      <c r="D60" s="73"/>
      <c r="E60" s="73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2</v>
      </c>
      <c r="E62" s="4" t="s">
        <v>3</v>
      </c>
      <c r="F62" s="4" t="s">
        <v>1</v>
      </c>
      <c r="G62" s="68" t="s">
        <v>82</v>
      </c>
      <c r="H62" s="4" t="s">
        <v>4</v>
      </c>
      <c r="I62" s="4" t="s">
        <v>5</v>
      </c>
      <c r="J62" s="4" t="s">
        <v>48</v>
      </c>
      <c r="K62" s="4" t="s">
        <v>8</v>
      </c>
      <c r="L62" s="4" t="s">
        <v>24</v>
      </c>
      <c r="M62" s="4" t="s">
        <v>49</v>
      </c>
      <c r="AE62" s="3"/>
      <c r="AJ62" s="4" t="s">
        <v>25</v>
      </c>
      <c r="AK62" s="4" t="s">
        <v>25</v>
      </c>
      <c r="AL62" s="4" t="s">
        <v>25</v>
      </c>
      <c r="AO62" s="4" t="s">
        <v>50</v>
      </c>
      <c r="AQ62" s="4"/>
    </row>
    <row r="63" spans="1:53" x14ac:dyDescent="0.25">
      <c r="D63" s="10">
        <f t="shared" ref="D63:I63" si="48">S55</f>
        <v>1</v>
      </c>
      <c r="E63" s="10">
        <f t="shared" si="48"/>
        <v>0.75</v>
      </c>
      <c r="F63" s="10">
        <f t="shared" si="48"/>
        <v>0.875</v>
      </c>
      <c r="G63" s="10">
        <f t="shared" si="48"/>
        <v>0.625</v>
      </c>
      <c r="H63" s="10">
        <f t="shared" si="48"/>
        <v>0.875</v>
      </c>
      <c r="I63" s="10">
        <f t="shared" si="48"/>
        <v>0.75</v>
      </c>
      <c r="J63" s="10">
        <f>$AK$54</f>
        <v>0.8125</v>
      </c>
      <c r="K63" s="14">
        <f>$AO$54</f>
        <v>0</v>
      </c>
      <c r="L63" s="10">
        <f>$AP$54</f>
        <v>0.125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66</v>
      </c>
      <c r="C67" s="102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102"/>
      <c r="D68" s="4">
        <f>COUNTIF($D$18:$D$53,"A")</f>
        <v>4</v>
      </c>
      <c r="E68" s="4">
        <f>COUNTIF($D$18:$D$53,"B")</f>
        <v>1</v>
      </c>
      <c r="F68" s="4">
        <f>COUNTIF($D$18:$D$53,"C")</f>
        <v>2</v>
      </c>
      <c r="G68" s="4">
        <f>COUNTIF($D$18:$D$53,"D")</f>
        <v>1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102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51</v>
      </c>
      <c r="C70" s="102"/>
      <c r="D70" s="10">
        <f>D68/$B$54</f>
        <v>0.5</v>
      </c>
      <c r="E70" s="10">
        <f>E68/$B$54</f>
        <v>0.125</v>
      </c>
      <c r="F70" s="10">
        <f>F68/$B$54</f>
        <v>0.25</v>
      </c>
      <c r="G70" s="10">
        <f>G68/$B$54</f>
        <v>0.125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52</v>
      </c>
      <c r="C71" s="102"/>
      <c r="D71" s="10">
        <f>Z56</f>
        <v>0.3125</v>
      </c>
      <c r="E71" s="10">
        <f>AA56</f>
        <v>0.125</v>
      </c>
      <c r="F71" s="10">
        <f>AB56</f>
        <v>0.25</v>
      </c>
      <c r="G71" s="10">
        <f>AC56</f>
        <v>0.125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53</v>
      </c>
      <c r="C72" s="102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54</v>
      </c>
      <c r="C73" s="102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64</v>
      </c>
      <c r="C74" s="102"/>
      <c r="D74" s="10">
        <f>IF($E$7="ja",D70,IF($E7="nee",D72))</f>
        <v>0.5</v>
      </c>
      <c r="E74" s="10">
        <f>IF($E$7="ja",E70,IF($E7="nee",E72))</f>
        <v>0.125</v>
      </c>
      <c r="F74" s="10">
        <f>IF($E$7="ja",F70,IF($E7="nee",F72))</f>
        <v>0.25</v>
      </c>
      <c r="G74" s="10">
        <f>IF($E$7="ja",G70,IF($E7="nee",G72))</f>
        <v>0.125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65</v>
      </c>
      <c r="C75" s="102"/>
      <c r="D75" s="10">
        <f>IF($E$7="ja",D71,IF($E$7="nee",D73))</f>
        <v>0.3125</v>
      </c>
      <c r="E75" s="10">
        <f>IF($E$7="ja",E71,IF($E$7="nee",E73))</f>
        <v>0.125</v>
      </c>
      <c r="F75" s="10">
        <f>IF($E$7="ja",F71,IF($E$7="nee",F73))</f>
        <v>0.25</v>
      </c>
      <c r="G75" s="10">
        <f>IF($E$7="ja",G71,IF($E$7="nee",G73))</f>
        <v>0.125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5" type="noConversion"/>
  <conditionalFormatting sqref="B18:D53">
    <cfRule type="cellIs" dxfId="365" priority="130" stopIfTrue="1" operator="equal">
      <formula>""</formula>
    </cfRule>
  </conditionalFormatting>
  <conditionalFormatting sqref="E7:E8 D9">
    <cfRule type="cellIs" dxfId="364" priority="324" stopIfTrue="1" operator="equal">
      <formula>"nee"</formula>
    </cfRule>
    <cfRule type="cellIs" dxfId="363" priority="323" stopIfTrue="1" operator="equal">
      <formula>"ja"</formula>
    </cfRule>
  </conditionalFormatting>
  <conditionalFormatting sqref="E18:E53">
    <cfRule type="cellIs" dxfId="362" priority="342" stopIfTrue="1" operator="equal">
      <formula>""</formula>
    </cfRule>
  </conditionalFormatting>
  <conditionalFormatting sqref="E18:F53">
    <cfRule type="cellIs" dxfId="361" priority="340" stopIfTrue="1" operator="equal">
      <formula>"x"</formula>
    </cfRule>
  </conditionalFormatting>
  <conditionalFormatting sqref="F18:F53">
    <cfRule type="cellIs" dxfId="360" priority="341" stopIfTrue="1" operator="equal">
      <formula>""</formula>
    </cfRule>
  </conditionalFormatting>
  <conditionalFormatting sqref="G11:G13">
    <cfRule type="expression" dxfId="359" priority="24" stopIfTrue="1">
      <formula>$L$3="ja"</formula>
    </cfRule>
    <cfRule type="expression" dxfId="358" priority="23" stopIfTrue="1">
      <formula>$J$3="ja"</formula>
    </cfRule>
  </conditionalFormatting>
  <conditionalFormatting sqref="G18:G53">
    <cfRule type="cellIs" dxfId="357" priority="248" stopIfTrue="1" operator="greaterThan">
      <formula>""</formula>
    </cfRule>
    <cfRule type="cellIs" dxfId="356" priority="247" stopIfTrue="1" operator="equal">
      <formula>""</formula>
    </cfRule>
  </conditionalFormatting>
  <conditionalFormatting sqref="H11:H13">
    <cfRule type="expression" dxfId="355" priority="21">
      <formula>$K$2="ja"</formula>
    </cfRule>
    <cfRule type="expression" dxfId="354" priority="25" stopIfTrue="1">
      <formula>$J$2="ja"</formula>
    </cfRule>
    <cfRule type="expression" dxfId="353" priority="26" stopIfTrue="1">
      <formula>$L$2="ja"</formula>
    </cfRule>
  </conditionalFormatting>
  <conditionalFormatting sqref="H18:M53">
    <cfRule type="cellIs" dxfId="352" priority="316" stopIfTrue="1" operator="notEqual">
      <formula>$D18</formula>
    </cfRule>
    <cfRule type="cellIs" dxfId="351" priority="315" stopIfTrue="1" operator="lessThanOrEqual">
      <formula>$D18</formula>
    </cfRule>
    <cfRule type="cellIs" dxfId="350" priority="314" stopIfTrue="1" operator="equal">
      <formula>0</formula>
    </cfRule>
  </conditionalFormatting>
  <conditionalFormatting sqref="I11:I13">
    <cfRule type="expression" dxfId="349" priority="27" stopIfTrue="1">
      <formula>$J$3="ja"</formula>
    </cfRule>
  </conditionalFormatting>
  <conditionalFormatting sqref="I11:J13">
    <cfRule type="expression" dxfId="348" priority="19">
      <formula>$M$2="ja"</formula>
    </cfRule>
  </conditionalFormatting>
  <conditionalFormatting sqref="I11:K13">
    <cfRule type="expression" dxfId="347" priority="18">
      <formula>$L$3="ja"</formula>
    </cfRule>
  </conditionalFormatting>
  <conditionalFormatting sqref="J11:J13">
    <cfRule type="expression" dxfId="346" priority="22">
      <formula>$L$2="ja"</formula>
    </cfRule>
    <cfRule type="expression" dxfId="345" priority="20">
      <formula>$K$2="ja"</formula>
    </cfRule>
  </conditionalFormatting>
  <conditionalFormatting sqref="J11:R13">
    <cfRule type="expression" dxfId="344" priority="14">
      <formula>$J$3="ja"</formula>
    </cfRule>
  </conditionalFormatting>
  <conditionalFormatting sqref="L11:R13">
    <cfRule type="expression" dxfId="343" priority="13">
      <formula>$K$2="ja"</formula>
    </cfRule>
    <cfRule type="expression" dxfId="342" priority="15" stopIfTrue="1">
      <formula>$L$2="ja"</formula>
    </cfRule>
    <cfRule type="expression" dxfId="341" priority="16" stopIfTrue="1">
      <formula>$M$2="ja"</formula>
    </cfRule>
    <cfRule type="expression" dxfId="340" priority="17" stopIfTrue="1">
      <formula>$S$2="ja"</formula>
    </cfRule>
  </conditionalFormatting>
  <conditionalFormatting sqref="AJ18:AJ53">
    <cfRule type="cellIs" dxfId="339" priority="337" stopIfTrue="1" operator="notEqual">
      <formula>""</formula>
    </cfRule>
  </conditionalFormatting>
  <conditionalFormatting sqref="AK18:AK53">
    <cfRule type="cellIs" dxfId="338" priority="38" stopIfTrue="1" operator="equal">
      <formula>1</formula>
    </cfRule>
    <cfRule type="cellIs" dxfId="337" priority="39" stopIfTrue="1" operator="lessThan">
      <formula>1</formula>
    </cfRule>
  </conditionalFormatting>
  <conditionalFormatting sqref="AK11:AL13">
    <cfRule type="cellIs" dxfId="336" priority="10" stopIfTrue="1" operator="equal">
      <formula>1</formula>
    </cfRule>
    <cfRule type="cellIs" dxfId="335" priority="11" stopIfTrue="1" operator="lessThan">
      <formula>1</formula>
    </cfRule>
  </conditionalFormatting>
  <conditionalFormatting sqref="AL18:AL53">
    <cfRule type="expression" dxfId="334" priority="29">
      <formula>$G18=""</formula>
    </cfRule>
    <cfRule type="expression" dxfId="333" priority="30">
      <formula>$AM18=""</formula>
    </cfRule>
    <cfRule type="expression" dxfId="332" priority="31">
      <formula>$AM18&lt;$AR18</formula>
    </cfRule>
    <cfRule type="expression" dxfId="331" priority="32">
      <formula>$AM18&gt;=$AR18</formula>
    </cfRule>
  </conditionalFormatting>
  <conditionalFormatting sqref="AL18:AL54">
    <cfRule type="expression" dxfId="330" priority="28">
      <formula>$B18&gt;0</formula>
    </cfRule>
  </conditionalFormatting>
  <conditionalFormatting sqref="AM18:AN53">
    <cfRule type="expression" dxfId="329" priority="219" stopIfTrue="1">
      <formula>$L$3="ja"</formula>
    </cfRule>
  </conditionalFormatting>
  <conditionalFormatting sqref="AO18:AO53">
    <cfRule type="cellIs" dxfId="328" priority="287" stopIfTrue="1" operator="equal">
      <formula>""</formula>
    </cfRule>
    <cfRule type="cellIs" dxfId="327" priority="286" stopIfTrue="1" operator="equal">
      <formula>1</formula>
    </cfRule>
  </conditionalFormatting>
  <conditionalFormatting sqref="AP18:AP53">
    <cfRule type="cellIs" dxfId="326" priority="289" stopIfTrue="1" operator="equal">
      <formula>""</formula>
    </cfRule>
    <cfRule type="cellIs" dxfId="325" priority="288" stopIfTrue="1" operator="equal">
      <formula>1</formula>
    </cfRule>
  </conditionalFormatting>
  <conditionalFormatting sqref="AQ18:AQ53">
    <cfRule type="cellIs" dxfId="324" priority="57" stopIfTrue="1" operator="equal">
      <formula>"x"</formula>
    </cfRule>
    <cfRule type="expression" dxfId="323" priority="58" stopIfTrue="1">
      <formula>$B18&gt;0</formula>
    </cfRule>
    <cfRule type="cellIs" dxfId="322" priority="59" stopIfTrue="1" operator="equal">
      <formula>""</formula>
    </cfRule>
  </conditionalFormatting>
  <conditionalFormatting sqref="AR18:AR54">
    <cfRule type="expression" dxfId="321" priority="56" stopIfTrue="1">
      <formula>$L$3="ja"</formula>
    </cfRule>
  </conditionalFormatting>
  <conditionalFormatting sqref="AR54">
    <cfRule type="expression" dxfId="320" priority="55" stopIfTrue="1">
      <formula>$J$3="ja"</formula>
    </cfRule>
  </conditionalFormatting>
  <conditionalFormatting sqref="AS11:AS13">
    <cfRule type="expression" dxfId="319" priority="6" stopIfTrue="1">
      <formula>$J$3="ja"</formula>
    </cfRule>
  </conditionalFormatting>
  <conditionalFormatting sqref="AS11:AT13">
    <cfRule type="expression" dxfId="318" priority="8">
      <formula>$M$2="ja"</formula>
    </cfRule>
    <cfRule type="expression" dxfId="317" priority="9">
      <formula>$L$3="ja"</formula>
    </cfRule>
  </conditionalFormatting>
  <conditionalFormatting sqref="AS18:AT53">
    <cfRule type="cellIs" dxfId="316" priority="40" operator="equal">
      <formula>"2F"</formula>
    </cfRule>
  </conditionalFormatting>
  <conditionalFormatting sqref="AS18:AU53">
    <cfRule type="expression" dxfId="315" priority="44" stopIfTrue="1">
      <formula>$L$3="ja"</formula>
    </cfRule>
    <cfRule type="cellIs" dxfId="314" priority="43" operator="equal">
      <formula>"1F"</formula>
    </cfRule>
    <cfRule type="cellIs" dxfId="313" priority="42" operator="equal">
      <formula>"&lt;1F"</formula>
    </cfRule>
  </conditionalFormatting>
  <conditionalFormatting sqref="AS54:AU54">
    <cfRule type="expression" dxfId="312" priority="52" stopIfTrue="1">
      <formula>$L$3="ja"</formula>
    </cfRule>
  </conditionalFormatting>
  <conditionalFormatting sqref="AS54:AY54">
    <cfRule type="expression" dxfId="311" priority="53" stopIfTrue="1">
      <formula>$J$3="ja"</formula>
    </cfRule>
  </conditionalFormatting>
  <conditionalFormatting sqref="AT11:AT13">
    <cfRule type="expression" dxfId="310" priority="7">
      <formula>$L$2="ja"</formula>
    </cfRule>
  </conditionalFormatting>
  <conditionalFormatting sqref="AT11:AU13">
    <cfRule type="expression" dxfId="309" priority="1">
      <formula>$K$2="ja"</formula>
    </cfRule>
  </conditionalFormatting>
  <conditionalFormatting sqref="AT11:AV13">
    <cfRule type="expression" dxfId="308" priority="2">
      <formula>$J$3="ja"</formula>
    </cfRule>
  </conditionalFormatting>
  <conditionalFormatting sqref="AU11:AU13">
    <cfRule type="expression" dxfId="307" priority="5" stopIfTrue="1">
      <formula>$S$2="ja"</formula>
    </cfRule>
    <cfRule type="expression" dxfId="306" priority="4" stopIfTrue="1">
      <formula>$M$2="ja"</formula>
    </cfRule>
    <cfRule type="expression" dxfId="305" priority="3" stopIfTrue="1">
      <formula>$L$2="ja"</formula>
    </cfRule>
  </conditionalFormatting>
  <conditionalFormatting sqref="AU18:AU53">
    <cfRule type="cellIs" dxfId="304" priority="41" operator="equal">
      <formula>"1S"</formula>
    </cfRule>
  </conditionalFormatting>
  <conditionalFormatting sqref="AV11:AV13 AY11:AY13">
    <cfRule type="expression" dxfId="303" priority="12" stopIfTrue="1">
      <formula>$L$3="ja"</formula>
    </cfRule>
  </conditionalFormatting>
  <conditionalFormatting sqref="AV18:AV53">
    <cfRule type="expression" dxfId="302" priority="50">
      <formula>$AW18&gt;=$AR18</formula>
    </cfRule>
    <cfRule type="expression" dxfId="301" priority="49">
      <formula>$AW18&lt;$AR18</formula>
    </cfRule>
    <cfRule type="expression" dxfId="300" priority="48">
      <formula>$AW18=""</formula>
    </cfRule>
  </conditionalFormatting>
  <conditionalFormatting sqref="AV54:AY54">
    <cfRule type="expression" dxfId="299" priority="54" stopIfTrue="1">
      <formula>$L$3="ja"</formula>
    </cfRule>
  </conditionalFormatting>
  <conditionalFormatting sqref="AW18:AX53">
    <cfRule type="expression" dxfId="298" priority="51" stopIfTrue="1">
      <formula>$L$3="ja"</formula>
    </cfRule>
  </conditionalFormatting>
  <conditionalFormatting sqref="AY18:AY53">
    <cfRule type="expression" dxfId="297" priority="47">
      <formula>$AZ18&gt;=$AW18</formula>
    </cfRule>
    <cfRule type="expression" dxfId="296" priority="46">
      <formula>$AZ18&lt;$AW18</formula>
    </cfRule>
    <cfRule type="expression" dxfId="295" priority="45">
      <formula>$AZ18=""</formula>
    </cfRule>
  </conditionalFormatting>
  <conditionalFormatting sqref="AZ18:BA53">
    <cfRule type="expression" dxfId="294" priority="271" stopIfTrue="1">
      <formula>$L$3="ja"</formula>
    </cfRule>
  </conditionalFormatting>
  <conditionalFormatting sqref="BA54">
    <cfRule type="expression" dxfId="293" priority="268" stopIfTrue="1">
      <formula>$J$3="ja"</formula>
    </cfRule>
    <cfRule type="expression" dxfId="292" priority="269" stopIfTrue="1">
      <formula>$L$3="ja"</formula>
    </cfRule>
  </conditionalFormatting>
  <dataValidations xWindow="576" yWindow="618" count="6">
    <dataValidation type="list" allowBlank="1" showInputMessage="1" showErrorMessage="1" sqref="E2" xr:uid="{6C9C2CC0-97B6-41C7-A4AC-9638954A382F}">
      <formula1>"--,A,B,C,D,E,F,G,H,I,J,"</formula1>
    </dataValidation>
    <dataValidation type="list" allowBlank="1" showInputMessage="1" showErrorMessage="1" sqref="D2" xr:uid="{3B80707D-A756-40F0-A309-6D6E2503CCA3}">
      <formula1>"3,4,5,6,7,8,"</formula1>
    </dataValidation>
    <dataValidation type="list" allowBlank="1" showInputMessage="1" showErrorMessage="1" sqref="E7" xr:uid="{32048269-E083-4DCE-8011-2CFF4140AD86}">
      <formula1>"ja,nee,"</formula1>
    </dataValidation>
    <dataValidation type="list" allowBlank="1" showInputMessage="1" showErrorMessage="1" sqref="G18" xr:uid="{CD2F65FB-E0A8-4CA3-B947-AB59F95A8449}">
      <formula1>"PRO,LWOO,BBL,BBL/Kader,Kader,kader/TL,TL,TL/Havo,Havo,Havo/Vwo,Vwo,"</formula1>
    </dataValidation>
    <dataValidation type="list" allowBlank="1" showInputMessage="1" showErrorMessage="1" promptTitle="Klik en kies" sqref="G19:G53" xr:uid="{C7AD36A6-33EC-4CAF-94FA-3E6C3FCE15FC}">
      <formula1>"PRO,LWOO,BBL,BBL/Kader,Kader,Kader/TL,TL,TL/Havo,Havo,Havo/Vwo,Vwo,"</formula1>
    </dataValidation>
    <dataValidation type="list" allowBlank="1" showInputMessage="1" showErrorMessage="1" sqref="AY18:AY53 AV18:AV53" xr:uid="{D6F3AD41-199B-48A5-B43F-4C1FDC373D68}">
      <formula1>"PRO,LWOO,BBL,BBL/Kader,Kader,Kader/TL,TL,TL/Havo,Havo,Havo/Vwo,Vwo,"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1D821-8E2D-484B-AFE9-BB53CD28D010}">
  <sheetPr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customWidth="1"/>
    <col min="4" max="4" width="10.77734375" style="4" customWidth="1"/>
    <col min="5" max="6" width="10.77734375" customWidth="1"/>
    <col min="7" max="13" width="10.77734375" style="4" customWidth="1"/>
    <col min="14" max="19" width="10.5546875" style="4" hidden="1" customWidth="1"/>
    <col min="20" max="36" width="9.21875" style="4" hidden="1" customWidth="1"/>
    <col min="37" max="38" width="10.77734375" style="4" customWidth="1"/>
    <col min="39" max="40" width="11.21875" style="4" hidden="1" customWidth="1"/>
    <col min="41" max="43" width="10.77734375" customWidth="1"/>
    <col min="44" max="44" width="10.77734375" style="4" hidden="1" customWidth="1"/>
    <col min="45" max="47" width="9.21875" style="4" customWidth="1"/>
    <col min="48" max="48" width="10.77734375" style="4" customWidth="1"/>
    <col min="49" max="50" width="9.21875" style="4" hidden="1" customWidth="1"/>
    <col min="51" max="51" width="10.77734375" style="4" customWidth="1"/>
    <col min="52" max="53" width="9.21875" style="4" hidden="1" customWidth="1"/>
    <col min="54" max="54" width="9.5546875" customWidth="1"/>
  </cols>
  <sheetData>
    <row r="1" spans="1:53" ht="13.8" thickBot="1" x14ac:dyDescent="0.3"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</row>
    <row r="2" spans="1:53" ht="20.399999999999999" thickBot="1" x14ac:dyDescent="0.55000000000000004">
      <c r="A2" s="52"/>
      <c r="B2" s="54" t="s">
        <v>0</v>
      </c>
      <c r="C2" s="54"/>
      <c r="D2" s="53">
        <v>7</v>
      </c>
      <c r="E2" s="75"/>
      <c r="F2" s="13"/>
      <c r="G2" s="190"/>
      <c r="H2" s="190"/>
      <c r="J2" s="76" t="b">
        <f>IF($D$2=3,"ja",IF($D$2="3A","ja",IF($D$2="3B","ja",IF($D$2="3C","ja"))))</f>
        <v>0</v>
      </c>
      <c r="K2" s="76" t="b">
        <f>IF($D$2=5,"ja",IF($D$2="5A","ja",IF($D$2="5B","ja",IF($D$2="5C","ja"))))</f>
        <v>0</v>
      </c>
      <c r="L2" s="76" t="b">
        <f>IF($D$2=4,"ja",IF($D$2="4A","ja",IF($D$2="4B","ja",IF($D$2="4C","ja"))))</f>
        <v>0</v>
      </c>
      <c r="M2" s="76" t="b">
        <f>IF($D$2=6,"ja",IF($D$2="6A","ja",IF($D$2="6B","ja",IF($D$2="6C","ja"))))</f>
        <v>0</v>
      </c>
      <c r="N2" s="76"/>
      <c r="O2" s="76"/>
      <c r="P2" s="76"/>
      <c r="Q2" s="76"/>
      <c r="R2" s="76"/>
      <c r="S2" s="74" t="b">
        <f>IF($D$2=8,"ja",IF($D$2="8A","ja",IF($D$2="8B","ja",IF($D$2="8C","ja"))))</f>
        <v>0</v>
      </c>
      <c r="T2" s="7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4"/>
      <c r="AM2" s="3"/>
      <c r="AN2" s="3"/>
    </row>
    <row r="3" spans="1:53" ht="20.399999999999999" thickBot="1" x14ac:dyDescent="0.55000000000000004">
      <c r="A3" s="52"/>
      <c r="B3" s="54" t="s">
        <v>69</v>
      </c>
      <c r="C3" s="54"/>
      <c r="D3" s="304">
        <v>45692</v>
      </c>
      <c r="E3" s="305"/>
      <c r="F3" s="13"/>
      <c r="G3" s="191"/>
      <c r="H3" s="191"/>
      <c r="I3" s="3"/>
      <c r="J3" s="76" t="str">
        <f>IF($D$2=7,"ja",IF($D$2="7A","ja",IF($D$2="7B","ja",IF($D$2="7C","ja"))))</f>
        <v>ja</v>
      </c>
      <c r="K3" s="76"/>
      <c r="L3" s="76" t="b">
        <f>IF($D$2=8,"ja",IF($D$2="8A","ja",IF($D$2="8B","ja",IF($D$2="8C","ja"))))</f>
        <v>0</v>
      </c>
      <c r="M3" s="76"/>
      <c r="N3" s="76"/>
      <c r="O3" s="76"/>
      <c r="P3" s="76"/>
      <c r="Q3" s="76"/>
      <c r="R3" s="76"/>
      <c r="S3" s="74"/>
      <c r="T3" s="7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4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3"/>
      <c r="AN4" s="3"/>
    </row>
    <row r="5" spans="1:53" s="102" customFormat="1" ht="20.100000000000001" customHeight="1" x14ac:dyDescent="0.25">
      <c r="B5" s="310" t="s">
        <v>97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2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13" t="s">
        <v>28</v>
      </c>
      <c r="C7" s="314"/>
      <c r="D7" s="314"/>
      <c r="E7" s="49" t="s">
        <v>75</v>
      </c>
      <c r="I7" s="3"/>
      <c r="J7" s="3"/>
      <c r="K7" s="3"/>
    </row>
    <row r="8" spans="1:53" x14ac:dyDescent="0.25">
      <c r="B8" s="313" t="s">
        <v>27</v>
      </c>
      <c r="C8" s="314"/>
      <c r="D8" s="314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102" customFormat="1" ht="20.100000000000001" customHeight="1" x14ac:dyDescent="0.25">
      <c r="B10" s="147" t="s">
        <v>98</v>
      </c>
      <c r="C10" s="150" t="s">
        <v>96</v>
      </c>
      <c r="D10" s="150" t="s">
        <v>96</v>
      </c>
      <c r="E10" s="150" t="s">
        <v>96</v>
      </c>
      <c r="F10" s="150" t="s">
        <v>96</v>
      </c>
      <c r="G10" s="151" t="s">
        <v>96</v>
      </c>
      <c r="H10" s="315" t="s">
        <v>85</v>
      </c>
      <c r="I10" s="307"/>
      <c r="J10" s="306" t="s">
        <v>31</v>
      </c>
      <c r="K10" s="307"/>
      <c r="L10" s="306" t="s">
        <v>32</v>
      </c>
      <c r="M10" s="307"/>
      <c r="AK10" s="150" t="s">
        <v>96</v>
      </c>
      <c r="AL10" s="150" t="s">
        <v>96</v>
      </c>
      <c r="AM10" s="150"/>
      <c r="AN10" s="150"/>
      <c r="AO10" s="150" t="s">
        <v>96</v>
      </c>
      <c r="AP10" s="150" t="s">
        <v>96</v>
      </c>
      <c r="AQ10" s="150" t="s">
        <v>96</v>
      </c>
      <c r="AR10" s="149"/>
      <c r="AS10" s="317" t="s">
        <v>116</v>
      </c>
      <c r="AT10" s="318"/>
      <c r="AU10" s="307"/>
      <c r="AV10" s="150" t="s">
        <v>96</v>
      </c>
      <c r="AW10" s="150"/>
      <c r="AX10" s="150"/>
      <c r="AY10" s="150" t="s">
        <v>96</v>
      </c>
    </row>
    <row r="11" spans="1:53" x14ac:dyDescent="0.25">
      <c r="B11" s="152" t="s">
        <v>67</v>
      </c>
      <c r="C11" s="319" t="s">
        <v>171</v>
      </c>
      <c r="D11" s="23" t="s">
        <v>36</v>
      </c>
      <c r="E11" s="26" t="s">
        <v>37</v>
      </c>
      <c r="F11" s="26" t="s">
        <v>39</v>
      </c>
      <c r="G11" s="29" t="s">
        <v>55</v>
      </c>
      <c r="H11" s="30" t="s">
        <v>56</v>
      </c>
      <c r="I11" s="29" t="s">
        <v>57</v>
      </c>
      <c r="J11" s="31" t="s">
        <v>58</v>
      </c>
      <c r="K11" s="66" t="s">
        <v>80</v>
      </c>
      <c r="L11" s="29" t="s">
        <v>59</v>
      </c>
      <c r="M11" s="29" t="s">
        <v>60</v>
      </c>
      <c r="N11" s="153" t="s">
        <v>99</v>
      </c>
      <c r="O11" s="146" t="s">
        <v>88</v>
      </c>
      <c r="P11" s="146" t="s">
        <v>92</v>
      </c>
      <c r="Q11" s="146" t="s">
        <v>88</v>
      </c>
      <c r="R11" s="146" t="s">
        <v>7</v>
      </c>
      <c r="S11" s="4" t="s">
        <v>2</v>
      </c>
      <c r="T11" s="4" t="s">
        <v>3</v>
      </c>
      <c r="U11" s="4" t="s">
        <v>1</v>
      </c>
      <c r="V11" s="68" t="s">
        <v>81</v>
      </c>
      <c r="W11" s="4" t="s">
        <v>4</v>
      </c>
      <c r="X11" s="4" t="s">
        <v>5</v>
      </c>
      <c r="Y11" s="4" t="s">
        <v>6</v>
      </c>
      <c r="AJ11" s="43" t="s">
        <v>7</v>
      </c>
      <c r="AK11" s="70" t="s">
        <v>61</v>
      </c>
      <c r="AL11" s="70" t="s">
        <v>55</v>
      </c>
      <c r="AM11" s="6" t="s">
        <v>9</v>
      </c>
      <c r="AN11" s="6" t="s">
        <v>10</v>
      </c>
      <c r="AO11" s="46" t="s">
        <v>39</v>
      </c>
      <c r="AP11" s="38" t="s">
        <v>37</v>
      </c>
      <c r="AQ11" s="23" t="s">
        <v>42</v>
      </c>
      <c r="AR11" s="22" t="s">
        <v>9</v>
      </c>
      <c r="AS11" s="29" t="s">
        <v>57</v>
      </c>
      <c r="AT11" s="31" t="s">
        <v>58</v>
      </c>
      <c r="AU11" s="29" t="s">
        <v>60</v>
      </c>
      <c r="AV11" s="29" t="s">
        <v>62</v>
      </c>
      <c r="AW11" s="6" t="s">
        <v>9</v>
      </c>
      <c r="AX11" s="6" t="s">
        <v>10</v>
      </c>
      <c r="AY11" s="29" t="s">
        <v>63</v>
      </c>
      <c r="AZ11" s="6" t="s">
        <v>9</v>
      </c>
      <c r="BA11" s="6" t="s">
        <v>10</v>
      </c>
    </row>
    <row r="12" spans="1:53" x14ac:dyDescent="0.25">
      <c r="B12" s="41"/>
      <c r="C12" s="320"/>
      <c r="D12" s="24" t="s">
        <v>35</v>
      </c>
      <c r="E12" s="27" t="s">
        <v>38</v>
      </c>
      <c r="F12" s="27"/>
      <c r="G12" s="32" t="s">
        <v>21</v>
      </c>
      <c r="H12" s="33" t="s">
        <v>11</v>
      </c>
      <c r="I12" s="32" t="s">
        <v>12</v>
      </c>
      <c r="J12" s="34"/>
      <c r="K12" s="67" t="s">
        <v>58</v>
      </c>
      <c r="L12" s="32" t="s">
        <v>13</v>
      </c>
      <c r="M12" s="32" t="s">
        <v>14</v>
      </c>
      <c r="N12" s="146"/>
      <c r="O12" s="146" t="s">
        <v>91</v>
      </c>
      <c r="P12" s="146" t="s">
        <v>89</v>
      </c>
      <c r="Q12" s="146" t="s">
        <v>90</v>
      </c>
      <c r="R12" s="146" t="s">
        <v>93</v>
      </c>
      <c r="S12" s="4" t="s">
        <v>11</v>
      </c>
      <c r="T12" s="4" t="s">
        <v>12</v>
      </c>
      <c r="U12" s="4" t="s">
        <v>1</v>
      </c>
      <c r="V12" s="4" t="s">
        <v>1</v>
      </c>
      <c r="W12" s="4" t="s">
        <v>13</v>
      </c>
      <c r="X12" s="4" t="s">
        <v>14</v>
      </c>
      <c r="Z12" s="4" t="s">
        <v>15</v>
      </c>
      <c r="AA12" s="4" t="s">
        <v>16</v>
      </c>
      <c r="AB12" s="4" t="s">
        <v>17</v>
      </c>
      <c r="AC12" s="4" t="s">
        <v>18</v>
      </c>
      <c r="AD12" s="4" t="s">
        <v>19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20</v>
      </c>
      <c r="AK12" s="71" t="s">
        <v>33</v>
      </c>
      <c r="AL12" s="71" t="s">
        <v>94</v>
      </c>
      <c r="AM12" s="8"/>
      <c r="AN12" s="8"/>
      <c r="AO12" s="47"/>
      <c r="AP12" s="39" t="s">
        <v>38</v>
      </c>
      <c r="AQ12" s="24" t="s">
        <v>43</v>
      </c>
      <c r="AR12" s="20"/>
      <c r="AS12" s="32" t="s">
        <v>12</v>
      </c>
      <c r="AT12" s="34"/>
      <c r="AU12" s="32" t="s">
        <v>14</v>
      </c>
      <c r="AV12" s="32" t="s">
        <v>21</v>
      </c>
      <c r="AW12" s="8"/>
      <c r="AX12" s="8"/>
      <c r="AY12" s="32" t="s">
        <v>22</v>
      </c>
      <c r="AZ12" s="8"/>
      <c r="BA12" s="8"/>
    </row>
    <row r="13" spans="1:53" s="13" customFormat="1" x14ac:dyDescent="0.25">
      <c r="B13" s="42"/>
      <c r="C13" s="321"/>
      <c r="D13" s="25"/>
      <c r="E13" s="28"/>
      <c r="F13" s="28"/>
      <c r="G13" s="36"/>
      <c r="H13" s="35" t="s">
        <v>29</v>
      </c>
      <c r="I13" s="36" t="s">
        <v>29</v>
      </c>
      <c r="J13" s="37" t="s">
        <v>29</v>
      </c>
      <c r="K13" s="37" t="s">
        <v>29</v>
      </c>
      <c r="L13" s="36" t="s">
        <v>30</v>
      </c>
      <c r="M13" s="36" t="s">
        <v>30</v>
      </c>
      <c r="N13" s="146"/>
      <c r="O13" s="146"/>
      <c r="P13" s="146"/>
      <c r="Q13" s="146"/>
      <c r="R13" s="14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34</v>
      </c>
      <c r="AL13" s="55" t="s">
        <v>95</v>
      </c>
      <c r="AM13" s="7"/>
      <c r="AN13" s="7"/>
      <c r="AO13" s="48" t="s">
        <v>40</v>
      </c>
      <c r="AP13" s="18" t="s">
        <v>41</v>
      </c>
      <c r="AQ13" s="25" t="s">
        <v>44</v>
      </c>
      <c r="AR13" s="20"/>
      <c r="AS13" s="36" t="s">
        <v>29</v>
      </c>
      <c r="AT13" s="37" t="s">
        <v>29</v>
      </c>
      <c r="AU13" s="36" t="s">
        <v>30</v>
      </c>
      <c r="AV13" s="36" t="s">
        <v>45</v>
      </c>
      <c r="AW13" s="7"/>
      <c r="AX13" s="7"/>
      <c r="AY13" s="36" t="s">
        <v>46</v>
      </c>
      <c r="AZ13" s="7"/>
      <c r="BA13" s="7"/>
    </row>
    <row r="14" spans="1:53" s="13" customFormat="1" ht="12.6" hidden="1" customHeight="1" x14ac:dyDescent="0.25">
      <c r="B14" s="61" t="s">
        <v>76</v>
      </c>
      <c r="C14" s="61"/>
      <c r="D14" s="62" t="s">
        <v>15</v>
      </c>
      <c r="E14" s="63" t="s">
        <v>70</v>
      </c>
      <c r="F14" s="63" t="s">
        <v>18</v>
      </c>
      <c r="G14" s="62" t="s">
        <v>15</v>
      </c>
      <c r="H14" s="62" t="s">
        <v>71</v>
      </c>
      <c r="I14" s="62" t="s">
        <v>16</v>
      </c>
      <c r="J14" s="63" t="s">
        <v>70</v>
      </c>
      <c r="K14" s="63"/>
      <c r="L14" s="62" t="s">
        <v>72</v>
      </c>
      <c r="M14" s="62" t="s">
        <v>73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9" t="s">
        <v>19</v>
      </c>
      <c r="AL14" s="69" t="s">
        <v>19</v>
      </c>
      <c r="AM14" s="3"/>
      <c r="AN14" s="3"/>
      <c r="AO14" s="57" t="s">
        <v>18</v>
      </c>
      <c r="AP14" s="55" t="s">
        <v>70</v>
      </c>
      <c r="AQ14" s="7" t="s">
        <v>70</v>
      </c>
      <c r="AR14" s="3"/>
      <c r="AS14" s="3"/>
      <c r="AT14" s="3"/>
      <c r="AU14" s="3"/>
      <c r="AV14" s="3" t="s">
        <v>74</v>
      </c>
      <c r="AW14" s="3"/>
      <c r="AX14" s="3"/>
      <c r="AY14" s="56" t="s">
        <v>74</v>
      </c>
      <c r="AZ14" s="3"/>
      <c r="BA14" s="3"/>
    </row>
    <row r="15" spans="1:53" s="13" customFormat="1" ht="12.6" hidden="1" customHeight="1" x14ac:dyDescent="0.25">
      <c r="B15" s="61" t="s">
        <v>18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9"/>
      <c r="AL15" s="69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t="12.6" hidden="1" customHeight="1" x14ac:dyDescent="0.25">
      <c r="B16" s="61" t="s">
        <v>77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9"/>
      <c r="AL16" s="69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t="12.6" hidden="1" customHeight="1" x14ac:dyDescent="0.25">
      <c r="B17" s="61" t="s">
        <v>78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9"/>
      <c r="AL17" s="69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65" t="str">
        <f>'M7'!B18</f>
        <v>leerling 1</v>
      </c>
      <c r="C18" s="258">
        <f>'M7'!C18</f>
        <v>8</v>
      </c>
      <c r="D18" s="258" t="str">
        <f>IF('M7'!D18="","",IF('M7'!D18&gt;0,'M7'!D18))</f>
        <v>B</v>
      </c>
      <c r="E18" s="156"/>
      <c r="F18" s="156"/>
      <c r="G18" s="157"/>
      <c r="H18" s="202"/>
      <c r="I18" s="201"/>
      <c r="J18" s="201"/>
      <c r="K18" s="201"/>
      <c r="L18" s="201"/>
      <c r="M18" s="200"/>
      <c r="N18" s="160">
        <f>COUNTA(I18,J18,M18)</f>
        <v>0</v>
      </c>
      <c r="O18" s="161" t="str">
        <f>IF(M18="E",1,IF(M18="D",2,IF(M18="C",3,IF(M18="B",4,IF(M18="A",5,IF(M18=5,1,IF(M18=4,2,IF(M18=3,3,IF(M18=2,4,IF(M18=1,5,IF(M18="","")))))))))))</f>
        <v/>
      </c>
      <c r="P18" s="161" t="str">
        <f t="shared" ref="P18:Q53" si="0">IF(I18="E",1,IF(I18="D",2,IF(I18="C",3,IF(I18="B",4,IF(I18="A",5,IF(I18=5,1,IF(I18=4,2,IF(I18=3,3,IF(I18=2,4,IF(I18=1,5,IF(I18="","")))))))))))</f>
        <v/>
      </c>
      <c r="Q18" s="161" t="str">
        <f t="shared" si="0"/>
        <v/>
      </c>
      <c r="R18" s="161">
        <f>IF(N18&lt;3,2,IF($D$2&lt;6,0,IF($D$2&gt;=6,SUM(O18:Q18))))</f>
        <v>2</v>
      </c>
      <c r="S18" s="102" t="str">
        <f t="shared" ref="S18:S53" si="1">IF(D18="","",IF(H18="","",IF(H18=$D18,1,IF(H18&lt;$D18,1,IF(H18&gt;$D18,"",IF(H18="A+",1))))))</f>
        <v/>
      </c>
      <c r="T18" s="102" t="str">
        <f t="shared" ref="T18:T53" si="2">IF(D18="","",IF(I18="","",IF(I18=$D18,1,IF(I18&lt;$D18,1,IF(I18&gt;$D18,"",IF(I18="A+",1))))))</f>
        <v/>
      </c>
      <c r="U18" s="102" t="str">
        <f t="shared" ref="U18:U53" si="3">IF(D18="","",IF(J18="","",IF(J18=$D18,1,IF(J18&lt;$D18,1,IF(J18&gt;$D18,"",IF(J18="A+",1))))))</f>
        <v/>
      </c>
      <c r="V18" s="102" t="str">
        <f>IF(D18="","",IF(K18="","",IF(K18=$D18,1,IF(K18&lt;$D18,1,IF(K18&gt;$D18,"",IF(K18="A+",1))))))</f>
        <v/>
      </c>
      <c r="W18" s="102" t="str">
        <f t="shared" ref="W18:W53" si="4">IF(D18="","",IF(L18="","",IF(L18=$D18,1,IF(L18&lt;$D18,1,IF(L18&gt;$D18,"",IF(L18="A+",1))))))</f>
        <v/>
      </c>
      <c r="X18" s="102" t="str">
        <f t="shared" ref="X18:X53" si="5">IF(D18="","",IF(M18="","",IF(M18=$D18,1,IF(M18&lt;$D18,1,IF(M18&gt;$D18,"",IF(M18="A+",1))))))</f>
        <v/>
      </c>
      <c r="Y18" s="102">
        <f t="shared" ref="Y18:Y53" si="6">SUM(S18:X18)</f>
        <v>0</v>
      </c>
      <c r="Z18" s="162" t="b">
        <f t="shared" ref="Z18:Z53" si="7">IF($D18="A",$AK18)</f>
        <v>0</v>
      </c>
      <c r="AA18" s="162" t="str">
        <f t="shared" ref="AA18:AA53" si="8">IF($D18="B",$AK18)</f>
        <v/>
      </c>
      <c r="AB18" s="162" t="b">
        <f t="shared" ref="AB18:AB53" si="9">IF($D18="C",$AK18)</f>
        <v>0</v>
      </c>
      <c r="AC18" s="162" t="b">
        <f t="shared" ref="AC18:AC53" si="10">IF($D18="D",$AK18)</f>
        <v>0</v>
      </c>
      <c r="AD18" s="162" t="b">
        <f t="shared" ref="AD18:AD53" si="11">IF($D18="E",$AK18)</f>
        <v>0</v>
      </c>
      <c r="AE18" s="162" t="b">
        <f>IF($D18=1,$AK18)</f>
        <v>0</v>
      </c>
      <c r="AF18" s="162" t="b">
        <f>IF($D18=2,$AK18)</f>
        <v>0</v>
      </c>
      <c r="AG18" s="162" t="b">
        <f>IF($D18=3,$AK18)</f>
        <v>0</v>
      </c>
      <c r="AH18" s="162" t="b">
        <f>IF($D18=4,$AK18)</f>
        <v>0</v>
      </c>
      <c r="AI18" s="162" t="b">
        <f>IF($D18=5,$AK18)</f>
        <v>0</v>
      </c>
      <c r="AJ18" s="163">
        <f t="shared" ref="AJ18:AJ53" si="12">IF(D18="","",IF(D18&gt;0,COUNTA(H18:M18)))</f>
        <v>0</v>
      </c>
      <c r="AK18" s="262" t="str">
        <f t="shared" ref="AK18:AK53" si="13">IF(AJ18=0,"",IF(AJ18="","",IF(AJ18&gt;0,Y18/AJ18)))</f>
        <v/>
      </c>
      <c r="AL18" s="240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65" t="str">
        <f>IF(AL18="","",IF(AL18="PRO",1,IF(AL18="LWOO",2,IF(AL18="BBL",3,IF(AL18="BBL/Kader",4,IF(AL18="Kader",5,IF(AL18="Kader/TL",6,IF(AL18="TL",7,IF(AL18="TL/Havo",8,IF(AL18="Havo",9,IF(AL18="Havo/VWO",10,IF(AL18="VWO",11))))))))))))</f>
        <v/>
      </c>
      <c r="AN18" s="166">
        <f>IF(AM18="",0,IF(AM18&lt;AR18,0,IF(AM18&gt;=AR18,1)))</f>
        <v>0</v>
      </c>
      <c r="AO18" s="148" t="str">
        <f>IF(F18="","",IF(F18="x",1))</f>
        <v/>
      </c>
      <c r="AP18" s="149" t="str">
        <f>IF(E18="","",IF(E18="X",1))</f>
        <v/>
      </c>
      <c r="AQ18" s="137"/>
      <c r="AR18" s="165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43" t="str">
        <f>IF($D$2&lt;6,"",IF($N18&lt;3,"",IF(P18=1,"&lt;1F",IF(P18&gt;3,"2F",IF(P18&gt;1,"1F")))))</f>
        <v/>
      </c>
      <c r="AT18" s="243" t="str">
        <f>IF($D$2&lt;6,"",IF($N18&lt;3,"",IF(Q18=1,"&lt;1F",IF(Q18&gt;3,"2F",IF(Q18&gt;1,"1F")))))</f>
        <v/>
      </c>
      <c r="AU18" s="243" t="str">
        <f>IF($D$2&lt;6,"",IF($N18&lt;3,"",IF(O18&lt;=2,"&lt;1F",IF(O18&gt;3,"1S",IF(O18&gt;2,"1F")))))</f>
        <v/>
      </c>
      <c r="AV18" s="242"/>
      <c r="AW18" s="243"/>
      <c r="AX18" s="243"/>
      <c r="AY18" s="242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265" t="str">
        <f>'M7'!B19</f>
        <v>leerling 2</v>
      </c>
      <c r="C19" s="258">
        <f>'M7'!C19</f>
        <v>9</v>
      </c>
      <c r="D19" s="258" t="str">
        <f>IF('M7'!D19="","",IF('M7'!D19&gt;0,'M7'!D19))</f>
        <v>A</v>
      </c>
      <c r="E19" s="136"/>
      <c r="F19" s="136"/>
      <c r="G19" s="157"/>
      <c r="H19" s="202"/>
      <c r="I19" s="201"/>
      <c r="J19" s="201"/>
      <c r="K19" s="201"/>
      <c r="L19" s="201"/>
      <c r="M19" s="200"/>
      <c r="N19" s="160">
        <f t="shared" ref="N19:N53" si="15">COUNTA(I19,J19,M19)</f>
        <v>0</v>
      </c>
      <c r="O19" s="161" t="str">
        <f t="shared" ref="O19:O53" si="16">IF(M19="E",1,IF(M19="D",2,IF(M19="C",3,IF(M19="B",4,IF(M19="A",5,IF(M19=5,1,IF(M19=4,2,IF(M19=3,3,IF(M19=2,4,IF(M19=1,5,IF(M19="","")))))))))))</f>
        <v/>
      </c>
      <c r="P19" s="161" t="str">
        <f t="shared" si="0"/>
        <v/>
      </c>
      <c r="Q19" s="161" t="str">
        <f t="shared" si="0"/>
        <v/>
      </c>
      <c r="R19" s="161">
        <f t="shared" ref="R19:R53" si="17">IF($D$2&lt;6,0,IF($D$2&gt;=6,SUM(O19:Q19)))</f>
        <v>0</v>
      </c>
      <c r="S19" s="102" t="str">
        <f t="shared" si="1"/>
        <v/>
      </c>
      <c r="T19" s="102" t="str">
        <f t="shared" si="2"/>
        <v/>
      </c>
      <c r="U19" s="102" t="str">
        <f t="shared" si="3"/>
        <v/>
      </c>
      <c r="V19" s="102" t="str">
        <f t="shared" ref="V19:V53" si="18">IF(D19="","",IF(K19="","",IF(K19=$D19,1,IF(K19&lt;$D19,1,IF(K19&gt;$D19,"",IF(K19="A+",1))))))</f>
        <v/>
      </c>
      <c r="W19" s="102" t="str">
        <f t="shared" si="4"/>
        <v/>
      </c>
      <c r="X19" s="102" t="str">
        <f t="shared" si="5"/>
        <v/>
      </c>
      <c r="Y19" s="102">
        <f t="shared" si="6"/>
        <v>0</v>
      </c>
      <c r="Z19" s="162" t="str">
        <f t="shared" si="7"/>
        <v/>
      </c>
      <c r="AA19" s="162" t="b">
        <f t="shared" si="8"/>
        <v>0</v>
      </c>
      <c r="AB19" s="162" t="b">
        <f t="shared" si="9"/>
        <v>0</v>
      </c>
      <c r="AC19" s="162" t="b">
        <f t="shared" si="10"/>
        <v>0</v>
      </c>
      <c r="AD19" s="162" t="b">
        <f t="shared" si="11"/>
        <v>0</v>
      </c>
      <c r="AE19" s="162" t="b">
        <f t="shared" ref="AE19:AE53" si="19">IF($D19="1",$AK19)</f>
        <v>0</v>
      </c>
      <c r="AF19" s="162" t="b">
        <f t="shared" ref="AF19:AF53" si="20">IF($D19=2,$AK19)</f>
        <v>0</v>
      </c>
      <c r="AG19" s="162" t="b">
        <f t="shared" ref="AG19:AG53" si="21">IF($D19=3,$AK19)</f>
        <v>0</v>
      </c>
      <c r="AH19" s="162" t="b">
        <f t="shared" ref="AH19:AH53" si="22">IF($D19=4,$AK19)</f>
        <v>0</v>
      </c>
      <c r="AI19" s="162" t="b">
        <f t="shared" ref="AI19:AI53" si="23">IF($D19=5,$AK19)</f>
        <v>0</v>
      </c>
      <c r="AJ19" s="167">
        <f t="shared" si="12"/>
        <v>0</v>
      </c>
      <c r="AK19" s="263" t="str">
        <f t="shared" si="13"/>
        <v/>
      </c>
      <c r="AL19" s="240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65" t="str">
        <f t="shared" ref="AM19:AM53" si="25">IF(AL19="","",IF(AL19="PRO",1,IF(AL19="LWOO",2,IF(AL19="BBL",3,IF(AL19="BBL/Kader",4,IF(AL19="Kader",5,IF(AL19="Kader/TL",6,IF(AL19="TL",7,IF(AL19="TL/Havo",8,IF(AL19="Havo",9,IF(AL19="Havo/VWO",10,IF(AL19="VWO",11))))))))))))</f>
        <v/>
      </c>
      <c r="AN19" s="166">
        <f t="shared" ref="AN19:AN53" si="26">IF(AM19="",0,IF(AM19&lt;AR19,0,IF(AM19&gt;=AR19,1)))</f>
        <v>0</v>
      </c>
      <c r="AO19" s="148" t="str">
        <f t="shared" ref="AO19:AO53" si="27">IF(F19="","",IF(F19="x",1))</f>
        <v/>
      </c>
      <c r="AP19" s="149" t="str">
        <f t="shared" ref="AP19:AP53" si="28">IF(E19="","",IF(E19="X",1))</f>
        <v/>
      </c>
      <c r="AQ19" s="137"/>
      <c r="AR19" s="165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43" t="str">
        <f t="shared" ref="AS19:AS53" si="30">IF($D$2&lt;6,"",IF(N19&lt;3,"",IF(P19=1,"&lt;1F",IF(P19&gt;3,"2F",IF(P19&gt;1,"1F")))))</f>
        <v/>
      </c>
      <c r="AT19" s="243" t="str">
        <f t="shared" ref="AT19:AT53" si="31">IF($D$2&lt;6,"",IF($N19&lt;3,"",IF(Q19=1,"&lt;1F",IF(Q19&gt;3,"2F",IF(Q19&gt;1,"1F")))))</f>
        <v/>
      </c>
      <c r="AU19" s="243" t="str">
        <f t="shared" ref="AU19:AU53" si="32">IF($D$2&lt;6,"",IF($N19&lt;3,"",IF(O19&lt;=2,"&lt;1F",IF(O19&gt;3,"1S",IF(O19&gt;2,"1F")))))</f>
        <v/>
      </c>
      <c r="AV19" s="242"/>
      <c r="AW19" s="243"/>
      <c r="AX19" s="243"/>
      <c r="AY19" s="242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265" t="str">
        <f>'M7'!B20</f>
        <v>leerling 3</v>
      </c>
      <c r="C20" s="258">
        <f>'M7'!C20</f>
        <v>9</v>
      </c>
      <c r="D20" s="258" t="str">
        <f>IF('M7'!D20="","",IF('M7'!D20&gt;0,'M7'!D20))</f>
        <v>A</v>
      </c>
      <c r="E20" s="136"/>
      <c r="F20" s="137"/>
      <c r="G20" s="157"/>
      <c r="H20" s="202"/>
      <c r="I20" s="201"/>
      <c r="J20" s="201"/>
      <c r="K20" s="201"/>
      <c r="L20" s="201"/>
      <c r="M20" s="200"/>
      <c r="N20" s="160">
        <f t="shared" si="15"/>
        <v>0</v>
      </c>
      <c r="O20" s="161" t="str">
        <f t="shared" si="16"/>
        <v/>
      </c>
      <c r="P20" s="161" t="str">
        <f t="shared" si="0"/>
        <v/>
      </c>
      <c r="Q20" s="161" t="str">
        <f t="shared" si="0"/>
        <v/>
      </c>
      <c r="R20" s="161">
        <f t="shared" si="17"/>
        <v>0</v>
      </c>
      <c r="S20" s="102" t="str">
        <f t="shared" si="1"/>
        <v/>
      </c>
      <c r="T20" s="102" t="str">
        <f t="shared" si="2"/>
        <v/>
      </c>
      <c r="U20" s="102" t="str">
        <f t="shared" si="3"/>
        <v/>
      </c>
      <c r="V20" s="102" t="str">
        <f t="shared" si="18"/>
        <v/>
      </c>
      <c r="W20" s="102" t="str">
        <f t="shared" si="4"/>
        <v/>
      </c>
      <c r="X20" s="102" t="str">
        <f t="shared" si="5"/>
        <v/>
      </c>
      <c r="Y20" s="102">
        <f t="shared" si="6"/>
        <v>0</v>
      </c>
      <c r="Z20" s="162" t="str">
        <f t="shared" si="7"/>
        <v/>
      </c>
      <c r="AA20" s="162" t="b">
        <f t="shared" si="8"/>
        <v>0</v>
      </c>
      <c r="AB20" s="162" t="b">
        <f t="shared" si="9"/>
        <v>0</v>
      </c>
      <c r="AC20" s="162" t="b">
        <f t="shared" si="10"/>
        <v>0</v>
      </c>
      <c r="AD20" s="162" t="b">
        <f t="shared" si="11"/>
        <v>0</v>
      </c>
      <c r="AE20" s="162" t="b">
        <f t="shared" si="19"/>
        <v>0</v>
      </c>
      <c r="AF20" s="162" t="b">
        <f t="shared" si="20"/>
        <v>0</v>
      </c>
      <c r="AG20" s="162" t="b">
        <f t="shared" si="21"/>
        <v>0</v>
      </c>
      <c r="AH20" s="162" t="b">
        <f t="shared" si="22"/>
        <v>0</v>
      </c>
      <c r="AI20" s="162" t="b">
        <f t="shared" si="23"/>
        <v>0</v>
      </c>
      <c r="AJ20" s="167">
        <f t="shared" si="12"/>
        <v>0</v>
      </c>
      <c r="AK20" s="263" t="str">
        <f t="shared" si="13"/>
        <v/>
      </c>
      <c r="AL20" s="240" t="str">
        <f t="shared" si="24"/>
        <v/>
      </c>
      <c r="AM20" s="165" t="str">
        <f t="shared" si="25"/>
        <v/>
      </c>
      <c r="AN20" s="166">
        <f t="shared" si="26"/>
        <v>0</v>
      </c>
      <c r="AO20" s="148" t="str">
        <f t="shared" si="27"/>
        <v/>
      </c>
      <c r="AP20" s="149" t="str">
        <f t="shared" si="28"/>
        <v/>
      </c>
      <c r="AQ20" s="137"/>
      <c r="AR20" s="165" t="str">
        <f t="shared" si="29"/>
        <v/>
      </c>
      <c r="AS20" s="243" t="str">
        <f t="shared" si="30"/>
        <v/>
      </c>
      <c r="AT20" s="243" t="str">
        <f t="shared" si="31"/>
        <v/>
      </c>
      <c r="AU20" s="243" t="str">
        <f t="shared" si="32"/>
        <v/>
      </c>
      <c r="AV20" s="242"/>
      <c r="AW20" s="243"/>
      <c r="AX20" s="243"/>
      <c r="AY20" s="242"/>
      <c r="AZ20" s="59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65" t="str">
        <f>'M7'!B21</f>
        <v>leerling 4</v>
      </c>
      <c r="C21" s="258">
        <f>'M7'!C21</f>
        <v>7</v>
      </c>
      <c r="D21" s="258" t="str">
        <f>IF('M7'!D21="","",IF('M7'!D21&gt;0,'M7'!D21))</f>
        <v>A</v>
      </c>
      <c r="E21" s="137"/>
      <c r="F21" s="137"/>
      <c r="G21" s="157"/>
      <c r="H21" s="202"/>
      <c r="I21" s="201"/>
      <c r="J21" s="201"/>
      <c r="K21" s="201"/>
      <c r="L21" s="201"/>
      <c r="M21" s="200"/>
      <c r="N21" s="160">
        <f t="shared" si="15"/>
        <v>0</v>
      </c>
      <c r="O21" s="161" t="str">
        <f t="shared" si="16"/>
        <v/>
      </c>
      <c r="P21" s="161" t="str">
        <f t="shared" si="0"/>
        <v/>
      </c>
      <c r="Q21" s="161" t="str">
        <f t="shared" si="0"/>
        <v/>
      </c>
      <c r="R21" s="161">
        <f t="shared" si="17"/>
        <v>0</v>
      </c>
      <c r="S21" s="102" t="str">
        <f t="shared" si="1"/>
        <v/>
      </c>
      <c r="T21" s="102" t="str">
        <f t="shared" si="2"/>
        <v/>
      </c>
      <c r="U21" s="102" t="str">
        <f t="shared" si="3"/>
        <v/>
      </c>
      <c r="V21" s="102" t="str">
        <f t="shared" si="18"/>
        <v/>
      </c>
      <c r="W21" s="102" t="str">
        <f t="shared" si="4"/>
        <v/>
      </c>
      <c r="X21" s="102" t="str">
        <f t="shared" si="5"/>
        <v/>
      </c>
      <c r="Y21" s="102">
        <f t="shared" si="6"/>
        <v>0</v>
      </c>
      <c r="Z21" s="162" t="str">
        <f t="shared" si="7"/>
        <v/>
      </c>
      <c r="AA21" s="162" t="b">
        <f t="shared" si="8"/>
        <v>0</v>
      </c>
      <c r="AB21" s="162" t="b">
        <f t="shared" si="9"/>
        <v>0</v>
      </c>
      <c r="AC21" s="162" t="b">
        <f t="shared" si="10"/>
        <v>0</v>
      </c>
      <c r="AD21" s="162" t="b">
        <f t="shared" si="11"/>
        <v>0</v>
      </c>
      <c r="AE21" s="162" t="b">
        <f t="shared" si="19"/>
        <v>0</v>
      </c>
      <c r="AF21" s="162" t="b">
        <f t="shared" si="20"/>
        <v>0</v>
      </c>
      <c r="AG21" s="162" t="b">
        <f t="shared" si="21"/>
        <v>0</v>
      </c>
      <c r="AH21" s="162" t="b">
        <f t="shared" si="22"/>
        <v>0</v>
      </c>
      <c r="AI21" s="162" t="b">
        <f t="shared" si="23"/>
        <v>0</v>
      </c>
      <c r="AJ21" s="167">
        <f t="shared" si="12"/>
        <v>0</v>
      </c>
      <c r="AK21" s="263" t="str">
        <f t="shared" si="13"/>
        <v/>
      </c>
      <c r="AL21" s="240" t="str">
        <f t="shared" si="24"/>
        <v/>
      </c>
      <c r="AM21" s="165" t="str">
        <f t="shared" si="25"/>
        <v/>
      </c>
      <c r="AN21" s="166">
        <f t="shared" si="26"/>
        <v>0</v>
      </c>
      <c r="AO21" s="148" t="str">
        <f t="shared" si="27"/>
        <v/>
      </c>
      <c r="AP21" s="149" t="str">
        <f t="shared" si="28"/>
        <v/>
      </c>
      <c r="AQ21" s="137"/>
      <c r="AR21" s="165" t="str">
        <f t="shared" si="29"/>
        <v/>
      </c>
      <c r="AS21" s="243" t="str">
        <f t="shared" si="30"/>
        <v/>
      </c>
      <c r="AT21" s="243" t="str">
        <f t="shared" si="31"/>
        <v/>
      </c>
      <c r="AU21" s="243" t="str">
        <f t="shared" si="32"/>
        <v/>
      </c>
      <c r="AV21" s="242"/>
      <c r="AW21" s="243"/>
      <c r="AX21" s="243"/>
      <c r="AY21" s="242"/>
      <c r="AZ21" s="59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265" t="str">
        <f>'M7'!B22</f>
        <v>leerling 5</v>
      </c>
      <c r="C22" s="258">
        <f>'M7'!C22</f>
        <v>7</v>
      </c>
      <c r="D22" s="258" t="str">
        <f>IF('M7'!D22="","",IF('M7'!D22&gt;0,'M7'!D22))</f>
        <v>A</v>
      </c>
      <c r="E22" s="137"/>
      <c r="F22" s="137"/>
      <c r="G22" s="157"/>
      <c r="H22" s="202"/>
      <c r="I22" s="201"/>
      <c r="J22" s="201"/>
      <c r="K22" s="201"/>
      <c r="L22" s="201"/>
      <c r="M22" s="200"/>
      <c r="N22" s="160">
        <f t="shared" si="15"/>
        <v>0</v>
      </c>
      <c r="O22" s="161" t="str">
        <f t="shared" si="16"/>
        <v/>
      </c>
      <c r="P22" s="161" t="str">
        <f t="shared" si="0"/>
        <v/>
      </c>
      <c r="Q22" s="161" t="str">
        <f t="shared" si="0"/>
        <v/>
      </c>
      <c r="R22" s="161">
        <f t="shared" si="17"/>
        <v>0</v>
      </c>
      <c r="S22" s="102" t="str">
        <f t="shared" si="1"/>
        <v/>
      </c>
      <c r="T22" s="102" t="str">
        <f t="shared" si="2"/>
        <v/>
      </c>
      <c r="U22" s="102" t="str">
        <f t="shared" si="3"/>
        <v/>
      </c>
      <c r="V22" s="102" t="str">
        <f t="shared" si="18"/>
        <v/>
      </c>
      <c r="W22" s="102" t="str">
        <f t="shared" si="4"/>
        <v/>
      </c>
      <c r="X22" s="102" t="str">
        <f t="shared" si="5"/>
        <v/>
      </c>
      <c r="Y22" s="102">
        <f t="shared" si="6"/>
        <v>0</v>
      </c>
      <c r="Z22" s="162" t="str">
        <f t="shared" si="7"/>
        <v/>
      </c>
      <c r="AA22" s="162" t="b">
        <f t="shared" si="8"/>
        <v>0</v>
      </c>
      <c r="AB22" s="162" t="b">
        <f t="shared" si="9"/>
        <v>0</v>
      </c>
      <c r="AC22" s="162" t="b">
        <f t="shared" si="10"/>
        <v>0</v>
      </c>
      <c r="AD22" s="162" t="b">
        <f t="shared" si="11"/>
        <v>0</v>
      </c>
      <c r="AE22" s="162" t="b">
        <f t="shared" si="19"/>
        <v>0</v>
      </c>
      <c r="AF22" s="162" t="b">
        <f t="shared" si="20"/>
        <v>0</v>
      </c>
      <c r="AG22" s="162" t="b">
        <f t="shared" si="21"/>
        <v>0</v>
      </c>
      <c r="AH22" s="162" t="b">
        <f t="shared" si="22"/>
        <v>0</v>
      </c>
      <c r="AI22" s="162" t="b">
        <f t="shared" si="23"/>
        <v>0</v>
      </c>
      <c r="AJ22" s="167">
        <f t="shared" si="12"/>
        <v>0</v>
      </c>
      <c r="AK22" s="263" t="str">
        <f t="shared" si="13"/>
        <v/>
      </c>
      <c r="AL22" s="240" t="str">
        <f t="shared" si="24"/>
        <v/>
      </c>
      <c r="AM22" s="165" t="str">
        <f t="shared" si="25"/>
        <v/>
      </c>
      <c r="AN22" s="166">
        <f t="shared" si="26"/>
        <v>0</v>
      </c>
      <c r="AO22" s="148" t="str">
        <f t="shared" si="27"/>
        <v/>
      </c>
      <c r="AP22" s="149" t="str">
        <f t="shared" si="28"/>
        <v/>
      </c>
      <c r="AQ22" s="137"/>
      <c r="AR22" s="165" t="str">
        <f t="shared" si="29"/>
        <v/>
      </c>
      <c r="AS22" s="243" t="str">
        <f t="shared" si="30"/>
        <v/>
      </c>
      <c r="AT22" s="243" t="str">
        <f t="shared" si="31"/>
        <v/>
      </c>
      <c r="AU22" s="243" t="str">
        <f t="shared" si="32"/>
        <v/>
      </c>
      <c r="AV22" s="242"/>
      <c r="AW22" s="243"/>
      <c r="AX22" s="243"/>
      <c r="AY22" s="242"/>
      <c r="AZ22" s="59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265" t="str">
        <f>'M7'!B23</f>
        <v>leerling 6</v>
      </c>
      <c r="C23" s="258">
        <f>'M7'!C23</f>
        <v>7</v>
      </c>
      <c r="D23" s="258" t="str">
        <f>IF('M7'!D23="","",IF('M7'!D23&gt;0,'M7'!D23))</f>
        <v>C</v>
      </c>
      <c r="E23" s="137"/>
      <c r="F23" s="137"/>
      <c r="G23" s="157"/>
      <c r="H23" s="202"/>
      <c r="I23" s="201"/>
      <c r="J23" s="201"/>
      <c r="K23" s="201"/>
      <c r="L23" s="201"/>
      <c r="M23" s="200"/>
      <c r="N23" s="160">
        <f t="shared" si="15"/>
        <v>0</v>
      </c>
      <c r="O23" s="161" t="str">
        <f t="shared" si="16"/>
        <v/>
      </c>
      <c r="P23" s="161" t="str">
        <f t="shared" si="0"/>
        <v/>
      </c>
      <c r="Q23" s="161" t="str">
        <f t="shared" si="0"/>
        <v/>
      </c>
      <c r="R23" s="161">
        <f t="shared" si="17"/>
        <v>0</v>
      </c>
      <c r="S23" s="102" t="str">
        <f t="shared" si="1"/>
        <v/>
      </c>
      <c r="T23" s="102" t="str">
        <f t="shared" si="2"/>
        <v/>
      </c>
      <c r="U23" s="102" t="str">
        <f t="shared" si="3"/>
        <v/>
      </c>
      <c r="V23" s="102" t="str">
        <f t="shared" si="18"/>
        <v/>
      </c>
      <c r="W23" s="102" t="str">
        <f t="shared" si="4"/>
        <v/>
      </c>
      <c r="X23" s="102" t="str">
        <f t="shared" si="5"/>
        <v/>
      </c>
      <c r="Y23" s="102">
        <f t="shared" si="6"/>
        <v>0</v>
      </c>
      <c r="Z23" s="162" t="b">
        <f t="shared" si="7"/>
        <v>0</v>
      </c>
      <c r="AA23" s="162" t="b">
        <f t="shared" si="8"/>
        <v>0</v>
      </c>
      <c r="AB23" s="162" t="str">
        <f t="shared" si="9"/>
        <v/>
      </c>
      <c r="AC23" s="162" t="b">
        <f t="shared" si="10"/>
        <v>0</v>
      </c>
      <c r="AD23" s="162" t="b">
        <f t="shared" si="11"/>
        <v>0</v>
      </c>
      <c r="AE23" s="162" t="b">
        <f t="shared" si="19"/>
        <v>0</v>
      </c>
      <c r="AF23" s="162" t="b">
        <f t="shared" si="20"/>
        <v>0</v>
      </c>
      <c r="AG23" s="162" t="b">
        <f t="shared" si="21"/>
        <v>0</v>
      </c>
      <c r="AH23" s="162" t="b">
        <f t="shared" si="22"/>
        <v>0</v>
      </c>
      <c r="AI23" s="162" t="b">
        <f t="shared" si="23"/>
        <v>0</v>
      </c>
      <c r="AJ23" s="167">
        <f t="shared" si="12"/>
        <v>0</v>
      </c>
      <c r="AK23" s="263" t="str">
        <f t="shared" si="13"/>
        <v/>
      </c>
      <c r="AL23" s="240" t="str">
        <f t="shared" si="24"/>
        <v/>
      </c>
      <c r="AM23" s="165" t="str">
        <f>IF(AL23="","",IF(AL23="PRO",1,IF(AL23="PRO/BBL",2,IF(AL23="BBL",3,IF(AL23="BBL/Kader",4,IF(AL23="Kader",5,IF(AL23="Kader/TL",6,IF(AL23="TL",7,IF(AL23="TL/Havo",8,IF(AL23="Havo",9,IF(AL23="Havo/VWO",10,IF(AL23="VWO",11))))))))))))</f>
        <v/>
      </c>
      <c r="AN23" s="166">
        <f t="shared" si="26"/>
        <v>0</v>
      </c>
      <c r="AO23" s="148" t="str">
        <f t="shared" si="27"/>
        <v/>
      </c>
      <c r="AP23" s="149" t="str">
        <f t="shared" si="28"/>
        <v/>
      </c>
      <c r="AQ23" s="137"/>
      <c r="AR23" s="165" t="str">
        <f t="shared" si="29"/>
        <v/>
      </c>
      <c r="AS23" s="243" t="str">
        <f t="shared" si="30"/>
        <v/>
      </c>
      <c r="AT23" s="243" t="str">
        <f t="shared" si="31"/>
        <v/>
      </c>
      <c r="AU23" s="243" t="str">
        <f t="shared" si="32"/>
        <v/>
      </c>
      <c r="AV23" s="242"/>
      <c r="AW23" s="243"/>
      <c r="AX23" s="243"/>
      <c r="AY23" s="242"/>
      <c r="AZ23" s="59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265" t="str">
        <f>'M7'!B24</f>
        <v>leerling 7</v>
      </c>
      <c r="C24" s="258">
        <f>'M7'!C24</f>
        <v>6</v>
      </c>
      <c r="D24" s="258" t="str">
        <f>IF('M7'!D24="","",IF('M7'!D24&gt;0,'M7'!D24))</f>
        <v>D</v>
      </c>
      <c r="E24" s="136"/>
      <c r="F24" s="136"/>
      <c r="G24" s="157"/>
      <c r="H24" s="202"/>
      <c r="I24" s="201"/>
      <c r="J24" s="201"/>
      <c r="K24" s="201"/>
      <c r="L24" s="201"/>
      <c r="M24" s="200"/>
      <c r="N24" s="160">
        <f t="shared" si="15"/>
        <v>0</v>
      </c>
      <c r="O24" s="161" t="str">
        <f t="shared" si="16"/>
        <v/>
      </c>
      <c r="P24" s="161" t="str">
        <f t="shared" si="0"/>
        <v/>
      </c>
      <c r="Q24" s="161" t="str">
        <f t="shared" si="0"/>
        <v/>
      </c>
      <c r="R24" s="161">
        <f t="shared" si="17"/>
        <v>0</v>
      </c>
      <c r="S24" s="102" t="str">
        <f t="shared" si="1"/>
        <v/>
      </c>
      <c r="T24" s="102" t="str">
        <f t="shared" si="2"/>
        <v/>
      </c>
      <c r="U24" s="102" t="str">
        <f t="shared" si="3"/>
        <v/>
      </c>
      <c r="V24" s="102" t="str">
        <f t="shared" si="18"/>
        <v/>
      </c>
      <c r="W24" s="102" t="str">
        <f t="shared" si="4"/>
        <v/>
      </c>
      <c r="X24" s="102" t="str">
        <f t="shared" si="5"/>
        <v/>
      </c>
      <c r="Y24" s="102">
        <f t="shared" si="6"/>
        <v>0</v>
      </c>
      <c r="Z24" s="162" t="b">
        <f t="shared" si="7"/>
        <v>0</v>
      </c>
      <c r="AA24" s="162" t="b">
        <f t="shared" si="8"/>
        <v>0</v>
      </c>
      <c r="AB24" s="162" t="b">
        <f t="shared" si="9"/>
        <v>0</v>
      </c>
      <c r="AC24" s="162" t="str">
        <f t="shared" si="10"/>
        <v/>
      </c>
      <c r="AD24" s="162" t="b">
        <f t="shared" si="11"/>
        <v>0</v>
      </c>
      <c r="AE24" s="162" t="b">
        <f t="shared" si="19"/>
        <v>0</v>
      </c>
      <c r="AF24" s="162" t="b">
        <f t="shared" si="20"/>
        <v>0</v>
      </c>
      <c r="AG24" s="162" t="b">
        <f t="shared" si="21"/>
        <v>0</v>
      </c>
      <c r="AH24" s="162" t="b">
        <f t="shared" si="22"/>
        <v>0</v>
      </c>
      <c r="AI24" s="162" t="b">
        <f t="shared" si="23"/>
        <v>0</v>
      </c>
      <c r="AJ24" s="167">
        <f t="shared" si="12"/>
        <v>0</v>
      </c>
      <c r="AK24" s="263" t="str">
        <f t="shared" si="13"/>
        <v/>
      </c>
      <c r="AL24" s="240" t="str">
        <f t="shared" si="24"/>
        <v/>
      </c>
      <c r="AM24" s="165" t="str">
        <f t="shared" si="25"/>
        <v/>
      </c>
      <c r="AN24" s="166">
        <f t="shared" si="26"/>
        <v>0</v>
      </c>
      <c r="AO24" s="148" t="str">
        <f t="shared" si="27"/>
        <v/>
      </c>
      <c r="AP24" s="149" t="str">
        <f t="shared" si="28"/>
        <v/>
      </c>
      <c r="AQ24" s="137"/>
      <c r="AR24" s="165" t="str">
        <f t="shared" si="29"/>
        <v/>
      </c>
      <c r="AS24" s="243" t="str">
        <f t="shared" si="30"/>
        <v/>
      </c>
      <c r="AT24" s="243" t="str">
        <f t="shared" si="31"/>
        <v/>
      </c>
      <c r="AU24" s="243" t="str">
        <f t="shared" si="32"/>
        <v/>
      </c>
      <c r="AV24" s="242"/>
      <c r="AW24" s="243"/>
      <c r="AX24" s="243"/>
      <c r="AY24" s="242"/>
      <c r="AZ24" s="59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265" t="str">
        <f>'M7'!B25</f>
        <v>leerling 8</v>
      </c>
      <c r="C25" s="258">
        <f>'M7'!C25</f>
        <v>7</v>
      </c>
      <c r="D25" s="258" t="str">
        <f>IF('M7'!D25="","",IF('M7'!D25&gt;0,'M7'!D25))</f>
        <v>C</v>
      </c>
      <c r="E25" s="137"/>
      <c r="F25" s="137"/>
      <c r="G25" s="157"/>
      <c r="H25" s="170"/>
      <c r="I25" s="201"/>
      <c r="J25" s="201"/>
      <c r="K25" s="201"/>
      <c r="L25" s="169"/>
      <c r="M25" s="200"/>
      <c r="N25" s="160">
        <f t="shared" si="15"/>
        <v>0</v>
      </c>
      <c r="O25" s="161" t="str">
        <f t="shared" si="16"/>
        <v/>
      </c>
      <c r="P25" s="161" t="str">
        <f t="shared" si="0"/>
        <v/>
      </c>
      <c r="Q25" s="161" t="str">
        <f t="shared" si="0"/>
        <v/>
      </c>
      <c r="R25" s="161">
        <f t="shared" si="17"/>
        <v>0</v>
      </c>
      <c r="S25" s="102" t="str">
        <f t="shared" si="1"/>
        <v/>
      </c>
      <c r="T25" s="102" t="str">
        <f t="shared" si="2"/>
        <v/>
      </c>
      <c r="U25" s="102" t="str">
        <f t="shared" si="3"/>
        <v/>
      </c>
      <c r="V25" s="102" t="str">
        <f t="shared" si="18"/>
        <v/>
      </c>
      <c r="W25" s="102" t="str">
        <f t="shared" si="4"/>
        <v/>
      </c>
      <c r="X25" s="102" t="str">
        <f t="shared" si="5"/>
        <v/>
      </c>
      <c r="Y25" s="102">
        <f t="shared" si="6"/>
        <v>0</v>
      </c>
      <c r="Z25" s="162" t="b">
        <f t="shared" si="7"/>
        <v>0</v>
      </c>
      <c r="AA25" s="162" t="b">
        <f t="shared" si="8"/>
        <v>0</v>
      </c>
      <c r="AB25" s="162" t="str">
        <f t="shared" si="9"/>
        <v/>
      </c>
      <c r="AC25" s="162" t="b">
        <f t="shared" si="10"/>
        <v>0</v>
      </c>
      <c r="AD25" s="162" t="b">
        <f t="shared" si="11"/>
        <v>0</v>
      </c>
      <c r="AE25" s="162" t="b">
        <f t="shared" si="19"/>
        <v>0</v>
      </c>
      <c r="AF25" s="162" t="b">
        <f t="shared" si="20"/>
        <v>0</v>
      </c>
      <c r="AG25" s="162" t="b">
        <f t="shared" si="21"/>
        <v>0</v>
      </c>
      <c r="AH25" s="162" t="b">
        <f t="shared" si="22"/>
        <v>0</v>
      </c>
      <c r="AI25" s="162" t="b">
        <f t="shared" si="23"/>
        <v>0</v>
      </c>
      <c r="AJ25" s="167">
        <f t="shared" si="12"/>
        <v>0</v>
      </c>
      <c r="AK25" s="263" t="str">
        <f t="shared" si="13"/>
        <v/>
      </c>
      <c r="AL25" s="240" t="str">
        <f t="shared" si="24"/>
        <v/>
      </c>
      <c r="AM25" s="165" t="str">
        <f t="shared" si="25"/>
        <v/>
      </c>
      <c r="AN25" s="166">
        <f t="shared" si="26"/>
        <v>0</v>
      </c>
      <c r="AO25" s="148" t="str">
        <f t="shared" si="27"/>
        <v/>
      </c>
      <c r="AP25" s="149" t="str">
        <f t="shared" si="28"/>
        <v/>
      </c>
      <c r="AQ25" s="137"/>
      <c r="AR25" s="165" t="str">
        <f t="shared" si="29"/>
        <v/>
      </c>
      <c r="AS25" s="243" t="str">
        <f t="shared" si="30"/>
        <v/>
      </c>
      <c r="AT25" s="243" t="str">
        <f t="shared" si="31"/>
        <v/>
      </c>
      <c r="AU25" s="243" t="str">
        <f t="shared" si="32"/>
        <v/>
      </c>
      <c r="AV25" s="242"/>
      <c r="AW25" s="243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43">
        <f t="shared" ref="AX25:AX53" si="35">IF(AW25="",0,IF(AW25&lt;AR25,0,IF(AW25&gt;=AR25,1)))</f>
        <v>0</v>
      </c>
      <c r="AY25" s="242"/>
      <c r="AZ25" s="59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265">
        <f>'M7'!B26</f>
        <v>0</v>
      </c>
      <c r="C26" s="258">
        <f>'M7'!C26</f>
        <v>0</v>
      </c>
      <c r="D26" s="258" t="str">
        <f>IF('M7'!D26="","",IF('M7'!D26&gt;0,'M7'!D26))</f>
        <v/>
      </c>
      <c r="E26" s="137"/>
      <c r="F26" s="137"/>
      <c r="G26" s="157"/>
      <c r="H26" s="170"/>
      <c r="I26" s="201"/>
      <c r="J26" s="201"/>
      <c r="K26" s="201"/>
      <c r="L26" s="169"/>
      <c r="M26" s="200"/>
      <c r="N26" s="160">
        <f t="shared" si="15"/>
        <v>0</v>
      </c>
      <c r="O26" s="161" t="str">
        <f t="shared" si="16"/>
        <v/>
      </c>
      <c r="P26" s="161" t="str">
        <f t="shared" si="0"/>
        <v/>
      </c>
      <c r="Q26" s="161" t="str">
        <f t="shared" si="0"/>
        <v/>
      </c>
      <c r="R26" s="161">
        <f t="shared" si="17"/>
        <v>0</v>
      </c>
      <c r="S26" s="102" t="str">
        <f t="shared" si="1"/>
        <v/>
      </c>
      <c r="T26" s="102" t="str">
        <f t="shared" si="2"/>
        <v/>
      </c>
      <c r="U26" s="102" t="str">
        <f t="shared" si="3"/>
        <v/>
      </c>
      <c r="V26" s="102" t="str">
        <f t="shared" si="18"/>
        <v/>
      </c>
      <c r="W26" s="102" t="str">
        <f t="shared" si="4"/>
        <v/>
      </c>
      <c r="X26" s="102" t="str">
        <f t="shared" si="5"/>
        <v/>
      </c>
      <c r="Y26" s="102">
        <f t="shared" si="6"/>
        <v>0</v>
      </c>
      <c r="Z26" s="162" t="b">
        <f t="shared" si="7"/>
        <v>0</v>
      </c>
      <c r="AA26" s="162" t="b">
        <f t="shared" si="8"/>
        <v>0</v>
      </c>
      <c r="AB26" s="162" t="b">
        <f t="shared" si="9"/>
        <v>0</v>
      </c>
      <c r="AC26" s="162" t="b">
        <f t="shared" si="10"/>
        <v>0</v>
      </c>
      <c r="AD26" s="162" t="b">
        <f t="shared" si="11"/>
        <v>0</v>
      </c>
      <c r="AE26" s="162" t="b">
        <f t="shared" si="19"/>
        <v>0</v>
      </c>
      <c r="AF26" s="162" t="b">
        <f t="shared" si="20"/>
        <v>0</v>
      </c>
      <c r="AG26" s="162" t="b">
        <f t="shared" si="21"/>
        <v>0</v>
      </c>
      <c r="AH26" s="162" t="b">
        <f t="shared" si="22"/>
        <v>0</v>
      </c>
      <c r="AI26" s="162" t="b">
        <f t="shared" si="23"/>
        <v>0</v>
      </c>
      <c r="AJ26" s="167" t="str">
        <f t="shared" si="12"/>
        <v/>
      </c>
      <c r="AK26" s="263" t="str">
        <f t="shared" si="13"/>
        <v/>
      </c>
      <c r="AL26" s="240" t="str">
        <f t="shared" si="24"/>
        <v/>
      </c>
      <c r="AM26" s="165" t="str">
        <f t="shared" si="25"/>
        <v/>
      </c>
      <c r="AN26" s="166">
        <f t="shared" si="26"/>
        <v>0</v>
      </c>
      <c r="AO26" s="148" t="str">
        <f t="shared" si="27"/>
        <v/>
      </c>
      <c r="AP26" s="149" t="str">
        <f t="shared" si="28"/>
        <v/>
      </c>
      <c r="AQ26" s="137"/>
      <c r="AR26" s="165" t="str">
        <f t="shared" si="29"/>
        <v/>
      </c>
      <c r="AS26" s="243" t="str">
        <f t="shared" si="30"/>
        <v/>
      </c>
      <c r="AT26" s="243" t="str">
        <f t="shared" si="31"/>
        <v/>
      </c>
      <c r="AU26" s="243" t="str">
        <f t="shared" si="32"/>
        <v/>
      </c>
      <c r="AV26" s="242"/>
      <c r="AW26" s="243" t="str">
        <f t="shared" si="34"/>
        <v/>
      </c>
      <c r="AX26" s="243">
        <f t="shared" si="35"/>
        <v>0</v>
      </c>
      <c r="AY26" s="242"/>
      <c r="AZ26" s="59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265">
        <f>'M7'!B27</f>
        <v>0</v>
      </c>
      <c r="C27" s="258">
        <f>'M7'!C27</f>
        <v>0</v>
      </c>
      <c r="D27" s="258" t="str">
        <f>IF('M7'!D27="","",IF('M7'!D27&gt;0,'M7'!D27))</f>
        <v/>
      </c>
      <c r="E27" s="137"/>
      <c r="F27" s="137"/>
      <c r="G27" s="157"/>
      <c r="H27" s="170"/>
      <c r="I27" s="201"/>
      <c r="J27" s="201"/>
      <c r="K27" s="201"/>
      <c r="L27" s="169"/>
      <c r="M27" s="200"/>
      <c r="N27" s="160">
        <f t="shared" si="15"/>
        <v>0</v>
      </c>
      <c r="O27" s="161" t="str">
        <f t="shared" si="16"/>
        <v/>
      </c>
      <c r="P27" s="161" t="str">
        <f t="shared" si="0"/>
        <v/>
      </c>
      <c r="Q27" s="161" t="str">
        <f t="shared" si="0"/>
        <v/>
      </c>
      <c r="R27" s="161">
        <f t="shared" si="17"/>
        <v>0</v>
      </c>
      <c r="S27" s="102" t="str">
        <f t="shared" si="1"/>
        <v/>
      </c>
      <c r="T27" s="102" t="str">
        <f t="shared" si="2"/>
        <v/>
      </c>
      <c r="U27" s="102" t="str">
        <f t="shared" si="3"/>
        <v/>
      </c>
      <c r="V27" s="102" t="str">
        <f t="shared" si="18"/>
        <v/>
      </c>
      <c r="W27" s="102" t="str">
        <f t="shared" si="4"/>
        <v/>
      </c>
      <c r="X27" s="102" t="str">
        <f t="shared" si="5"/>
        <v/>
      </c>
      <c r="Y27" s="102">
        <f t="shared" si="6"/>
        <v>0</v>
      </c>
      <c r="Z27" s="162" t="b">
        <f t="shared" si="7"/>
        <v>0</v>
      </c>
      <c r="AA27" s="162" t="b">
        <f t="shared" si="8"/>
        <v>0</v>
      </c>
      <c r="AB27" s="162" t="b">
        <f t="shared" si="9"/>
        <v>0</v>
      </c>
      <c r="AC27" s="162" t="b">
        <f t="shared" si="10"/>
        <v>0</v>
      </c>
      <c r="AD27" s="162" t="b">
        <f t="shared" si="11"/>
        <v>0</v>
      </c>
      <c r="AE27" s="162" t="b">
        <f t="shared" si="19"/>
        <v>0</v>
      </c>
      <c r="AF27" s="162" t="b">
        <f t="shared" si="20"/>
        <v>0</v>
      </c>
      <c r="AG27" s="162" t="b">
        <f t="shared" si="21"/>
        <v>0</v>
      </c>
      <c r="AH27" s="162" t="b">
        <f t="shared" si="22"/>
        <v>0</v>
      </c>
      <c r="AI27" s="162" t="b">
        <f t="shared" si="23"/>
        <v>0</v>
      </c>
      <c r="AJ27" s="167" t="str">
        <f t="shared" si="12"/>
        <v/>
      </c>
      <c r="AK27" s="263" t="str">
        <f t="shared" si="13"/>
        <v/>
      </c>
      <c r="AL27" s="240" t="str">
        <f t="shared" si="24"/>
        <v/>
      </c>
      <c r="AM27" s="165" t="str">
        <f t="shared" si="25"/>
        <v/>
      </c>
      <c r="AN27" s="166">
        <f t="shared" si="26"/>
        <v>0</v>
      </c>
      <c r="AO27" s="148" t="str">
        <f t="shared" si="27"/>
        <v/>
      </c>
      <c r="AP27" s="149" t="str">
        <f t="shared" si="28"/>
        <v/>
      </c>
      <c r="AQ27" s="137"/>
      <c r="AR27" s="165" t="str">
        <f t="shared" si="29"/>
        <v/>
      </c>
      <c r="AS27" s="243" t="str">
        <f t="shared" si="30"/>
        <v/>
      </c>
      <c r="AT27" s="243" t="str">
        <f t="shared" si="31"/>
        <v/>
      </c>
      <c r="AU27" s="243" t="str">
        <f t="shared" si="32"/>
        <v/>
      </c>
      <c r="AV27" s="242"/>
      <c r="AW27" s="243" t="str">
        <f t="shared" si="34"/>
        <v/>
      </c>
      <c r="AX27" s="243">
        <f t="shared" si="35"/>
        <v>0</v>
      </c>
      <c r="AY27" s="242"/>
      <c r="AZ27" s="59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265">
        <f>'M7'!B28</f>
        <v>0</v>
      </c>
      <c r="C28" s="258">
        <f>'M7'!C28</f>
        <v>0</v>
      </c>
      <c r="D28" s="258" t="str">
        <f>IF('M7'!D28="","",IF('M7'!D28&gt;0,'M7'!D28))</f>
        <v/>
      </c>
      <c r="E28" s="137"/>
      <c r="F28" s="137"/>
      <c r="G28" s="157"/>
      <c r="H28" s="170"/>
      <c r="I28" s="201"/>
      <c r="J28" s="201"/>
      <c r="K28" s="201"/>
      <c r="L28" s="169"/>
      <c r="M28" s="200"/>
      <c r="N28" s="160">
        <f t="shared" si="15"/>
        <v>0</v>
      </c>
      <c r="O28" s="161" t="str">
        <f t="shared" si="16"/>
        <v/>
      </c>
      <c r="P28" s="161" t="str">
        <f t="shared" si="0"/>
        <v/>
      </c>
      <c r="Q28" s="161" t="str">
        <f t="shared" si="0"/>
        <v/>
      </c>
      <c r="R28" s="161">
        <f t="shared" si="17"/>
        <v>0</v>
      </c>
      <c r="S28" s="102" t="str">
        <f t="shared" si="1"/>
        <v/>
      </c>
      <c r="T28" s="102" t="str">
        <f t="shared" si="2"/>
        <v/>
      </c>
      <c r="U28" s="102" t="str">
        <f t="shared" si="3"/>
        <v/>
      </c>
      <c r="V28" s="102" t="str">
        <f t="shared" si="18"/>
        <v/>
      </c>
      <c r="W28" s="102" t="str">
        <f t="shared" si="4"/>
        <v/>
      </c>
      <c r="X28" s="102" t="str">
        <f t="shared" si="5"/>
        <v/>
      </c>
      <c r="Y28" s="102">
        <f t="shared" si="6"/>
        <v>0</v>
      </c>
      <c r="Z28" s="162" t="b">
        <f t="shared" si="7"/>
        <v>0</v>
      </c>
      <c r="AA28" s="162" t="b">
        <f t="shared" si="8"/>
        <v>0</v>
      </c>
      <c r="AB28" s="162" t="b">
        <f t="shared" si="9"/>
        <v>0</v>
      </c>
      <c r="AC28" s="162" t="b">
        <f t="shared" si="10"/>
        <v>0</v>
      </c>
      <c r="AD28" s="162" t="b">
        <f t="shared" si="11"/>
        <v>0</v>
      </c>
      <c r="AE28" s="162" t="b">
        <f t="shared" si="19"/>
        <v>0</v>
      </c>
      <c r="AF28" s="162" t="b">
        <f t="shared" si="20"/>
        <v>0</v>
      </c>
      <c r="AG28" s="162" t="b">
        <f t="shared" si="21"/>
        <v>0</v>
      </c>
      <c r="AH28" s="162" t="b">
        <f t="shared" si="22"/>
        <v>0</v>
      </c>
      <c r="AI28" s="162" t="b">
        <f t="shared" si="23"/>
        <v>0</v>
      </c>
      <c r="AJ28" s="167" t="str">
        <f t="shared" si="12"/>
        <v/>
      </c>
      <c r="AK28" s="263" t="str">
        <f t="shared" si="13"/>
        <v/>
      </c>
      <c r="AL28" s="240" t="str">
        <f t="shared" si="24"/>
        <v/>
      </c>
      <c r="AM28" s="165" t="str">
        <f t="shared" si="25"/>
        <v/>
      </c>
      <c r="AN28" s="166">
        <f t="shared" si="26"/>
        <v>0</v>
      </c>
      <c r="AO28" s="148" t="str">
        <f t="shared" si="27"/>
        <v/>
      </c>
      <c r="AP28" s="149" t="str">
        <f t="shared" si="28"/>
        <v/>
      </c>
      <c r="AQ28" s="137"/>
      <c r="AR28" s="165" t="str">
        <f t="shared" si="29"/>
        <v/>
      </c>
      <c r="AS28" s="243" t="str">
        <f t="shared" si="30"/>
        <v/>
      </c>
      <c r="AT28" s="243" t="str">
        <f t="shared" si="31"/>
        <v/>
      </c>
      <c r="AU28" s="243" t="str">
        <f t="shared" si="32"/>
        <v/>
      </c>
      <c r="AV28" s="242"/>
      <c r="AW28" s="243" t="str">
        <f t="shared" si="34"/>
        <v/>
      </c>
      <c r="AX28" s="243">
        <f t="shared" si="35"/>
        <v>0</v>
      </c>
      <c r="AY28" s="242"/>
      <c r="AZ28" s="59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265">
        <f>'M7'!B29</f>
        <v>0</v>
      </c>
      <c r="C29" s="258">
        <f>'M7'!C29</f>
        <v>0</v>
      </c>
      <c r="D29" s="258" t="str">
        <f>IF('M7'!D29="","",IF('M7'!D29&gt;0,'M7'!D29))</f>
        <v/>
      </c>
      <c r="E29" s="137"/>
      <c r="F29" s="137"/>
      <c r="G29" s="157"/>
      <c r="H29" s="170"/>
      <c r="I29" s="201"/>
      <c r="J29" s="201"/>
      <c r="K29" s="201"/>
      <c r="L29" s="169"/>
      <c r="M29" s="200"/>
      <c r="N29" s="160">
        <f t="shared" si="15"/>
        <v>0</v>
      </c>
      <c r="O29" s="161" t="str">
        <f t="shared" si="16"/>
        <v/>
      </c>
      <c r="P29" s="161" t="str">
        <f t="shared" si="0"/>
        <v/>
      </c>
      <c r="Q29" s="161" t="str">
        <f t="shared" si="0"/>
        <v/>
      </c>
      <c r="R29" s="161">
        <f t="shared" si="17"/>
        <v>0</v>
      </c>
      <c r="S29" s="102" t="str">
        <f t="shared" si="1"/>
        <v/>
      </c>
      <c r="T29" s="102" t="str">
        <f t="shared" si="2"/>
        <v/>
      </c>
      <c r="U29" s="102" t="str">
        <f t="shared" si="3"/>
        <v/>
      </c>
      <c r="V29" s="102" t="str">
        <f t="shared" si="18"/>
        <v/>
      </c>
      <c r="W29" s="102" t="str">
        <f t="shared" si="4"/>
        <v/>
      </c>
      <c r="X29" s="102" t="str">
        <f t="shared" si="5"/>
        <v/>
      </c>
      <c r="Y29" s="102">
        <f t="shared" si="6"/>
        <v>0</v>
      </c>
      <c r="Z29" s="162" t="b">
        <f t="shared" si="7"/>
        <v>0</v>
      </c>
      <c r="AA29" s="162" t="b">
        <f t="shared" si="8"/>
        <v>0</v>
      </c>
      <c r="AB29" s="162" t="b">
        <f t="shared" si="9"/>
        <v>0</v>
      </c>
      <c r="AC29" s="162" t="b">
        <f t="shared" si="10"/>
        <v>0</v>
      </c>
      <c r="AD29" s="162" t="b">
        <f t="shared" si="11"/>
        <v>0</v>
      </c>
      <c r="AE29" s="162" t="b">
        <f t="shared" si="19"/>
        <v>0</v>
      </c>
      <c r="AF29" s="162" t="b">
        <f t="shared" si="20"/>
        <v>0</v>
      </c>
      <c r="AG29" s="162" t="b">
        <f t="shared" si="21"/>
        <v>0</v>
      </c>
      <c r="AH29" s="162" t="b">
        <f t="shared" si="22"/>
        <v>0</v>
      </c>
      <c r="AI29" s="162" t="b">
        <f t="shared" si="23"/>
        <v>0</v>
      </c>
      <c r="AJ29" s="167" t="str">
        <f t="shared" si="12"/>
        <v/>
      </c>
      <c r="AK29" s="263" t="str">
        <f t="shared" si="13"/>
        <v/>
      </c>
      <c r="AL29" s="240" t="str">
        <f t="shared" si="24"/>
        <v/>
      </c>
      <c r="AM29" s="165" t="str">
        <f t="shared" si="25"/>
        <v/>
      </c>
      <c r="AN29" s="166">
        <f t="shared" si="26"/>
        <v>0</v>
      </c>
      <c r="AO29" s="148" t="str">
        <f t="shared" si="27"/>
        <v/>
      </c>
      <c r="AP29" s="149" t="str">
        <f t="shared" si="28"/>
        <v/>
      </c>
      <c r="AQ29" s="137"/>
      <c r="AR29" s="165" t="str">
        <f t="shared" si="29"/>
        <v/>
      </c>
      <c r="AS29" s="243" t="str">
        <f t="shared" si="30"/>
        <v/>
      </c>
      <c r="AT29" s="243" t="str">
        <f t="shared" si="31"/>
        <v/>
      </c>
      <c r="AU29" s="243" t="str">
        <f t="shared" si="32"/>
        <v/>
      </c>
      <c r="AV29" s="242"/>
      <c r="AW29" s="243" t="str">
        <f t="shared" si="34"/>
        <v/>
      </c>
      <c r="AX29" s="243">
        <f t="shared" si="35"/>
        <v>0</v>
      </c>
      <c r="AY29" s="242"/>
      <c r="AZ29" s="59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265">
        <f>'M7'!B30</f>
        <v>0</v>
      </c>
      <c r="C30" s="258">
        <f>'M7'!C30</f>
        <v>0</v>
      </c>
      <c r="D30" s="258" t="str">
        <f>IF('M7'!D30="","",IF('M7'!D30&gt;0,'M7'!D30))</f>
        <v/>
      </c>
      <c r="E30" s="137"/>
      <c r="F30" s="137"/>
      <c r="G30" s="157"/>
      <c r="H30" s="170"/>
      <c r="I30" s="201"/>
      <c r="J30" s="201"/>
      <c r="K30" s="201"/>
      <c r="L30" s="169"/>
      <c r="M30" s="200"/>
      <c r="N30" s="160">
        <f t="shared" si="15"/>
        <v>0</v>
      </c>
      <c r="O30" s="161" t="str">
        <f t="shared" si="16"/>
        <v/>
      </c>
      <c r="P30" s="161" t="str">
        <f t="shared" si="0"/>
        <v/>
      </c>
      <c r="Q30" s="161" t="str">
        <f t="shared" si="0"/>
        <v/>
      </c>
      <c r="R30" s="161">
        <f t="shared" si="17"/>
        <v>0</v>
      </c>
      <c r="S30" s="102" t="str">
        <f t="shared" si="1"/>
        <v/>
      </c>
      <c r="T30" s="102" t="str">
        <f t="shared" si="2"/>
        <v/>
      </c>
      <c r="U30" s="102" t="str">
        <f t="shared" si="3"/>
        <v/>
      </c>
      <c r="V30" s="102" t="str">
        <f t="shared" si="18"/>
        <v/>
      </c>
      <c r="W30" s="102" t="str">
        <f t="shared" si="4"/>
        <v/>
      </c>
      <c r="X30" s="102" t="str">
        <f t="shared" si="5"/>
        <v/>
      </c>
      <c r="Y30" s="102">
        <f t="shared" si="6"/>
        <v>0</v>
      </c>
      <c r="Z30" s="162" t="b">
        <f t="shared" si="7"/>
        <v>0</v>
      </c>
      <c r="AA30" s="162" t="b">
        <f t="shared" si="8"/>
        <v>0</v>
      </c>
      <c r="AB30" s="162" t="b">
        <f t="shared" si="9"/>
        <v>0</v>
      </c>
      <c r="AC30" s="162" t="b">
        <f t="shared" si="10"/>
        <v>0</v>
      </c>
      <c r="AD30" s="162" t="b">
        <f t="shared" si="11"/>
        <v>0</v>
      </c>
      <c r="AE30" s="162" t="b">
        <f t="shared" si="19"/>
        <v>0</v>
      </c>
      <c r="AF30" s="162" t="b">
        <f t="shared" si="20"/>
        <v>0</v>
      </c>
      <c r="AG30" s="162" t="b">
        <f t="shared" si="21"/>
        <v>0</v>
      </c>
      <c r="AH30" s="162" t="b">
        <f t="shared" si="22"/>
        <v>0</v>
      </c>
      <c r="AI30" s="162" t="b">
        <f t="shared" si="23"/>
        <v>0</v>
      </c>
      <c r="AJ30" s="167" t="str">
        <f t="shared" si="12"/>
        <v/>
      </c>
      <c r="AK30" s="263" t="str">
        <f t="shared" si="13"/>
        <v/>
      </c>
      <c r="AL30" s="240" t="str">
        <f t="shared" si="24"/>
        <v/>
      </c>
      <c r="AM30" s="165" t="str">
        <f t="shared" si="25"/>
        <v/>
      </c>
      <c r="AN30" s="166">
        <f t="shared" si="26"/>
        <v>0</v>
      </c>
      <c r="AO30" s="148" t="str">
        <f t="shared" si="27"/>
        <v/>
      </c>
      <c r="AP30" s="149" t="str">
        <f t="shared" si="28"/>
        <v/>
      </c>
      <c r="AQ30" s="137"/>
      <c r="AR30" s="165" t="str">
        <f t="shared" si="29"/>
        <v/>
      </c>
      <c r="AS30" s="243" t="str">
        <f t="shared" si="30"/>
        <v/>
      </c>
      <c r="AT30" s="243" t="str">
        <f t="shared" si="31"/>
        <v/>
      </c>
      <c r="AU30" s="243" t="str">
        <f t="shared" si="32"/>
        <v/>
      </c>
      <c r="AV30" s="242"/>
      <c r="AW30" s="243" t="str">
        <f t="shared" si="34"/>
        <v/>
      </c>
      <c r="AX30" s="243">
        <f t="shared" si="35"/>
        <v>0</v>
      </c>
      <c r="AY30" s="242"/>
      <c r="AZ30" s="59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265">
        <f>'M7'!B31</f>
        <v>0</v>
      </c>
      <c r="C31" s="258">
        <f>'M7'!C31</f>
        <v>0</v>
      </c>
      <c r="D31" s="258" t="str">
        <f>IF('M7'!D31="","",IF('M7'!D31&gt;0,'M7'!D31))</f>
        <v/>
      </c>
      <c r="E31" s="137"/>
      <c r="F31" s="137"/>
      <c r="G31" s="157"/>
      <c r="H31" s="170"/>
      <c r="I31" s="201"/>
      <c r="J31" s="201"/>
      <c r="K31" s="201"/>
      <c r="L31" s="169"/>
      <c r="M31" s="200"/>
      <c r="N31" s="160">
        <f t="shared" si="15"/>
        <v>0</v>
      </c>
      <c r="O31" s="161" t="str">
        <f t="shared" si="16"/>
        <v/>
      </c>
      <c r="P31" s="161" t="str">
        <f t="shared" si="0"/>
        <v/>
      </c>
      <c r="Q31" s="161" t="str">
        <f t="shared" si="0"/>
        <v/>
      </c>
      <c r="R31" s="161">
        <f t="shared" si="17"/>
        <v>0</v>
      </c>
      <c r="S31" s="102" t="str">
        <f t="shared" si="1"/>
        <v/>
      </c>
      <c r="T31" s="102" t="str">
        <f t="shared" si="2"/>
        <v/>
      </c>
      <c r="U31" s="102" t="str">
        <f t="shared" si="3"/>
        <v/>
      </c>
      <c r="V31" s="102" t="str">
        <f t="shared" si="18"/>
        <v/>
      </c>
      <c r="W31" s="102" t="str">
        <f t="shared" si="4"/>
        <v/>
      </c>
      <c r="X31" s="102" t="str">
        <f t="shared" si="5"/>
        <v/>
      </c>
      <c r="Y31" s="102">
        <f t="shared" si="6"/>
        <v>0</v>
      </c>
      <c r="Z31" s="162" t="b">
        <f t="shared" si="7"/>
        <v>0</v>
      </c>
      <c r="AA31" s="162" t="b">
        <f t="shared" si="8"/>
        <v>0</v>
      </c>
      <c r="AB31" s="162" t="b">
        <f t="shared" si="9"/>
        <v>0</v>
      </c>
      <c r="AC31" s="162" t="b">
        <f t="shared" si="10"/>
        <v>0</v>
      </c>
      <c r="AD31" s="162" t="b">
        <f t="shared" si="11"/>
        <v>0</v>
      </c>
      <c r="AE31" s="162" t="b">
        <f t="shared" si="19"/>
        <v>0</v>
      </c>
      <c r="AF31" s="162" t="b">
        <f t="shared" si="20"/>
        <v>0</v>
      </c>
      <c r="AG31" s="162" t="b">
        <f t="shared" si="21"/>
        <v>0</v>
      </c>
      <c r="AH31" s="162" t="b">
        <f t="shared" si="22"/>
        <v>0</v>
      </c>
      <c r="AI31" s="162" t="b">
        <f t="shared" si="23"/>
        <v>0</v>
      </c>
      <c r="AJ31" s="167" t="str">
        <f t="shared" si="12"/>
        <v/>
      </c>
      <c r="AK31" s="263" t="str">
        <f t="shared" si="13"/>
        <v/>
      </c>
      <c r="AL31" s="240" t="str">
        <f t="shared" si="24"/>
        <v/>
      </c>
      <c r="AM31" s="165" t="str">
        <f t="shared" si="25"/>
        <v/>
      </c>
      <c r="AN31" s="166">
        <f t="shared" si="26"/>
        <v>0</v>
      </c>
      <c r="AO31" s="148" t="str">
        <f t="shared" si="27"/>
        <v/>
      </c>
      <c r="AP31" s="149" t="str">
        <f t="shared" si="28"/>
        <v/>
      </c>
      <c r="AQ31" s="137"/>
      <c r="AR31" s="165" t="str">
        <f t="shared" si="29"/>
        <v/>
      </c>
      <c r="AS31" s="243" t="str">
        <f t="shared" si="30"/>
        <v/>
      </c>
      <c r="AT31" s="243" t="str">
        <f t="shared" si="31"/>
        <v/>
      </c>
      <c r="AU31" s="243" t="str">
        <f t="shared" si="32"/>
        <v/>
      </c>
      <c r="AV31" s="242"/>
      <c r="AW31" s="243" t="str">
        <f t="shared" si="34"/>
        <v/>
      </c>
      <c r="AX31" s="243">
        <f t="shared" si="35"/>
        <v>0</v>
      </c>
      <c r="AY31" s="242"/>
      <c r="AZ31" s="59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265">
        <f>'M7'!B32</f>
        <v>0</v>
      </c>
      <c r="C32" s="258">
        <f>'M7'!C32</f>
        <v>0</v>
      </c>
      <c r="D32" s="258" t="str">
        <f>IF('M7'!D32="","",IF('M7'!D32&gt;0,'M7'!D32))</f>
        <v/>
      </c>
      <c r="E32" s="137"/>
      <c r="F32" s="137"/>
      <c r="G32" s="157"/>
      <c r="H32" s="170"/>
      <c r="I32" s="169"/>
      <c r="J32" s="169"/>
      <c r="K32" s="201"/>
      <c r="L32" s="169"/>
      <c r="M32" s="171"/>
      <c r="N32" s="160">
        <f t="shared" si="15"/>
        <v>0</v>
      </c>
      <c r="O32" s="161" t="str">
        <f t="shared" si="16"/>
        <v/>
      </c>
      <c r="P32" s="161" t="str">
        <f t="shared" si="0"/>
        <v/>
      </c>
      <c r="Q32" s="161" t="str">
        <f t="shared" si="0"/>
        <v/>
      </c>
      <c r="R32" s="161">
        <f t="shared" si="17"/>
        <v>0</v>
      </c>
      <c r="S32" s="102" t="str">
        <f t="shared" si="1"/>
        <v/>
      </c>
      <c r="T32" s="102" t="str">
        <f t="shared" si="2"/>
        <v/>
      </c>
      <c r="U32" s="102" t="str">
        <f t="shared" si="3"/>
        <v/>
      </c>
      <c r="V32" s="102" t="str">
        <f t="shared" si="18"/>
        <v/>
      </c>
      <c r="W32" s="102" t="str">
        <f t="shared" si="4"/>
        <v/>
      </c>
      <c r="X32" s="102" t="str">
        <f t="shared" si="5"/>
        <v/>
      </c>
      <c r="Y32" s="102">
        <f t="shared" si="6"/>
        <v>0</v>
      </c>
      <c r="Z32" s="162" t="b">
        <f t="shared" si="7"/>
        <v>0</v>
      </c>
      <c r="AA32" s="162" t="b">
        <f t="shared" si="8"/>
        <v>0</v>
      </c>
      <c r="AB32" s="162" t="b">
        <f t="shared" si="9"/>
        <v>0</v>
      </c>
      <c r="AC32" s="162" t="b">
        <f t="shared" si="10"/>
        <v>0</v>
      </c>
      <c r="AD32" s="162" t="b">
        <f t="shared" si="11"/>
        <v>0</v>
      </c>
      <c r="AE32" s="162" t="b">
        <f t="shared" si="19"/>
        <v>0</v>
      </c>
      <c r="AF32" s="162" t="b">
        <f t="shared" si="20"/>
        <v>0</v>
      </c>
      <c r="AG32" s="162" t="b">
        <f t="shared" si="21"/>
        <v>0</v>
      </c>
      <c r="AH32" s="162" t="b">
        <f t="shared" si="22"/>
        <v>0</v>
      </c>
      <c r="AI32" s="162" t="b">
        <f t="shared" si="23"/>
        <v>0</v>
      </c>
      <c r="AJ32" s="167" t="str">
        <f t="shared" si="12"/>
        <v/>
      </c>
      <c r="AK32" s="263" t="str">
        <f t="shared" si="13"/>
        <v/>
      </c>
      <c r="AL32" s="240" t="str">
        <f t="shared" si="24"/>
        <v/>
      </c>
      <c r="AM32" s="165" t="str">
        <f t="shared" si="25"/>
        <v/>
      </c>
      <c r="AN32" s="166">
        <f t="shared" si="26"/>
        <v>0</v>
      </c>
      <c r="AO32" s="148" t="str">
        <f t="shared" si="27"/>
        <v/>
      </c>
      <c r="AP32" s="149" t="str">
        <f t="shared" si="28"/>
        <v/>
      </c>
      <c r="AQ32" s="137"/>
      <c r="AR32" s="165" t="str">
        <f t="shared" si="29"/>
        <v/>
      </c>
      <c r="AS32" s="243" t="str">
        <f t="shared" si="30"/>
        <v/>
      </c>
      <c r="AT32" s="243" t="str">
        <f t="shared" si="31"/>
        <v/>
      </c>
      <c r="AU32" s="243" t="str">
        <f t="shared" si="32"/>
        <v/>
      </c>
      <c r="AV32" s="242"/>
      <c r="AW32" s="243" t="str">
        <f t="shared" si="34"/>
        <v/>
      </c>
      <c r="AX32" s="243">
        <f t="shared" si="35"/>
        <v>0</v>
      </c>
      <c r="AY32" s="242"/>
      <c r="AZ32" s="59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265">
        <f>'M7'!B33</f>
        <v>0</v>
      </c>
      <c r="C33" s="258">
        <f>'M7'!C33</f>
        <v>0</v>
      </c>
      <c r="D33" s="258" t="str">
        <f>IF('M7'!D33="","",IF('M7'!D33&gt;0,'M7'!D33))</f>
        <v/>
      </c>
      <c r="E33" s="137"/>
      <c r="F33" s="137"/>
      <c r="G33" s="157"/>
      <c r="H33" s="170"/>
      <c r="I33" s="169"/>
      <c r="J33" s="169"/>
      <c r="K33" s="201"/>
      <c r="L33" s="169"/>
      <c r="M33" s="200"/>
      <c r="N33" s="160">
        <f t="shared" si="15"/>
        <v>0</v>
      </c>
      <c r="O33" s="161" t="str">
        <f t="shared" si="16"/>
        <v/>
      </c>
      <c r="P33" s="161" t="str">
        <f t="shared" si="0"/>
        <v/>
      </c>
      <c r="Q33" s="161" t="str">
        <f t="shared" si="0"/>
        <v/>
      </c>
      <c r="R33" s="161">
        <f t="shared" si="17"/>
        <v>0</v>
      </c>
      <c r="S33" s="102" t="str">
        <f t="shared" si="1"/>
        <v/>
      </c>
      <c r="T33" s="102" t="str">
        <f t="shared" si="2"/>
        <v/>
      </c>
      <c r="U33" s="102" t="str">
        <f t="shared" si="3"/>
        <v/>
      </c>
      <c r="V33" s="102" t="str">
        <f t="shared" si="18"/>
        <v/>
      </c>
      <c r="W33" s="102" t="str">
        <f t="shared" si="4"/>
        <v/>
      </c>
      <c r="X33" s="102" t="str">
        <f t="shared" si="5"/>
        <v/>
      </c>
      <c r="Y33" s="102">
        <f t="shared" si="6"/>
        <v>0</v>
      </c>
      <c r="Z33" s="162" t="b">
        <f t="shared" si="7"/>
        <v>0</v>
      </c>
      <c r="AA33" s="162" t="b">
        <f t="shared" si="8"/>
        <v>0</v>
      </c>
      <c r="AB33" s="162" t="b">
        <f t="shared" si="9"/>
        <v>0</v>
      </c>
      <c r="AC33" s="162" t="b">
        <f t="shared" si="10"/>
        <v>0</v>
      </c>
      <c r="AD33" s="162" t="b">
        <f t="shared" si="11"/>
        <v>0</v>
      </c>
      <c r="AE33" s="162" t="b">
        <f t="shared" si="19"/>
        <v>0</v>
      </c>
      <c r="AF33" s="162" t="b">
        <f t="shared" si="20"/>
        <v>0</v>
      </c>
      <c r="AG33" s="162" t="b">
        <f t="shared" si="21"/>
        <v>0</v>
      </c>
      <c r="AH33" s="162" t="b">
        <f t="shared" si="22"/>
        <v>0</v>
      </c>
      <c r="AI33" s="162" t="b">
        <f t="shared" si="23"/>
        <v>0</v>
      </c>
      <c r="AJ33" s="167" t="str">
        <f t="shared" si="12"/>
        <v/>
      </c>
      <c r="AK33" s="263" t="str">
        <f t="shared" si="13"/>
        <v/>
      </c>
      <c r="AL33" s="240" t="str">
        <f t="shared" si="24"/>
        <v/>
      </c>
      <c r="AM33" s="165" t="str">
        <f t="shared" si="25"/>
        <v/>
      </c>
      <c r="AN33" s="166">
        <f t="shared" si="26"/>
        <v>0</v>
      </c>
      <c r="AO33" s="148" t="str">
        <f t="shared" si="27"/>
        <v/>
      </c>
      <c r="AP33" s="149" t="str">
        <f t="shared" si="28"/>
        <v/>
      </c>
      <c r="AQ33" s="137"/>
      <c r="AR33" s="165" t="str">
        <f t="shared" si="29"/>
        <v/>
      </c>
      <c r="AS33" s="243" t="str">
        <f t="shared" si="30"/>
        <v/>
      </c>
      <c r="AT33" s="243" t="str">
        <f t="shared" si="31"/>
        <v/>
      </c>
      <c r="AU33" s="243" t="str">
        <f t="shared" si="32"/>
        <v/>
      </c>
      <c r="AV33" s="242"/>
      <c r="AW33" s="243" t="str">
        <f t="shared" si="34"/>
        <v/>
      </c>
      <c r="AX33" s="243">
        <f t="shared" si="35"/>
        <v>0</v>
      </c>
      <c r="AY33" s="242"/>
      <c r="AZ33" s="59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265">
        <f>'M7'!B34</f>
        <v>0</v>
      </c>
      <c r="C34" s="258">
        <f>'M7'!C34</f>
        <v>0</v>
      </c>
      <c r="D34" s="258" t="str">
        <f>IF('M7'!D34="","",IF('M7'!D34&gt;0,'M7'!D34))</f>
        <v/>
      </c>
      <c r="E34" s="137"/>
      <c r="F34" s="137"/>
      <c r="G34" s="157"/>
      <c r="H34" s="170"/>
      <c r="I34" s="169"/>
      <c r="J34" s="169"/>
      <c r="K34" s="201"/>
      <c r="L34" s="169"/>
      <c r="M34" s="200"/>
      <c r="N34" s="160">
        <f t="shared" si="15"/>
        <v>0</v>
      </c>
      <c r="O34" s="161" t="str">
        <f t="shared" si="16"/>
        <v/>
      </c>
      <c r="P34" s="161" t="str">
        <f t="shared" si="0"/>
        <v/>
      </c>
      <c r="Q34" s="161" t="str">
        <f t="shared" si="0"/>
        <v/>
      </c>
      <c r="R34" s="161">
        <f t="shared" si="17"/>
        <v>0</v>
      </c>
      <c r="S34" s="102" t="str">
        <f t="shared" si="1"/>
        <v/>
      </c>
      <c r="T34" s="102" t="str">
        <f t="shared" si="2"/>
        <v/>
      </c>
      <c r="U34" s="102" t="str">
        <f t="shared" si="3"/>
        <v/>
      </c>
      <c r="V34" s="102" t="str">
        <f t="shared" si="18"/>
        <v/>
      </c>
      <c r="W34" s="102" t="str">
        <f t="shared" si="4"/>
        <v/>
      </c>
      <c r="X34" s="102" t="str">
        <f t="shared" si="5"/>
        <v/>
      </c>
      <c r="Y34" s="102">
        <f t="shared" si="6"/>
        <v>0</v>
      </c>
      <c r="Z34" s="162" t="b">
        <f t="shared" si="7"/>
        <v>0</v>
      </c>
      <c r="AA34" s="162" t="b">
        <f t="shared" si="8"/>
        <v>0</v>
      </c>
      <c r="AB34" s="162" t="b">
        <f t="shared" si="9"/>
        <v>0</v>
      </c>
      <c r="AC34" s="162" t="b">
        <f t="shared" si="10"/>
        <v>0</v>
      </c>
      <c r="AD34" s="162" t="b">
        <f t="shared" si="11"/>
        <v>0</v>
      </c>
      <c r="AE34" s="162" t="b">
        <f t="shared" si="19"/>
        <v>0</v>
      </c>
      <c r="AF34" s="162" t="b">
        <f t="shared" si="20"/>
        <v>0</v>
      </c>
      <c r="AG34" s="162" t="b">
        <f t="shared" si="21"/>
        <v>0</v>
      </c>
      <c r="AH34" s="162" t="b">
        <f t="shared" si="22"/>
        <v>0</v>
      </c>
      <c r="AI34" s="162" t="b">
        <f t="shared" si="23"/>
        <v>0</v>
      </c>
      <c r="AJ34" s="167" t="str">
        <f t="shared" si="12"/>
        <v/>
      </c>
      <c r="AK34" s="263" t="str">
        <f t="shared" si="13"/>
        <v/>
      </c>
      <c r="AL34" s="240" t="str">
        <f t="shared" si="24"/>
        <v/>
      </c>
      <c r="AM34" s="165" t="str">
        <f t="shared" si="25"/>
        <v/>
      </c>
      <c r="AN34" s="166">
        <f t="shared" si="26"/>
        <v>0</v>
      </c>
      <c r="AO34" s="148" t="str">
        <f t="shared" si="27"/>
        <v/>
      </c>
      <c r="AP34" s="149" t="str">
        <f t="shared" si="28"/>
        <v/>
      </c>
      <c r="AQ34" s="137"/>
      <c r="AR34" s="165" t="str">
        <f t="shared" si="29"/>
        <v/>
      </c>
      <c r="AS34" s="243" t="str">
        <f t="shared" si="30"/>
        <v/>
      </c>
      <c r="AT34" s="243" t="str">
        <f t="shared" si="31"/>
        <v/>
      </c>
      <c r="AU34" s="243" t="str">
        <f t="shared" si="32"/>
        <v/>
      </c>
      <c r="AV34" s="242"/>
      <c r="AW34" s="243" t="str">
        <f t="shared" si="34"/>
        <v/>
      </c>
      <c r="AX34" s="243">
        <f t="shared" si="35"/>
        <v>0</v>
      </c>
      <c r="AY34" s="242"/>
      <c r="AZ34" s="59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265">
        <f>'M7'!B35</f>
        <v>0</v>
      </c>
      <c r="C35" s="258">
        <f>'M7'!C35</f>
        <v>0</v>
      </c>
      <c r="D35" s="258" t="str">
        <f>IF('M7'!D35="","",IF('M7'!D35&gt;0,'M7'!D35))</f>
        <v/>
      </c>
      <c r="E35" s="137"/>
      <c r="F35" s="137"/>
      <c r="G35" s="157"/>
      <c r="H35" s="170"/>
      <c r="I35" s="169"/>
      <c r="J35" s="169"/>
      <c r="K35" s="169"/>
      <c r="L35" s="169"/>
      <c r="M35" s="171"/>
      <c r="N35" s="160">
        <f t="shared" si="15"/>
        <v>0</v>
      </c>
      <c r="O35" s="161" t="str">
        <f t="shared" si="16"/>
        <v/>
      </c>
      <c r="P35" s="161" t="str">
        <f t="shared" si="0"/>
        <v/>
      </c>
      <c r="Q35" s="161" t="str">
        <f t="shared" si="0"/>
        <v/>
      </c>
      <c r="R35" s="161">
        <f t="shared" si="17"/>
        <v>0</v>
      </c>
      <c r="S35" s="102" t="str">
        <f t="shared" si="1"/>
        <v/>
      </c>
      <c r="T35" s="102" t="str">
        <f t="shared" si="2"/>
        <v/>
      </c>
      <c r="U35" s="102" t="str">
        <f t="shared" si="3"/>
        <v/>
      </c>
      <c r="V35" s="102" t="str">
        <f t="shared" si="18"/>
        <v/>
      </c>
      <c r="W35" s="102" t="str">
        <f t="shared" si="4"/>
        <v/>
      </c>
      <c r="X35" s="102" t="str">
        <f t="shared" si="5"/>
        <v/>
      </c>
      <c r="Y35" s="102">
        <f t="shared" si="6"/>
        <v>0</v>
      </c>
      <c r="Z35" s="162" t="b">
        <f t="shared" si="7"/>
        <v>0</v>
      </c>
      <c r="AA35" s="162" t="b">
        <f t="shared" si="8"/>
        <v>0</v>
      </c>
      <c r="AB35" s="162" t="b">
        <f t="shared" si="9"/>
        <v>0</v>
      </c>
      <c r="AC35" s="162" t="b">
        <f t="shared" si="10"/>
        <v>0</v>
      </c>
      <c r="AD35" s="162" t="b">
        <f t="shared" si="11"/>
        <v>0</v>
      </c>
      <c r="AE35" s="162" t="b">
        <f t="shared" si="19"/>
        <v>0</v>
      </c>
      <c r="AF35" s="162" t="b">
        <f t="shared" si="20"/>
        <v>0</v>
      </c>
      <c r="AG35" s="162" t="b">
        <f t="shared" si="21"/>
        <v>0</v>
      </c>
      <c r="AH35" s="162" t="b">
        <f t="shared" si="22"/>
        <v>0</v>
      </c>
      <c r="AI35" s="162" t="b">
        <f t="shared" si="23"/>
        <v>0</v>
      </c>
      <c r="AJ35" s="167" t="str">
        <f t="shared" si="12"/>
        <v/>
      </c>
      <c r="AK35" s="263" t="str">
        <f t="shared" si="13"/>
        <v/>
      </c>
      <c r="AL35" s="240" t="str">
        <f t="shared" si="24"/>
        <v/>
      </c>
      <c r="AM35" s="165" t="str">
        <f t="shared" si="25"/>
        <v/>
      </c>
      <c r="AN35" s="166">
        <f t="shared" si="26"/>
        <v>0</v>
      </c>
      <c r="AO35" s="148" t="str">
        <f t="shared" si="27"/>
        <v/>
      </c>
      <c r="AP35" s="149" t="str">
        <f t="shared" si="28"/>
        <v/>
      </c>
      <c r="AQ35" s="137"/>
      <c r="AR35" s="165" t="str">
        <f t="shared" si="29"/>
        <v/>
      </c>
      <c r="AS35" s="243" t="str">
        <f t="shared" si="30"/>
        <v/>
      </c>
      <c r="AT35" s="243" t="str">
        <f t="shared" si="31"/>
        <v/>
      </c>
      <c r="AU35" s="243" t="str">
        <f t="shared" si="32"/>
        <v/>
      </c>
      <c r="AV35" s="242"/>
      <c r="AW35" s="243" t="str">
        <f t="shared" si="34"/>
        <v/>
      </c>
      <c r="AX35" s="243">
        <f t="shared" si="35"/>
        <v>0</v>
      </c>
      <c r="AY35" s="242"/>
      <c r="AZ35" s="59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265">
        <f>'M7'!B36</f>
        <v>0</v>
      </c>
      <c r="C36" s="258">
        <f>'M7'!C36</f>
        <v>0</v>
      </c>
      <c r="D36" s="258" t="str">
        <f>IF('M7'!D36="","",IF('M7'!D36&gt;0,'M7'!D36))</f>
        <v/>
      </c>
      <c r="E36" s="137"/>
      <c r="F36" s="137"/>
      <c r="G36" s="157"/>
      <c r="H36" s="170"/>
      <c r="I36" s="169"/>
      <c r="J36" s="169"/>
      <c r="K36" s="169"/>
      <c r="L36" s="169"/>
      <c r="M36" s="171"/>
      <c r="N36" s="160">
        <f t="shared" si="15"/>
        <v>0</v>
      </c>
      <c r="O36" s="161" t="str">
        <f t="shared" si="16"/>
        <v/>
      </c>
      <c r="P36" s="161" t="str">
        <f t="shared" si="0"/>
        <v/>
      </c>
      <c r="Q36" s="161" t="str">
        <f t="shared" si="0"/>
        <v/>
      </c>
      <c r="R36" s="161">
        <f t="shared" si="17"/>
        <v>0</v>
      </c>
      <c r="S36" s="102" t="str">
        <f t="shared" si="1"/>
        <v/>
      </c>
      <c r="T36" s="102" t="str">
        <f t="shared" si="2"/>
        <v/>
      </c>
      <c r="U36" s="102" t="str">
        <f t="shared" si="3"/>
        <v/>
      </c>
      <c r="V36" s="102" t="str">
        <f t="shared" si="18"/>
        <v/>
      </c>
      <c r="W36" s="102" t="str">
        <f t="shared" si="4"/>
        <v/>
      </c>
      <c r="X36" s="102" t="str">
        <f t="shared" si="5"/>
        <v/>
      </c>
      <c r="Y36" s="102">
        <f t="shared" si="6"/>
        <v>0</v>
      </c>
      <c r="Z36" s="162" t="b">
        <f t="shared" si="7"/>
        <v>0</v>
      </c>
      <c r="AA36" s="162" t="b">
        <f t="shared" si="8"/>
        <v>0</v>
      </c>
      <c r="AB36" s="162" t="b">
        <f t="shared" si="9"/>
        <v>0</v>
      </c>
      <c r="AC36" s="162" t="b">
        <f t="shared" si="10"/>
        <v>0</v>
      </c>
      <c r="AD36" s="162" t="b">
        <f t="shared" si="11"/>
        <v>0</v>
      </c>
      <c r="AE36" s="162" t="b">
        <f t="shared" si="19"/>
        <v>0</v>
      </c>
      <c r="AF36" s="162" t="b">
        <f t="shared" si="20"/>
        <v>0</v>
      </c>
      <c r="AG36" s="162" t="b">
        <f t="shared" si="21"/>
        <v>0</v>
      </c>
      <c r="AH36" s="162" t="b">
        <f t="shared" si="22"/>
        <v>0</v>
      </c>
      <c r="AI36" s="162" t="b">
        <f t="shared" si="23"/>
        <v>0</v>
      </c>
      <c r="AJ36" s="167" t="str">
        <f t="shared" si="12"/>
        <v/>
      </c>
      <c r="AK36" s="263" t="str">
        <f t="shared" si="13"/>
        <v/>
      </c>
      <c r="AL36" s="240" t="str">
        <f t="shared" si="24"/>
        <v/>
      </c>
      <c r="AM36" s="165" t="str">
        <f t="shared" si="25"/>
        <v/>
      </c>
      <c r="AN36" s="166">
        <f t="shared" si="26"/>
        <v>0</v>
      </c>
      <c r="AO36" s="148" t="str">
        <f t="shared" si="27"/>
        <v/>
      </c>
      <c r="AP36" s="149" t="str">
        <f t="shared" si="28"/>
        <v/>
      </c>
      <c r="AQ36" s="137"/>
      <c r="AR36" s="165" t="str">
        <f t="shared" si="29"/>
        <v/>
      </c>
      <c r="AS36" s="243" t="str">
        <f t="shared" si="30"/>
        <v/>
      </c>
      <c r="AT36" s="243" t="str">
        <f t="shared" si="31"/>
        <v/>
      </c>
      <c r="AU36" s="243" t="str">
        <f t="shared" si="32"/>
        <v/>
      </c>
      <c r="AV36" s="242"/>
      <c r="AW36" s="243" t="str">
        <f t="shared" si="34"/>
        <v/>
      </c>
      <c r="AX36" s="243">
        <f t="shared" si="35"/>
        <v>0</v>
      </c>
      <c r="AY36" s="242"/>
      <c r="AZ36" s="59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265">
        <f>'M7'!B37</f>
        <v>0</v>
      </c>
      <c r="C37" s="258">
        <f>'M7'!C37</f>
        <v>0</v>
      </c>
      <c r="D37" s="258" t="str">
        <f>IF('M7'!D37="","",IF('M7'!D37&gt;0,'M7'!D37))</f>
        <v/>
      </c>
      <c r="E37" s="137"/>
      <c r="F37" s="137"/>
      <c r="G37" s="157"/>
      <c r="H37" s="170"/>
      <c r="I37" s="169"/>
      <c r="J37" s="169"/>
      <c r="K37" s="169"/>
      <c r="L37" s="169"/>
      <c r="M37" s="171"/>
      <c r="N37" s="160">
        <f t="shared" si="15"/>
        <v>0</v>
      </c>
      <c r="O37" s="161" t="str">
        <f t="shared" si="16"/>
        <v/>
      </c>
      <c r="P37" s="161" t="str">
        <f t="shared" si="0"/>
        <v/>
      </c>
      <c r="Q37" s="161" t="str">
        <f t="shared" si="0"/>
        <v/>
      </c>
      <c r="R37" s="161">
        <f t="shared" si="17"/>
        <v>0</v>
      </c>
      <c r="S37" s="102" t="str">
        <f t="shared" si="1"/>
        <v/>
      </c>
      <c r="T37" s="102" t="str">
        <f t="shared" si="2"/>
        <v/>
      </c>
      <c r="U37" s="102" t="str">
        <f t="shared" si="3"/>
        <v/>
      </c>
      <c r="V37" s="102" t="str">
        <f t="shared" si="18"/>
        <v/>
      </c>
      <c r="W37" s="102" t="str">
        <f t="shared" si="4"/>
        <v/>
      </c>
      <c r="X37" s="102" t="str">
        <f t="shared" si="5"/>
        <v/>
      </c>
      <c r="Y37" s="102">
        <f t="shared" si="6"/>
        <v>0</v>
      </c>
      <c r="Z37" s="162" t="b">
        <f t="shared" si="7"/>
        <v>0</v>
      </c>
      <c r="AA37" s="162" t="b">
        <f t="shared" si="8"/>
        <v>0</v>
      </c>
      <c r="AB37" s="162" t="b">
        <f t="shared" si="9"/>
        <v>0</v>
      </c>
      <c r="AC37" s="162" t="b">
        <f t="shared" si="10"/>
        <v>0</v>
      </c>
      <c r="AD37" s="162" t="b">
        <f t="shared" si="11"/>
        <v>0</v>
      </c>
      <c r="AE37" s="162" t="b">
        <f t="shared" si="19"/>
        <v>0</v>
      </c>
      <c r="AF37" s="162" t="b">
        <f t="shared" si="20"/>
        <v>0</v>
      </c>
      <c r="AG37" s="162" t="b">
        <f t="shared" si="21"/>
        <v>0</v>
      </c>
      <c r="AH37" s="162" t="b">
        <f t="shared" si="22"/>
        <v>0</v>
      </c>
      <c r="AI37" s="162" t="b">
        <f t="shared" si="23"/>
        <v>0</v>
      </c>
      <c r="AJ37" s="167" t="str">
        <f t="shared" si="12"/>
        <v/>
      </c>
      <c r="AK37" s="263" t="str">
        <f t="shared" si="13"/>
        <v/>
      </c>
      <c r="AL37" s="240" t="str">
        <f t="shared" si="24"/>
        <v/>
      </c>
      <c r="AM37" s="165" t="str">
        <f t="shared" si="25"/>
        <v/>
      </c>
      <c r="AN37" s="166">
        <f t="shared" si="26"/>
        <v>0</v>
      </c>
      <c r="AO37" s="148" t="str">
        <f t="shared" si="27"/>
        <v/>
      </c>
      <c r="AP37" s="149" t="str">
        <f t="shared" si="28"/>
        <v/>
      </c>
      <c r="AQ37" s="137"/>
      <c r="AR37" s="165" t="str">
        <f t="shared" si="29"/>
        <v/>
      </c>
      <c r="AS37" s="243" t="str">
        <f t="shared" si="30"/>
        <v/>
      </c>
      <c r="AT37" s="243" t="str">
        <f t="shared" si="31"/>
        <v/>
      </c>
      <c r="AU37" s="243" t="str">
        <f t="shared" si="32"/>
        <v/>
      </c>
      <c r="AV37" s="242"/>
      <c r="AW37" s="243" t="str">
        <f t="shared" si="34"/>
        <v/>
      </c>
      <c r="AX37" s="243">
        <f t="shared" si="35"/>
        <v>0</v>
      </c>
      <c r="AY37" s="242"/>
      <c r="AZ37" s="59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266">
        <f>'M7'!B38</f>
        <v>0</v>
      </c>
      <c r="C38" s="300">
        <f>'M7'!C38</f>
        <v>0</v>
      </c>
      <c r="D38" s="258" t="str">
        <f>IF('M7'!D38="","",IF('M7'!D38&gt;0,'M7'!D38))</f>
        <v/>
      </c>
      <c r="E38" s="137"/>
      <c r="F38" s="137"/>
      <c r="G38" s="157"/>
      <c r="H38" s="170"/>
      <c r="I38" s="169"/>
      <c r="J38" s="169"/>
      <c r="K38" s="169"/>
      <c r="L38" s="169"/>
      <c r="M38" s="171"/>
      <c r="N38" s="160">
        <f t="shared" si="15"/>
        <v>0</v>
      </c>
      <c r="O38" s="161" t="str">
        <f t="shared" si="16"/>
        <v/>
      </c>
      <c r="P38" s="161" t="str">
        <f t="shared" si="0"/>
        <v/>
      </c>
      <c r="Q38" s="161" t="str">
        <f t="shared" si="0"/>
        <v/>
      </c>
      <c r="R38" s="161">
        <f t="shared" si="17"/>
        <v>0</v>
      </c>
      <c r="S38" s="102" t="str">
        <f t="shared" si="1"/>
        <v/>
      </c>
      <c r="T38" s="102" t="str">
        <f t="shared" si="2"/>
        <v/>
      </c>
      <c r="U38" s="102" t="str">
        <f t="shared" si="3"/>
        <v/>
      </c>
      <c r="V38" s="102" t="str">
        <f t="shared" si="18"/>
        <v/>
      </c>
      <c r="W38" s="102" t="str">
        <f t="shared" si="4"/>
        <v/>
      </c>
      <c r="X38" s="102" t="str">
        <f t="shared" si="5"/>
        <v/>
      </c>
      <c r="Y38" s="102">
        <f t="shared" si="6"/>
        <v>0</v>
      </c>
      <c r="Z38" s="162" t="b">
        <f t="shared" si="7"/>
        <v>0</v>
      </c>
      <c r="AA38" s="162" t="b">
        <f t="shared" si="8"/>
        <v>0</v>
      </c>
      <c r="AB38" s="162" t="b">
        <f t="shared" si="9"/>
        <v>0</v>
      </c>
      <c r="AC38" s="162" t="b">
        <f t="shared" si="10"/>
        <v>0</v>
      </c>
      <c r="AD38" s="162" t="b">
        <f t="shared" si="11"/>
        <v>0</v>
      </c>
      <c r="AE38" s="162" t="b">
        <f t="shared" si="19"/>
        <v>0</v>
      </c>
      <c r="AF38" s="162" t="b">
        <f t="shared" si="20"/>
        <v>0</v>
      </c>
      <c r="AG38" s="162" t="b">
        <f t="shared" si="21"/>
        <v>0</v>
      </c>
      <c r="AH38" s="162" t="b">
        <f t="shared" si="22"/>
        <v>0</v>
      </c>
      <c r="AI38" s="162" t="b">
        <f t="shared" si="23"/>
        <v>0</v>
      </c>
      <c r="AJ38" s="167" t="str">
        <f t="shared" si="12"/>
        <v/>
      </c>
      <c r="AK38" s="263" t="str">
        <f t="shared" si="13"/>
        <v/>
      </c>
      <c r="AL38" s="240" t="str">
        <f t="shared" si="24"/>
        <v/>
      </c>
      <c r="AM38" s="165" t="str">
        <f t="shared" si="25"/>
        <v/>
      </c>
      <c r="AN38" s="166">
        <f t="shared" si="26"/>
        <v>0</v>
      </c>
      <c r="AO38" s="148" t="str">
        <f t="shared" si="27"/>
        <v/>
      </c>
      <c r="AP38" s="149" t="str">
        <f t="shared" si="28"/>
        <v/>
      </c>
      <c r="AQ38" s="137"/>
      <c r="AR38" s="165" t="str">
        <f t="shared" si="29"/>
        <v/>
      </c>
      <c r="AS38" s="243" t="str">
        <f t="shared" si="30"/>
        <v/>
      </c>
      <c r="AT38" s="243" t="str">
        <f t="shared" si="31"/>
        <v/>
      </c>
      <c r="AU38" s="243" t="str">
        <f t="shared" si="32"/>
        <v/>
      </c>
      <c r="AV38" s="242"/>
      <c r="AW38" s="243" t="str">
        <f t="shared" si="34"/>
        <v/>
      </c>
      <c r="AX38" s="243">
        <f t="shared" si="35"/>
        <v>0</v>
      </c>
      <c r="AY38" s="242"/>
      <c r="AZ38" s="59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266">
        <f>'M7'!B39</f>
        <v>0</v>
      </c>
      <c r="C39" s="300">
        <f>'M7'!C39</f>
        <v>0</v>
      </c>
      <c r="D39" s="258" t="str">
        <f>IF('M7'!D39="","",IF('M7'!D39&gt;0,'M7'!D39))</f>
        <v/>
      </c>
      <c r="E39" s="137"/>
      <c r="F39" s="137"/>
      <c r="G39" s="157"/>
      <c r="H39" s="170"/>
      <c r="I39" s="169"/>
      <c r="J39" s="169"/>
      <c r="K39" s="169"/>
      <c r="L39" s="169"/>
      <c r="M39" s="171"/>
      <c r="N39" s="160">
        <f t="shared" si="15"/>
        <v>0</v>
      </c>
      <c r="O39" s="161" t="str">
        <f t="shared" si="16"/>
        <v/>
      </c>
      <c r="P39" s="161" t="str">
        <f t="shared" si="0"/>
        <v/>
      </c>
      <c r="Q39" s="161" t="str">
        <f t="shared" si="0"/>
        <v/>
      </c>
      <c r="R39" s="161">
        <f t="shared" si="17"/>
        <v>0</v>
      </c>
      <c r="S39" s="102" t="str">
        <f t="shared" si="1"/>
        <v/>
      </c>
      <c r="T39" s="102" t="str">
        <f t="shared" si="2"/>
        <v/>
      </c>
      <c r="U39" s="102" t="str">
        <f t="shared" si="3"/>
        <v/>
      </c>
      <c r="V39" s="102" t="str">
        <f t="shared" si="18"/>
        <v/>
      </c>
      <c r="W39" s="102" t="str">
        <f t="shared" si="4"/>
        <v/>
      </c>
      <c r="X39" s="102" t="str">
        <f t="shared" si="5"/>
        <v/>
      </c>
      <c r="Y39" s="102">
        <f t="shared" si="6"/>
        <v>0</v>
      </c>
      <c r="Z39" s="162" t="b">
        <f t="shared" si="7"/>
        <v>0</v>
      </c>
      <c r="AA39" s="162" t="b">
        <f t="shared" si="8"/>
        <v>0</v>
      </c>
      <c r="AB39" s="162" t="b">
        <f t="shared" si="9"/>
        <v>0</v>
      </c>
      <c r="AC39" s="162" t="b">
        <f t="shared" si="10"/>
        <v>0</v>
      </c>
      <c r="AD39" s="162" t="b">
        <f t="shared" si="11"/>
        <v>0</v>
      </c>
      <c r="AE39" s="162" t="b">
        <f t="shared" si="19"/>
        <v>0</v>
      </c>
      <c r="AF39" s="162" t="b">
        <f t="shared" si="20"/>
        <v>0</v>
      </c>
      <c r="AG39" s="162" t="b">
        <f t="shared" si="21"/>
        <v>0</v>
      </c>
      <c r="AH39" s="162" t="b">
        <f t="shared" si="22"/>
        <v>0</v>
      </c>
      <c r="AI39" s="162" t="b">
        <f t="shared" si="23"/>
        <v>0</v>
      </c>
      <c r="AJ39" s="167" t="str">
        <f t="shared" si="12"/>
        <v/>
      </c>
      <c r="AK39" s="263" t="str">
        <f t="shared" si="13"/>
        <v/>
      </c>
      <c r="AL39" s="240" t="str">
        <f t="shared" si="24"/>
        <v/>
      </c>
      <c r="AM39" s="165" t="str">
        <f t="shared" si="25"/>
        <v/>
      </c>
      <c r="AN39" s="166">
        <f t="shared" si="26"/>
        <v>0</v>
      </c>
      <c r="AO39" s="148" t="str">
        <f t="shared" si="27"/>
        <v/>
      </c>
      <c r="AP39" s="149" t="str">
        <f t="shared" si="28"/>
        <v/>
      </c>
      <c r="AQ39" s="137"/>
      <c r="AR39" s="165" t="str">
        <f t="shared" si="29"/>
        <v/>
      </c>
      <c r="AS39" s="243" t="str">
        <f t="shared" si="30"/>
        <v/>
      </c>
      <c r="AT39" s="243" t="str">
        <f t="shared" si="31"/>
        <v/>
      </c>
      <c r="AU39" s="243" t="str">
        <f t="shared" si="32"/>
        <v/>
      </c>
      <c r="AV39" s="242"/>
      <c r="AW39" s="243" t="str">
        <f t="shared" si="34"/>
        <v/>
      </c>
      <c r="AX39" s="243">
        <f t="shared" si="35"/>
        <v>0</v>
      </c>
      <c r="AY39" s="242"/>
      <c r="AZ39" s="59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266">
        <f>'M7'!B40</f>
        <v>0</v>
      </c>
      <c r="C40" s="300">
        <f>'M7'!C40</f>
        <v>0</v>
      </c>
      <c r="D40" s="258" t="str">
        <f>IF('M7'!D40="","",IF('M7'!D40&gt;0,'M7'!D40))</f>
        <v/>
      </c>
      <c r="E40" s="137"/>
      <c r="F40" s="137"/>
      <c r="G40" s="157"/>
      <c r="H40" s="170"/>
      <c r="I40" s="169"/>
      <c r="J40" s="169"/>
      <c r="K40" s="169"/>
      <c r="L40" s="169"/>
      <c r="M40" s="171"/>
      <c r="N40" s="160">
        <f t="shared" si="15"/>
        <v>0</v>
      </c>
      <c r="O40" s="161" t="str">
        <f t="shared" si="16"/>
        <v/>
      </c>
      <c r="P40" s="161" t="str">
        <f t="shared" si="0"/>
        <v/>
      </c>
      <c r="Q40" s="161" t="str">
        <f t="shared" si="0"/>
        <v/>
      </c>
      <c r="R40" s="161">
        <f t="shared" si="17"/>
        <v>0</v>
      </c>
      <c r="S40" s="102" t="str">
        <f t="shared" si="1"/>
        <v/>
      </c>
      <c r="T40" s="102" t="str">
        <f t="shared" si="2"/>
        <v/>
      </c>
      <c r="U40" s="102" t="str">
        <f t="shared" si="3"/>
        <v/>
      </c>
      <c r="V40" s="102" t="str">
        <f t="shared" si="18"/>
        <v/>
      </c>
      <c r="W40" s="102" t="str">
        <f t="shared" si="4"/>
        <v/>
      </c>
      <c r="X40" s="102" t="str">
        <f t="shared" si="5"/>
        <v/>
      </c>
      <c r="Y40" s="102">
        <f t="shared" si="6"/>
        <v>0</v>
      </c>
      <c r="Z40" s="162" t="b">
        <f t="shared" si="7"/>
        <v>0</v>
      </c>
      <c r="AA40" s="162" t="b">
        <f t="shared" si="8"/>
        <v>0</v>
      </c>
      <c r="AB40" s="162" t="b">
        <f t="shared" si="9"/>
        <v>0</v>
      </c>
      <c r="AC40" s="162" t="b">
        <f t="shared" si="10"/>
        <v>0</v>
      </c>
      <c r="AD40" s="162" t="b">
        <f t="shared" si="11"/>
        <v>0</v>
      </c>
      <c r="AE40" s="162" t="b">
        <f t="shared" si="19"/>
        <v>0</v>
      </c>
      <c r="AF40" s="162" t="b">
        <f t="shared" si="20"/>
        <v>0</v>
      </c>
      <c r="AG40" s="162" t="b">
        <f t="shared" si="21"/>
        <v>0</v>
      </c>
      <c r="AH40" s="162" t="b">
        <f t="shared" si="22"/>
        <v>0</v>
      </c>
      <c r="AI40" s="162" t="b">
        <f t="shared" si="23"/>
        <v>0</v>
      </c>
      <c r="AJ40" s="167" t="str">
        <f t="shared" si="12"/>
        <v/>
      </c>
      <c r="AK40" s="263" t="str">
        <f t="shared" si="13"/>
        <v/>
      </c>
      <c r="AL40" s="240" t="str">
        <f t="shared" si="24"/>
        <v/>
      </c>
      <c r="AM40" s="165" t="str">
        <f t="shared" si="25"/>
        <v/>
      </c>
      <c r="AN40" s="166">
        <f t="shared" si="26"/>
        <v>0</v>
      </c>
      <c r="AO40" s="148" t="str">
        <f t="shared" si="27"/>
        <v/>
      </c>
      <c r="AP40" s="149" t="str">
        <f t="shared" si="28"/>
        <v/>
      </c>
      <c r="AQ40" s="137"/>
      <c r="AR40" s="165" t="str">
        <f t="shared" si="29"/>
        <v/>
      </c>
      <c r="AS40" s="243" t="str">
        <f t="shared" si="30"/>
        <v/>
      </c>
      <c r="AT40" s="243" t="str">
        <f t="shared" si="31"/>
        <v/>
      </c>
      <c r="AU40" s="243" t="str">
        <f t="shared" si="32"/>
        <v/>
      </c>
      <c r="AV40" s="242"/>
      <c r="AW40" s="243" t="str">
        <f t="shared" si="34"/>
        <v/>
      </c>
      <c r="AX40" s="243">
        <f t="shared" si="35"/>
        <v>0</v>
      </c>
      <c r="AY40" s="242"/>
      <c r="AZ40" s="59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266">
        <f>'M7'!B41</f>
        <v>0</v>
      </c>
      <c r="C41" s="300">
        <f>'M7'!C41</f>
        <v>0</v>
      </c>
      <c r="D41" s="258" t="str">
        <f>IF('M7'!D41="","",IF('M7'!D41&gt;0,'M7'!D41))</f>
        <v/>
      </c>
      <c r="E41" s="137"/>
      <c r="F41" s="137"/>
      <c r="G41" s="157"/>
      <c r="H41" s="170"/>
      <c r="I41" s="169"/>
      <c r="J41" s="169"/>
      <c r="K41" s="169"/>
      <c r="L41" s="169"/>
      <c r="M41" s="171"/>
      <c r="N41" s="160">
        <f t="shared" si="15"/>
        <v>0</v>
      </c>
      <c r="O41" s="161" t="str">
        <f t="shared" si="16"/>
        <v/>
      </c>
      <c r="P41" s="161" t="str">
        <f t="shared" si="0"/>
        <v/>
      </c>
      <c r="Q41" s="161" t="str">
        <f t="shared" si="0"/>
        <v/>
      </c>
      <c r="R41" s="161">
        <f t="shared" si="17"/>
        <v>0</v>
      </c>
      <c r="S41" s="102" t="str">
        <f t="shared" si="1"/>
        <v/>
      </c>
      <c r="T41" s="102" t="str">
        <f t="shared" si="2"/>
        <v/>
      </c>
      <c r="U41" s="102" t="str">
        <f t="shared" si="3"/>
        <v/>
      </c>
      <c r="V41" s="102" t="str">
        <f t="shared" si="18"/>
        <v/>
      </c>
      <c r="W41" s="102" t="str">
        <f t="shared" si="4"/>
        <v/>
      </c>
      <c r="X41" s="102" t="str">
        <f t="shared" si="5"/>
        <v/>
      </c>
      <c r="Y41" s="102">
        <f t="shared" si="6"/>
        <v>0</v>
      </c>
      <c r="Z41" s="162" t="b">
        <f t="shared" si="7"/>
        <v>0</v>
      </c>
      <c r="AA41" s="162" t="b">
        <f t="shared" si="8"/>
        <v>0</v>
      </c>
      <c r="AB41" s="162" t="b">
        <f t="shared" si="9"/>
        <v>0</v>
      </c>
      <c r="AC41" s="162" t="b">
        <f t="shared" si="10"/>
        <v>0</v>
      </c>
      <c r="AD41" s="162" t="b">
        <f t="shared" si="11"/>
        <v>0</v>
      </c>
      <c r="AE41" s="162" t="b">
        <f t="shared" si="19"/>
        <v>0</v>
      </c>
      <c r="AF41" s="162" t="b">
        <f t="shared" si="20"/>
        <v>0</v>
      </c>
      <c r="AG41" s="162" t="b">
        <f t="shared" si="21"/>
        <v>0</v>
      </c>
      <c r="AH41" s="162" t="b">
        <f t="shared" si="22"/>
        <v>0</v>
      </c>
      <c r="AI41" s="162" t="b">
        <f t="shared" si="23"/>
        <v>0</v>
      </c>
      <c r="AJ41" s="167" t="str">
        <f t="shared" si="12"/>
        <v/>
      </c>
      <c r="AK41" s="263" t="str">
        <f t="shared" si="13"/>
        <v/>
      </c>
      <c r="AL41" s="240" t="str">
        <f t="shared" si="24"/>
        <v/>
      </c>
      <c r="AM41" s="165" t="str">
        <f t="shared" si="25"/>
        <v/>
      </c>
      <c r="AN41" s="166">
        <f t="shared" si="26"/>
        <v>0</v>
      </c>
      <c r="AO41" s="148" t="str">
        <f t="shared" si="27"/>
        <v/>
      </c>
      <c r="AP41" s="149" t="str">
        <f t="shared" si="28"/>
        <v/>
      </c>
      <c r="AQ41" s="137"/>
      <c r="AR41" s="165" t="str">
        <f t="shared" si="29"/>
        <v/>
      </c>
      <c r="AS41" s="243" t="str">
        <f t="shared" si="30"/>
        <v/>
      </c>
      <c r="AT41" s="243" t="str">
        <f t="shared" si="31"/>
        <v/>
      </c>
      <c r="AU41" s="243" t="str">
        <f t="shared" si="32"/>
        <v/>
      </c>
      <c r="AV41" s="242"/>
      <c r="AW41" s="243" t="str">
        <f t="shared" si="34"/>
        <v/>
      </c>
      <c r="AX41" s="243">
        <f t="shared" si="35"/>
        <v>0</v>
      </c>
      <c r="AY41" s="242"/>
      <c r="AZ41" s="59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266">
        <f>'M7'!B42</f>
        <v>0</v>
      </c>
      <c r="C42" s="300">
        <f>'M7'!C42</f>
        <v>0</v>
      </c>
      <c r="D42" s="258" t="str">
        <f>IF('M7'!D42="","",IF('M7'!D42&gt;0,'M7'!D42))</f>
        <v/>
      </c>
      <c r="E42" s="137"/>
      <c r="F42" s="137"/>
      <c r="G42" s="157"/>
      <c r="H42" s="170"/>
      <c r="I42" s="169"/>
      <c r="J42" s="169"/>
      <c r="K42" s="169"/>
      <c r="L42" s="169"/>
      <c r="M42" s="171"/>
      <c r="N42" s="160">
        <f t="shared" si="15"/>
        <v>0</v>
      </c>
      <c r="O42" s="161" t="str">
        <f t="shared" si="16"/>
        <v/>
      </c>
      <c r="P42" s="161" t="str">
        <f t="shared" si="0"/>
        <v/>
      </c>
      <c r="Q42" s="161" t="str">
        <f t="shared" si="0"/>
        <v/>
      </c>
      <c r="R42" s="161">
        <f t="shared" si="17"/>
        <v>0</v>
      </c>
      <c r="S42" s="102" t="str">
        <f t="shared" si="1"/>
        <v/>
      </c>
      <c r="T42" s="102" t="str">
        <f t="shared" si="2"/>
        <v/>
      </c>
      <c r="U42" s="102" t="str">
        <f t="shared" si="3"/>
        <v/>
      </c>
      <c r="V42" s="102" t="str">
        <f t="shared" si="18"/>
        <v/>
      </c>
      <c r="W42" s="102" t="str">
        <f t="shared" si="4"/>
        <v/>
      </c>
      <c r="X42" s="102" t="str">
        <f t="shared" si="5"/>
        <v/>
      </c>
      <c r="Y42" s="102">
        <f t="shared" si="6"/>
        <v>0</v>
      </c>
      <c r="Z42" s="162" t="b">
        <f t="shared" si="7"/>
        <v>0</v>
      </c>
      <c r="AA42" s="162" t="b">
        <f t="shared" si="8"/>
        <v>0</v>
      </c>
      <c r="AB42" s="162" t="b">
        <f t="shared" si="9"/>
        <v>0</v>
      </c>
      <c r="AC42" s="162" t="b">
        <f t="shared" si="10"/>
        <v>0</v>
      </c>
      <c r="AD42" s="162" t="b">
        <f t="shared" si="11"/>
        <v>0</v>
      </c>
      <c r="AE42" s="162" t="b">
        <f t="shared" si="19"/>
        <v>0</v>
      </c>
      <c r="AF42" s="162" t="b">
        <f t="shared" si="20"/>
        <v>0</v>
      </c>
      <c r="AG42" s="162" t="b">
        <f t="shared" si="21"/>
        <v>0</v>
      </c>
      <c r="AH42" s="162" t="b">
        <f t="shared" si="22"/>
        <v>0</v>
      </c>
      <c r="AI42" s="162" t="b">
        <f t="shared" si="23"/>
        <v>0</v>
      </c>
      <c r="AJ42" s="167" t="str">
        <f t="shared" si="12"/>
        <v/>
      </c>
      <c r="AK42" s="263" t="str">
        <f t="shared" si="13"/>
        <v/>
      </c>
      <c r="AL42" s="240" t="str">
        <f t="shared" si="24"/>
        <v/>
      </c>
      <c r="AM42" s="165" t="str">
        <f t="shared" si="25"/>
        <v/>
      </c>
      <c r="AN42" s="166">
        <f t="shared" si="26"/>
        <v>0</v>
      </c>
      <c r="AO42" s="148" t="str">
        <f t="shared" si="27"/>
        <v/>
      </c>
      <c r="AP42" s="149" t="str">
        <f t="shared" si="28"/>
        <v/>
      </c>
      <c r="AQ42" s="137"/>
      <c r="AR42" s="165" t="str">
        <f t="shared" si="29"/>
        <v/>
      </c>
      <c r="AS42" s="243" t="str">
        <f t="shared" si="30"/>
        <v/>
      </c>
      <c r="AT42" s="243" t="str">
        <f t="shared" si="31"/>
        <v/>
      </c>
      <c r="AU42" s="243" t="str">
        <f t="shared" si="32"/>
        <v/>
      </c>
      <c r="AV42" s="242"/>
      <c r="AW42" s="243" t="str">
        <f t="shared" si="34"/>
        <v/>
      </c>
      <c r="AX42" s="243">
        <f t="shared" si="35"/>
        <v>0</v>
      </c>
      <c r="AY42" s="242"/>
      <c r="AZ42" s="59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266">
        <f>'M7'!B43</f>
        <v>0</v>
      </c>
      <c r="C43" s="300">
        <f>'M7'!C43</f>
        <v>0</v>
      </c>
      <c r="D43" s="258" t="str">
        <f>IF('M7'!D43="","",IF('M7'!D43&gt;0,'M7'!D43))</f>
        <v/>
      </c>
      <c r="E43" s="137"/>
      <c r="F43" s="137"/>
      <c r="G43" s="157"/>
      <c r="H43" s="170"/>
      <c r="I43" s="169"/>
      <c r="J43" s="169"/>
      <c r="K43" s="169"/>
      <c r="L43" s="169"/>
      <c r="M43" s="171"/>
      <c r="N43" s="160">
        <f t="shared" si="15"/>
        <v>0</v>
      </c>
      <c r="O43" s="161" t="str">
        <f t="shared" si="16"/>
        <v/>
      </c>
      <c r="P43" s="161" t="str">
        <f t="shared" si="0"/>
        <v/>
      </c>
      <c r="Q43" s="161" t="str">
        <f t="shared" si="0"/>
        <v/>
      </c>
      <c r="R43" s="161">
        <f t="shared" si="17"/>
        <v>0</v>
      </c>
      <c r="S43" s="102" t="str">
        <f t="shared" si="1"/>
        <v/>
      </c>
      <c r="T43" s="102" t="str">
        <f t="shared" si="2"/>
        <v/>
      </c>
      <c r="U43" s="102" t="str">
        <f t="shared" si="3"/>
        <v/>
      </c>
      <c r="V43" s="102" t="str">
        <f t="shared" si="18"/>
        <v/>
      </c>
      <c r="W43" s="102" t="str">
        <f t="shared" si="4"/>
        <v/>
      </c>
      <c r="X43" s="102" t="str">
        <f t="shared" si="5"/>
        <v/>
      </c>
      <c r="Y43" s="102">
        <f t="shared" si="6"/>
        <v>0</v>
      </c>
      <c r="Z43" s="162" t="b">
        <f t="shared" si="7"/>
        <v>0</v>
      </c>
      <c r="AA43" s="162" t="b">
        <f t="shared" si="8"/>
        <v>0</v>
      </c>
      <c r="AB43" s="162" t="b">
        <f t="shared" si="9"/>
        <v>0</v>
      </c>
      <c r="AC43" s="162" t="b">
        <f t="shared" si="10"/>
        <v>0</v>
      </c>
      <c r="AD43" s="162" t="b">
        <f t="shared" si="11"/>
        <v>0</v>
      </c>
      <c r="AE43" s="162" t="b">
        <f t="shared" si="19"/>
        <v>0</v>
      </c>
      <c r="AF43" s="162" t="b">
        <f t="shared" si="20"/>
        <v>0</v>
      </c>
      <c r="AG43" s="162" t="b">
        <f t="shared" si="21"/>
        <v>0</v>
      </c>
      <c r="AH43" s="162" t="b">
        <f t="shared" si="22"/>
        <v>0</v>
      </c>
      <c r="AI43" s="162" t="b">
        <f t="shared" si="23"/>
        <v>0</v>
      </c>
      <c r="AJ43" s="167" t="str">
        <f t="shared" si="12"/>
        <v/>
      </c>
      <c r="AK43" s="263" t="str">
        <f t="shared" si="13"/>
        <v/>
      </c>
      <c r="AL43" s="240" t="str">
        <f t="shared" si="24"/>
        <v/>
      </c>
      <c r="AM43" s="165" t="str">
        <f t="shared" si="25"/>
        <v/>
      </c>
      <c r="AN43" s="166">
        <f t="shared" si="26"/>
        <v>0</v>
      </c>
      <c r="AO43" s="148" t="str">
        <f t="shared" si="27"/>
        <v/>
      </c>
      <c r="AP43" s="149" t="str">
        <f t="shared" si="28"/>
        <v/>
      </c>
      <c r="AQ43" s="137"/>
      <c r="AR43" s="165" t="str">
        <f t="shared" si="29"/>
        <v/>
      </c>
      <c r="AS43" s="243" t="str">
        <f t="shared" si="30"/>
        <v/>
      </c>
      <c r="AT43" s="243" t="str">
        <f t="shared" si="31"/>
        <v/>
      </c>
      <c r="AU43" s="243" t="str">
        <f t="shared" si="32"/>
        <v/>
      </c>
      <c r="AV43" s="242"/>
      <c r="AW43" s="243" t="str">
        <f t="shared" si="34"/>
        <v/>
      </c>
      <c r="AX43" s="243">
        <f t="shared" si="35"/>
        <v>0</v>
      </c>
      <c r="AY43" s="242"/>
      <c r="AZ43" s="59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266">
        <f>'M7'!B44</f>
        <v>0</v>
      </c>
      <c r="C44" s="300">
        <f>'M7'!C44</f>
        <v>0</v>
      </c>
      <c r="D44" s="258" t="str">
        <f>IF('M7'!D44="","",IF('M7'!D44&gt;0,'M7'!D44))</f>
        <v/>
      </c>
      <c r="E44" s="137"/>
      <c r="F44" s="137"/>
      <c r="G44" s="157"/>
      <c r="H44" s="170"/>
      <c r="I44" s="169"/>
      <c r="J44" s="169"/>
      <c r="K44" s="169"/>
      <c r="L44" s="169"/>
      <c r="M44" s="171"/>
      <c r="N44" s="160">
        <f t="shared" si="15"/>
        <v>0</v>
      </c>
      <c r="O44" s="161" t="str">
        <f t="shared" si="16"/>
        <v/>
      </c>
      <c r="P44" s="161" t="str">
        <f t="shared" si="0"/>
        <v/>
      </c>
      <c r="Q44" s="161" t="str">
        <f t="shared" si="0"/>
        <v/>
      </c>
      <c r="R44" s="161">
        <f t="shared" si="17"/>
        <v>0</v>
      </c>
      <c r="S44" s="102" t="str">
        <f t="shared" si="1"/>
        <v/>
      </c>
      <c r="T44" s="102" t="str">
        <f t="shared" si="2"/>
        <v/>
      </c>
      <c r="U44" s="102" t="str">
        <f t="shared" si="3"/>
        <v/>
      </c>
      <c r="V44" s="102" t="str">
        <f t="shared" si="18"/>
        <v/>
      </c>
      <c r="W44" s="102" t="str">
        <f t="shared" si="4"/>
        <v/>
      </c>
      <c r="X44" s="102" t="str">
        <f t="shared" si="5"/>
        <v/>
      </c>
      <c r="Y44" s="102">
        <f t="shared" si="6"/>
        <v>0</v>
      </c>
      <c r="Z44" s="162" t="b">
        <f t="shared" si="7"/>
        <v>0</v>
      </c>
      <c r="AA44" s="162" t="b">
        <f t="shared" si="8"/>
        <v>0</v>
      </c>
      <c r="AB44" s="162" t="b">
        <f t="shared" si="9"/>
        <v>0</v>
      </c>
      <c r="AC44" s="162" t="b">
        <f t="shared" si="10"/>
        <v>0</v>
      </c>
      <c r="AD44" s="162" t="b">
        <f t="shared" si="11"/>
        <v>0</v>
      </c>
      <c r="AE44" s="162" t="b">
        <f t="shared" si="19"/>
        <v>0</v>
      </c>
      <c r="AF44" s="162" t="b">
        <f t="shared" si="20"/>
        <v>0</v>
      </c>
      <c r="AG44" s="162" t="b">
        <f t="shared" si="21"/>
        <v>0</v>
      </c>
      <c r="AH44" s="162" t="b">
        <f t="shared" si="22"/>
        <v>0</v>
      </c>
      <c r="AI44" s="162" t="b">
        <f t="shared" si="23"/>
        <v>0</v>
      </c>
      <c r="AJ44" s="167" t="str">
        <f t="shared" si="12"/>
        <v/>
      </c>
      <c r="AK44" s="263" t="str">
        <f t="shared" si="13"/>
        <v/>
      </c>
      <c r="AL44" s="240" t="str">
        <f t="shared" si="24"/>
        <v/>
      </c>
      <c r="AM44" s="165" t="str">
        <f t="shared" si="25"/>
        <v/>
      </c>
      <c r="AN44" s="166">
        <f t="shared" si="26"/>
        <v>0</v>
      </c>
      <c r="AO44" s="148" t="str">
        <f t="shared" si="27"/>
        <v/>
      </c>
      <c r="AP44" s="149" t="str">
        <f t="shared" si="28"/>
        <v/>
      </c>
      <c r="AQ44" s="137"/>
      <c r="AR44" s="165" t="str">
        <f t="shared" si="29"/>
        <v/>
      </c>
      <c r="AS44" s="243" t="str">
        <f t="shared" si="30"/>
        <v/>
      </c>
      <c r="AT44" s="243" t="str">
        <f t="shared" si="31"/>
        <v/>
      </c>
      <c r="AU44" s="243" t="str">
        <f t="shared" si="32"/>
        <v/>
      </c>
      <c r="AV44" s="242"/>
      <c r="AW44" s="243" t="str">
        <f t="shared" si="34"/>
        <v/>
      </c>
      <c r="AX44" s="243">
        <f t="shared" si="35"/>
        <v>0</v>
      </c>
      <c r="AY44" s="242"/>
      <c r="AZ44" s="59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266">
        <f>'M7'!B45</f>
        <v>0</v>
      </c>
      <c r="C45" s="300">
        <f>'M7'!C45</f>
        <v>0</v>
      </c>
      <c r="D45" s="258" t="str">
        <f>IF('M7'!D45="","",IF('M7'!D45&gt;0,'M7'!D45))</f>
        <v/>
      </c>
      <c r="E45" s="137"/>
      <c r="F45" s="137"/>
      <c r="G45" s="157"/>
      <c r="H45" s="170"/>
      <c r="I45" s="169"/>
      <c r="J45" s="169"/>
      <c r="K45" s="169"/>
      <c r="L45" s="169"/>
      <c r="M45" s="171"/>
      <c r="N45" s="160">
        <f t="shared" si="15"/>
        <v>0</v>
      </c>
      <c r="O45" s="161" t="str">
        <f t="shared" si="16"/>
        <v/>
      </c>
      <c r="P45" s="161" t="str">
        <f t="shared" si="0"/>
        <v/>
      </c>
      <c r="Q45" s="161" t="str">
        <f t="shared" si="0"/>
        <v/>
      </c>
      <c r="R45" s="161">
        <f t="shared" si="17"/>
        <v>0</v>
      </c>
      <c r="S45" s="102" t="str">
        <f t="shared" si="1"/>
        <v/>
      </c>
      <c r="T45" s="102" t="str">
        <f t="shared" si="2"/>
        <v/>
      </c>
      <c r="U45" s="102" t="str">
        <f t="shared" si="3"/>
        <v/>
      </c>
      <c r="V45" s="102" t="str">
        <f t="shared" si="18"/>
        <v/>
      </c>
      <c r="W45" s="102" t="str">
        <f t="shared" si="4"/>
        <v/>
      </c>
      <c r="X45" s="102" t="str">
        <f t="shared" si="5"/>
        <v/>
      </c>
      <c r="Y45" s="102">
        <f t="shared" si="6"/>
        <v>0</v>
      </c>
      <c r="Z45" s="162" t="b">
        <f t="shared" si="7"/>
        <v>0</v>
      </c>
      <c r="AA45" s="162" t="b">
        <f t="shared" si="8"/>
        <v>0</v>
      </c>
      <c r="AB45" s="162" t="b">
        <f t="shared" si="9"/>
        <v>0</v>
      </c>
      <c r="AC45" s="162" t="b">
        <f t="shared" si="10"/>
        <v>0</v>
      </c>
      <c r="AD45" s="162" t="b">
        <f t="shared" si="11"/>
        <v>0</v>
      </c>
      <c r="AE45" s="162" t="b">
        <f t="shared" si="19"/>
        <v>0</v>
      </c>
      <c r="AF45" s="162" t="b">
        <f t="shared" si="20"/>
        <v>0</v>
      </c>
      <c r="AG45" s="162" t="b">
        <f t="shared" si="21"/>
        <v>0</v>
      </c>
      <c r="AH45" s="162" t="b">
        <f t="shared" si="22"/>
        <v>0</v>
      </c>
      <c r="AI45" s="162" t="b">
        <f t="shared" si="23"/>
        <v>0</v>
      </c>
      <c r="AJ45" s="167" t="str">
        <f t="shared" si="12"/>
        <v/>
      </c>
      <c r="AK45" s="263" t="str">
        <f t="shared" si="13"/>
        <v/>
      </c>
      <c r="AL45" s="240" t="str">
        <f t="shared" si="24"/>
        <v/>
      </c>
      <c r="AM45" s="165" t="str">
        <f t="shared" si="25"/>
        <v/>
      </c>
      <c r="AN45" s="166">
        <f t="shared" si="26"/>
        <v>0</v>
      </c>
      <c r="AO45" s="148" t="str">
        <f t="shared" si="27"/>
        <v/>
      </c>
      <c r="AP45" s="149" t="str">
        <f t="shared" si="28"/>
        <v/>
      </c>
      <c r="AQ45" s="137"/>
      <c r="AR45" s="165" t="str">
        <f t="shared" si="29"/>
        <v/>
      </c>
      <c r="AS45" s="243" t="str">
        <f t="shared" si="30"/>
        <v/>
      </c>
      <c r="AT45" s="243" t="str">
        <f t="shared" si="31"/>
        <v/>
      </c>
      <c r="AU45" s="243" t="str">
        <f t="shared" si="32"/>
        <v/>
      </c>
      <c r="AV45" s="242"/>
      <c r="AW45" s="243" t="str">
        <f t="shared" si="34"/>
        <v/>
      </c>
      <c r="AX45" s="243">
        <f t="shared" si="35"/>
        <v>0</v>
      </c>
      <c r="AY45" s="242"/>
      <c r="AZ45" s="59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266">
        <f>'M7'!B46</f>
        <v>0</v>
      </c>
      <c r="C46" s="300">
        <f>'M7'!C46</f>
        <v>0</v>
      </c>
      <c r="D46" s="258" t="str">
        <f>IF('M7'!D46="","",IF('M7'!D46&gt;0,'M7'!D46))</f>
        <v/>
      </c>
      <c r="E46" s="137"/>
      <c r="F46" s="137"/>
      <c r="G46" s="157"/>
      <c r="H46" s="170"/>
      <c r="I46" s="169"/>
      <c r="J46" s="169"/>
      <c r="K46" s="169"/>
      <c r="L46" s="169"/>
      <c r="M46" s="171"/>
      <c r="N46" s="160">
        <f t="shared" si="15"/>
        <v>0</v>
      </c>
      <c r="O46" s="161" t="str">
        <f t="shared" si="16"/>
        <v/>
      </c>
      <c r="P46" s="161" t="str">
        <f t="shared" si="0"/>
        <v/>
      </c>
      <c r="Q46" s="161" t="str">
        <f t="shared" si="0"/>
        <v/>
      </c>
      <c r="R46" s="161">
        <f t="shared" si="17"/>
        <v>0</v>
      </c>
      <c r="S46" s="102" t="str">
        <f t="shared" si="1"/>
        <v/>
      </c>
      <c r="T46" s="102" t="str">
        <f t="shared" si="2"/>
        <v/>
      </c>
      <c r="U46" s="102" t="str">
        <f t="shared" si="3"/>
        <v/>
      </c>
      <c r="V46" s="102" t="str">
        <f t="shared" si="18"/>
        <v/>
      </c>
      <c r="W46" s="102" t="str">
        <f t="shared" si="4"/>
        <v/>
      </c>
      <c r="X46" s="102" t="str">
        <f t="shared" si="5"/>
        <v/>
      </c>
      <c r="Y46" s="102">
        <f t="shared" si="6"/>
        <v>0</v>
      </c>
      <c r="Z46" s="162" t="b">
        <f t="shared" si="7"/>
        <v>0</v>
      </c>
      <c r="AA46" s="162" t="b">
        <f t="shared" si="8"/>
        <v>0</v>
      </c>
      <c r="AB46" s="162" t="b">
        <f t="shared" si="9"/>
        <v>0</v>
      </c>
      <c r="AC46" s="162" t="b">
        <f t="shared" si="10"/>
        <v>0</v>
      </c>
      <c r="AD46" s="162" t="b">
        <f t="shared" si="11"/>
        <v>0</v>
      </c>
      <c r="AE46" s="162" t="b">
        <f t="shared" si="19"/>
        <v>0</v>
      </c>
      <c r="AF46" s="162" t="b">
        <f t="shared" si="20"/>
        <v>0</v>
      </c>
      <c r="AG46" s="162" t="b">
        <f t="shared" si="21"/>
        <v>0</v>
      </c>
      <c r="AH46" s="162" t="b">
        <f t="shared" si="22"/>
        <v>0</v>
      </c>
      <c r="AI46" s="162" t="b">
        <f t="shared" si="23"/>
        <v>0</v>
      </c>
      <c r="AJ46" s="167" t="str">
        <f t="shared" si="12"/>
        <v/>
      </c>
      <c r="AK46" s="263" t="str">
        <f t="shared" si="13"/>
        <v/>
      </c>
      <c r="AL46" s="240" t="str">
        <f t="shared" si="24"/>
        <v/>
      </c>
      <c r="AM46" s="165" t="str">
        <f t="shared" si="25"/>
        <v/>
      </c>
      <c r="AN46" s="166">
        <f t="shared" si="26"/>
        <v>0</v>
      </c>
      <c r="AO46" s="148" t="str">
        <f t="shared" si="27"/>
        <v/>
      </c>
      <c r="AP46" s="149" t="str">
        <f t="shared" si="28"/>
        <v/>
      </c>
      <c r="AQ46" s="137"/>
      <c r="AR46" s="165" t="str">
        <f t="shared" si="29"/>
        <v/>
      </c>
      <c r="AS46" s="243" t="str">
        <f t="shared" si="30"/>
        <v/>
      </c>
      <c r="AT46" s="243" t="str">
        <f t="shared" si="31"/>
        <v/>
      </c>
      <c r="AU46" s="243" t="str">
        <f t="shared" si="32"/>
        <v/>
      </c>
      <c r="AV46" s="242"/>
      <c r="AW46" s="243" t="str">
        <f t="shared" si="34"/>
        <v/>
      </c>
      <c r="AX46" s="243">
        <f t="shared" si="35"/>
        <v>0</v>
      </c>
      <c r="AY46" s="242"/>
      <c r="AZ46" s="59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266">
        <f>'M7'!B47</f>
        <v>0</v>
      </c>
      <c r="C47" s="300">
        <f>'M7'!C47</f>
        <v>0</v>
      </c>
      <c r="D47" s="258" t="str">
        <f>IF('M7'!D47="","",IF('M7'!D47&gt;0,'M7'!D47))</f>
        <v/>
      </c>
      <c r="E47" s="137"/>
      <c r="F47" s="137"/>
      <c r="G47" s="157"/>
      <c r="H47" s="170"/>
      <c r="I47" s="169"/>
      <c r="J47" s="169"/>
      <c r="K47" s="169"/>
      <c r="L47" s="169"/>
      <c r="M47" s="171"/>
      <c r="N47" s="160">
        <f t="shared" si="15"/>
        <v>0</v>
      </c>
      <c r="O47" s="161" t="str">
        <f t="shared" si="16"/>
        <v/>
      </c>
      <c r="P47" s="161" t="str">
        <f t="shared" si="0"/>
        <v/>
      </c>
      <c r="Q47" s="161" t="str">
        <f t="shared" si="0"/>
        <v/>
      </c>
      <c r="R47" s="161">
        <f t="shared" si="17"/>
        <v>0</v>
      </c>
      <c r="S47" s="102" t="str">
        <f t="shared" si="1"/>
        <v/>
      </c>
      <c r="T47" s="102" t="str">
        <f t="shared" si="2"/>
        <v/>
      </c>
      <c r="U47" s="102" t="str">
        <f t="shared" si="3"/>
        <v/>
      </c>
      <c r="V47" s="102" t="str">
        <f t="shared" si="18"/>
        <v/>
      </c>
      <c r="W47" s="102" t="str">
        <f t="shared" si="4"/>
        <v/>
      </c>
      <c r="X47" s="102" t="str">
        <f t="shared" si="5"/>
        <v/>
      </c>
      <c r="Y47" s="102">
        <f t="shared" si="6"/>
        <v>0</v>
      </c>
      <c r="Z47" s="162" t="b">
        <f t="shared" si="7"/>
        <v>0</v>
      </c>
      <c r="AA47" s="162" t="b">
        <f t="shared" si="8"/>
        <v>0</v>
      </c>
      <c r="AB47" s="162" t="b">
        <f t="shared" si="9"/>
        <v>0</v>
      </c>
      <c r="AC47" s="162" t="b">
        <f t="shared" si="10"/>
        <v>0</v>
      </c>
      <c r="AD47" s="162" t="b">
        <f t="shared" si="11"/>
        <v>0</v>
      </c>
      <c r="AE47" s="162" t="b">
        <f t="shared" si="19"/>
        <v>0</v>
      </c>
      <c r="AF47" s="162" t="b">
        <f t="shared" si="20"/>
        <v>0</v>
      </c>
      <c r="AG47" s="162" t="b">
        <f t="shared" si="21"/>
        <v>0</v>
      </c>
      <c r="AH47" s="162" t="b">
        <f t="shared" si="22"/>
        <v>0</v>
      </c>
      <c r="AI47" s="162" t="b">
        <f t="shared" si="23"/>
        <v>0</v>
      </c>
      <c r="AJ47" s="167" t="str">
        <f t="shared" si="12"/>
        <v/>
      </c>
      <c r="AK47" s="263" t="str">
        <f t="shared" si="13"/>
        <v/>
      </c>
      <c r="AL47" s="240" t="str">
        <f t="shared" si="24"/>
        <v/>
      </c>
      <c r="AM47" s="165" t="str">
        <f t="shared" si="25"/>
        <v/>
      </c>
      <c r="AN47" s="166">
        <f t="shared" si="26"/>
        <v>0</v>
      </c>
      <c r="AO47" s="148" t="str">
        <f t="shared" si="27"/>
        <v/>
      </c>
      <c r="AP47" s="149" t="str">
        <f t="shared" si="28"/>
        <v/>
      </c>
      <c r="AQ47" s="137"/>
      <c r="AR47" s="165" t="str">
        <f t="shared" si="29"/>
        <v/>
      </c>
      <c r="AS47" s="243" t="str">
        <f t="shared" si="30"/>
        <v/>
      </c>
      <c r="AT47" s="243" t="str">
        <f t="shared" si="31"/>
        <v/>
      </c>
      <c r="AU47" s="243" t="str">
        <f t="shared" si="32"/>
        <v/>
      </c>
      <c r="AV47" s="242"/>
      <c r="AW47" s="243" t="str">
        <f t="shared" si="34"/>
        <v/>
      </c>
      <c r="AX47" s="243">
        <f t="shared" si="35"/>
        <v>0</v>
      </c>
      <c r="AY47" s="242"/>
      <c r="AZ47" s="59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266">
        <f>'M7'!B48</f>
        <v>0</v>
      </c>
      <c r="C48" s="300">
        <f>'M7'!C48</f>
        <v>0</v>
      </c>
      <c r="D48" s="258" t="str">
        <f>IF('M7'!D48="","",IF('M7'!D48&gt;0,'M7'!D48))</f>
        <v/>
      </c>
      <c r="E48" s="137"/>
      <c r="F48" s="137"/>
      <c r="G48" s="157"/>
      <c r="H48" s="170"/>
      <c r="I48" s="169"/>
      <c r="J48" s="169"/>
      <c r="K48" s="169"/>
      <c r="L48" s="169"/>
      <c r="M48" s="171"/>
      <c r="N48" s="160">
        <f t="shared" si="15"/>
        <v>0</v>
      </c>
      <c r="O48" s="161" t="str">
        <f t="shared" si="16"/>
        <v/>
      </c>
      <c r="P48" s="161" t="str">
        <f t="shared" si="0"/>
        <v/>
      </c>
      <c r="Q48" s="161" t="str">
        <f t="shared" si="0"/>
        <v/>
      </c>
      <c r="R48" s="161">
        <f t="shared" si="17"/>
        <v>0</v>
      </c>
      <c r="S48" s="102" t="str">
        <f t="shared" si="1"/>
        <v/>
      </c>
      <c r="T48" s="102" t="str">
        <f t="shared" si="2"/>
        <v/>
      </c>
      <c r="U48" s="102" t="str">
        <f t="shared" si="3"/>
        <v/>
      </c>
      <c r="V48" s="102" t="str">
        <f t="shared" si="18"/>
        <v/>
      </c>
      <c r="W48" s="102" t="str">
        <f t="shared" si="4"/>
        <v/>
      </c>
      <c r="X48" s="102" t="str">
        <f t="shared" si="5"/>
        <v/>
      </c>
      <c r="Y48" s="102">
        <f t="shared" si="6"/>
        <v>0</v>
      </c>
      <c r="Z48" s="162" t="b">
        <f t="shared" si="7"/>
        <v>0</v>
      </c>
      <c r="AA48" s="162" t="b">
        <f t="shared" si="8"/>
        <v>0</v>
      </c>
      <c r="AB48" s="162" t="b">
        <f t="shared" si="9"/>
        <v>0</v>
      </c>
      <c r="AC48" s="162" t="b">
        <f t="shared" si="10"/>
        <v>0</v>
      </c>
      <c r="AD48" s="162" t="b">
        <f t="shared" si="11"/>
        <v>0</v>
      </c>
      <c r="AE48" s="162" t="b">
        <f t="shared" si="19"/>
        <v>0</v>
      </c>
      <c r="AF48" s="162" t="b">
        <f t="shared" si="20"/>
        <v>0</v>
      </c>
      <c r="AG48" s="162" t="b">
        <f t="shared" si="21"/>
        <v>0</v>
      </c>
      <c r="AH48" s="162" t="b">
        <f t="shared" si="22"/>
        <v>0</v>
      </c>
      <c r="AI48" s="162" t="b">
        <f t="shared" si="23"/>
        <v>0</v>
      </c>
      <c r="AJ48" s="167" t="str">
        <f t="shared" si="12"/>
        <v/>
      </c>
      <c r="AK48" s="263" t="str">
        <f t="shared" si="13"/>
        <v/>
      </c>
      <c r="AL48" s="240" t="str">
        <f t="shared" si="24"/>
        <v/>
      </c>
      <c r="AM48" s="165" t="str">
        <f t="shared" si="25"/>
        <v/>
      </c>
      <c r="AN48" s="166">
        <f t="shared" si="26"/>
        <v>0</v>
      </c>
      <c r="AO48" s="148" t="str">
        <f t="shared" si="27"/>
        <v/>
      </c>
      <c r="AP48" s="149" t="str">
        <f t="shared" si="28"/>
        <v/>
      </c>
      <c r="AQ48" s="137"/>
      <c r="AR48" s="165" t="str">
        <f t="shared" si="29"/>
        <v/>
      </c>
      <c r="AS48" s="243" t="str">
        <f t="shared" si="30"/>
        <v/>
      </c>
      <c r="AT48" s="243" t="str">
        <f t="shared" si="31"/>
        <v/>
      </c>
      <c r="AU48" s="243" t="str">
        <f t="shared" si="32"/>
        <v/>
      </c>
      <c r="AV48" s="242"/>
      <c r="AW48" s="243" t="str">
        <f t="shared" si="34"/>
        <v/>
      </c>
      <c r="AX48" s="243">
        <f t="shared" si="35"/>
        <v>0</v>
      </c>
      <c r="AY48" s="242"/>
      <c r="AZ48" s="59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266">
        <f>'M7'!B49</f>
        <v>0</v>
      </c>
      <c r="C49" s="300">
        <f>'M7'!C49</f>
        <v>0</v>
      </c>
      <c r="D49" s="258" t="str">
        <f>IF('M7'!D49="","",IF('M7'!D49&gt;0,'M7'!D49))</f>
        <v/>
      </c>
      <c r="E49" s="137"/>
      <c r="F49" s="137"/>
      <c r="G49" s="157"/>
      <c r="H49" s="170"/>
      <c r="I49" s="169"/>
      <c r="J49" s="169"/>
      <c r="K49" s="169"/>
      <c r="L49" s="169"/>
      <c r="M49" s="171"/>
      <c r="N49" s="160">
        <f t="shared" si="15"/>
        <v>0</v>
      </c>
      <c r="O49" s="161" t="str">
        <f t="shared" si="16"/>
        <v/>
      </c>
      <c r="P49" s="161" t="str">
        <f t="shared" si="0"/>
        <v/>
      </c>
      <c r="Q49" s="161" t="str">
        <f t="shared" si="0"/>
        <v/>
      </c>
      <c r="R49" s="161">
        <f t="shared" si="17"/>
        <v>0</v>
      </c>
      <c r="S49" s="102" t="str">
        <f t="shared" si="1"/>
        <v/>
      </c>
      <c r="T49" s="102" t="str">
        <f t="shared" si="2"/>
        <v/>
      </c>
      <c r="U49" s="102" t="str">
        <f t="shared" si="3"/>
        <v/>
      </c>
      <c r="V49" s="102" t="str">
        <f t="shared" si="18"/>
        <v/>
      </c>
      <c r="W49" s="102" t="str">
        <f t="shared" si="4"/>
        <v/>
      </c>
      <c r="X49" s="102" t="str">
        <f t="shared" si="5"/>
        <v/>
      </c>
      <c r="Y49" s="102">
        <f t="shared" si="6"/>
        <v>0</v>
      </c>
      <c r="Z49" s="162" t="b">
        <f t="shared" si="7"/>
        <v>0</v>
      </c>
      <c r="AA49" s="162" t="b">
        <f t="shared" si="8"/>
        <v>0</v>
      </c>
      <c r="AB49" s="162" t="b">
        <f t="shared" si="9"/>
        <v>0</v>
      </c>
      <c r="AC49" s="162" t="b">
        <f t="shared" si="10"/>
        <v>0</v>
      </c>
      <c r="AD49" s="162" t="b">
        <f t="shared" si="11"/>
        <v>0</v>
      </c>
      <c r="AE49" s="162" t="b">
        <f t="shared" si="19"/>
        <v>0</v>
      </c>
      <c r="AF49" s="162" t="b">
        <f t="shared" si="20"/>
        <v>0</v>
      </c>
      <c r="AG49" s="162" t="b">
        <f t="shared" si="21"/>
        <v>0</v>
      </c>
      <c r="AH49" s="162" t="b">
        <f t="shared" si="22"/>
        <v>0</v>
      </c>
      <c r="AI49" s="162" t="b">
        <f t="shared" si="23"/>
        <v>0</v>
      </c>
      <c r="AJ49" s="167" t="str">
        <f t="shared" si="12"/>
        <v/>
      </c>
      <c r="AK49" s="263" t="str">
        <f t="shared" si="13"/>
        <v/>
      </c>
      <c r="AL49" s="240" t="str">
        <f t="shared" si="24"/>
        <v/>
      </c>
      <c r="AM49" s="165" t="str">
        <f t="shared" si="25"/>
        <v/>
      </c>
      <c r="AN49" s="166">
        <f t="shared" si="26"/>
        <v>0</v>
      </c>
      <c r="AO49" s="148" t="str">
        <f t="shared" si="27"/>
        <v/>
      </c>
      <c r="AP49" s="149" t="str">
        <f t="shared" si="28"/>
        <v/>
      </c>
      <c r="AQ49" s="137"/>
      <c r="AR49" s="165" t="str">
        <f t="shared" si="29"/>
        <v/>
      </c>
      <c r="AS49" s="243" t="str">
        <f t="shared" si="30"/>
        <v/>
      </c>
      <c r="AT49" s="243" t="str">
        <f t="shared" si="31"/>
        <v/>
      </c>
      <c r="AU49" s="243" t="str">
        <f t="shared" si="32"/>
        <v/>
      </c>
      <c r="AV49" s="242"/>
      <c r="AW49" s="243" t="str">
        <f t="shared" si="34"/>
        <v/>
      </c>
      <c r="AX49" s="243">
        <f t="shared" si="35"/>
        <v>0</v>
      </c>
      <c r="AY49" s="242"/>
      <c r="AZ49" s="59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266">
        <f>'M7'!B50</f>
        <v>0</v>
      </c>
      <c r="C50" s="300">
        <f>'M7'!C50</f>
        <v>0</v>
      </c>
      <c r="D50" s="258" t="str">
        <f>IF('M7'!D50="","",IF('M7'!D50&gt;0,'M7'!D50))</f>
        <v/>
      </c>
      <c r="E50" s="137"/>
      <c r="F50" s="137"/>
      <c r="G50" s="157"/>
      <c r="H50" s="170"/>
      <c r="I50" s="169"/>
      <c r="J50" s="169"/>
      <c r="K50" s="169"/>
      <c r="L50" s="169"/>
      <c r="M50" s="171"/>
      <c r="N50" s="160">
        <f t="shared" si="15"/>
        <v>0</v>
      </c>
      <c r="O50" s="161" t="str">
        <f t="shared" si="16"/>
        <v/>
      </c>
      <c r="P50" s="161" t="str">
        <f t="shared" si="0"/>
        <v/>
      </c>
      <c r="Q50" s="161" t="str">
        <f t="shared" si="0"/>
        <v/>
      </c>
      <c r="R50" s="161">
        <f t="shared" si="17"/>
        <v>0</v>
      </c>
      <c r="S50" s="102" t="str">
        <f t="shared" si="1"/>
        <v/>
      </c>
      <c r="T50" s="102" t="str">
        <f t="shared" si="2"/>
        <v/>
      </c>
      <c r="U50" s="102" t="str">
        <f t="shared" si="3"/>
        <v/>
      </c>
      <c r="V50" s="102" t="str">
        <f t="shared" si="18"/>
        <v/>
      </c>
      <c r="W50" s="102" t="str">
        <f t="shared" si="4"/>
        <v/>
      </c>
      <c r="X50" s="102" t="str">
        <f t="shared" si="5"/>
        <v/>
      </c>
      <c r="Y50" s="102">
        <f t="shared" si="6"/>
        <v>0</v>
      </c>
      <c r="Z50" s="162" t="b">
        <f t="shared" si="7"/>
        <v>0</v>
      </c>
      <c r="AA50" s="162" t="b">
        <f t="shared" si="8"/>
        <v>0</v>
      </c>
      <c r="AB50" s="162" t="b">
        <f t="shared" si="9"/>
        <v>0</v>
      </c>
      <c r="AC50" s="162" t="b">
        <f t="shared" si="10"/>
        <v>0</v>
      </c>
      <c r="AD50" s="162" t="b">
        <f t="shared" si="11"/>
        <v>0</v>
      </c>
      <c r="AE50" s="162" t="b">
        <f t="shared" si="19"/>
        <v>0</v>
      </c>
      <c r="AF50" s="162" t="b">
        <f t="shared" si="20"/>
        <v>0</v>
      </c>
      <c r="AG50" s="162" t="b">
        <f t="shared" si="21"/>
        <v>0</v>
      </c>
      <c r="AH50" s="162" t="b">
        <f t="shared" si="22"/>
        <v>0</v>
      </c>
      <c r="AI50" s="162" t="b">
        <f t="shared" si="23"/>
        <v>0</v>
      </c>
      <c r="AJ50" s="167" t="str">
        <f t="shared" si="12"/>
        <v/>
      </c>
      <c r="AK50" s="263" t="str">
        <f t="shared" si="13"/>
        <v/>
      </c>
      <c r="AL50" s="240" t="str">
        <f t="shared" si="24"/>
        <v/>
      </c>
      <c r="AM50" s="165" t="str">
        <f t="shared" si="25"/>
        <v/>
      </c>
      <c r="AN50" s="166">
        <f t="shared" si="26"/>
        <v>0</v>
      </c>
      <c r="AO50" s="148" t="str">
        <f t="shared" si="27"/>
        <v/>
      </c>
      <c r="AP50" s="149" t="str">
        <f t="shared" si="28"/>
        <v/>
      </c>
      <c r="AQ50" s="137"/>
      <c r="AR50" s="165" t="str">
        <f t="shared" si="29"/>
        <v/>
      </c>
      <c r="AS50" s="243" t="str">
        <f t="shared" si="30"/>
        <v/>
      </c>
      <c r="AT50" s="243" t="str">
        <f t="shared" si="31"/>
        <v/>
      </c>
      <c r="AU50" s="243" t="str">
        <f t="shared" si="32"/>
        <v/>
      </c>
      <c r="AV50" s="242"/>
      <c r="AW50" s="243" t="str">
        <f t="shared" si="34"/>
        <v/>
      </c>
      <c r="AX50" s="243">
        <f t="shared" si="35"/>
        <v>0</v>
      </c>
      <c r="AY50" s="242"/>
      <c r="AZ50" s="59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266">
        <f>'M7'!B51</f>
        <v>0</v>
      </c>
      <c r="C51" s="300">
        <f>'M7'!C51</f>
        <v>0</v>
      </c>
      <c r="D51" s="258" t="str">
        <f>IF('M7'!D51="","",IF('M7'!D51&gt;0,'M7'!D51))</f>
        <v/>
      </c>
      <c r="E51" s="137"/>
      <c r="F51" s="172"/>
      <c r="G51" s="157"/>
      <c r="H51" s="170"/>
      <c r="I51" s="169"/>
      <c r="J51" s="169"/>
      <c r="K51" s="169"/>
      <c r="L51" s="169"/>
      <c r="M51" s="171"/>
      <c r="N51" s="160">
        <f t="shared" si="15"/>
        <v>0</v>
      </c>
      <c r="O51" s="161" t="str">
        <f t="shared" si="16"/>
        <v/>
      </c>
      <c r="P51" s="161" t="str">
        <f t="shared" si="0"/>
        <v/>
      </c>
      <c r="Q51" s="161" t="str">
        <f t="shared" si="0"/>
        <v/>
      </c>
      <c r="R51" s="161">
        <f t="shared" si="17"/>
        <v>0</v>
      </c>
      <c r="S51" s="102" t="str">
        <f t="shared" si="1"/>
        <v/>
      </c>
      <c r="T51" s="102" t="str">
        <f t="shared" si="2"/>
        <v/>
      </c>
      <c r="U51" s="102" t="str">
        <f t="shared" si="3"/>
        <v/>
      </c>
      <c r="V51" s="102" t="str">
        <f t="shared" si="18"/>
        <v/>
      </c>
      <c r="W51" s="102" t="str">
        <f t="shared" si="4"/>
        <v/>
      </c>
      <c r="X51" s="102" t="str">
        <f t="shared" si="5"/>
        <v/>
      </c>
      <c r="Y51" s="102">
        <f t="shared" si="6"/>
        <v>0</v>
      </c>
      <c r="Z51" s="162" t="b">
        <f t="shared" si="7"/>
        <v>0</v>
      </c>
      <c r="AA51" s="162" t="b">
        <f t="shared" si="8"/>
        <v>0</v>
      </c>
      <c r="AB51" s="162" t="b">
        <f t="shared" si="9"/>
        <v>0</v>
      </c>
      <c r="AC51" s="162" t="b">
        <f t="shared" si="10"/>
        <v>0</v>
      </c>
      <c r="AD51" s="162" t="b">
        <f t="shared" si="11"/>
        <v>0</v>
      </c>
      <c r="AE51" s="162" t="b">
        <f t="shared" si="19"/>
        <v>0</v>
      </c>
      <c r="AF51" s="162" t="b">
        <f t="shared" si="20"/>
        <v>0</v>
      </c>
      <c r="AG51" s="162" t="b">
        <f t="shared" si="21"/>
        <v>0</v>
      </c>
      <c r="AH51" s="162" t="b">
        <f t="shared" si="22"/>
        <v>0</v>
      </c>
      <c r="AI51" s="162" t="b">
        <f t="shared" si="23"/>
        <v>0</v>
      </c>
      <c r="AJ51" s="167" t="str">
        <f t="shared" si="12"/>
        <v/>
      </c>
      <c r="AK51" s="263" t="str">
        <f t="shared" si="13"/>
        <v/>
      </c>
      <c r="AL51" s="240" t="str">
        <f t="shared" si="24"/>
        <v/>
      </c>
      <c r="AM51" s="165" t="str">
        <f t="shared" si="25"/>
        <v/>
      </c>
      <c r="AN51" s="166">
        <f t="shared" si="26"/>
        <v>0</v>
      </c>
      <c r="AO51" s="148" t="str">
        <f t="shared" si="27"/>
        <v/>
      </c>
      <c r="AP51" s="149" t="str">
        <f t="shared" si="28"/>
        <v/>
      </c>
      <c r="AQ51" s="137"/>
      <c r="AR51" s="165" t="str">
        <f t="shared" si="29"/>
        <v/>
      </c>
      <c r="AS51" s="243" t="str">
        <f t="shared" si="30"/>
        <v/>
      </c>
      <c r="AT51" s="243" t="str">
        <f t="shared" si="31"/>
        <v/>
      </c>
      <c r="AU51" s="243" t="str">
        <f t="shared" si="32"/>
        <v/>
      </c>
      <c r="AV51" s="242"/>
      <c r="AW51" s="243" t="str">
        <f t="shared" si="34"/>
        <v/>
      </c>
      <c r="AX51" s="243">
        <f t="shared" si="35"/>
        <v>0</v>
      </c>
      <c r="AY51" s="242"/>
      <c r="AZ51" s="59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266">
        <f>'M7'!B52</f>
        <v>0</v>
      </c>
      <c r="C52" s="300">
        <f>'M7'!C52</f>
        <v>0</v>
      </c>
      <c r="D52" s="258" t="str">
        <f>IF('M7'!D52="","",IF('M7'!D52&gt;0,'M7'!D52))</f>
        <v/>
      </c>
      <c r="E52" s="137"/>
      <c r="F52" s="172"/>
      <c r="G52" s="157"/>
      <c r="H52" s="170"/>
      <c r="I52" s="169"/>
      <c r="J52" s="169"/>
      <c r="K52" s="169"/>
      <c r="L52" s="169"/>
      <c r="M52" s="171"/>
      <c r="N52" s="160">
        <f t="shared" si="15"/>
        <v>0</v>
      </c>
      <c r="O52" s="161" t="str">
        <f t="shared" si="16"/>
        <v/>
      </c>
      <c r="P52" s="161" t="str">
        <f t="shared" si="0"/>
        <v/>
      </c>
      <c r="Q52" s="161" t="str">
        <f t="shared" si="0"/>
        <v/>
      </c>
      <c r="R52" s="161">
        <f t="shared" si="17"/>
        <v>0</v>
      </c>
      <c r="S52" s="102" t="str">
        <f t="shared" si="1"/>
        <v/>
      </c>
      <c r="T52" s="102" t="str">
        <f t="shared" si="2"/>
        <v/>
      </c>
      <c r="U52" s="102" t="str">
        <f t="shared" si="3"/>
        <v/>
      </c>
      <c r="V52" s="102" t="str">
        <f t="shared" si="18"/>
        <v/>
      </c>
      <c r="W52" s="102" t="str">
        <f t="shared" si="4"/>
        <v/>
      </c>
      <c r="X52" s="102" t="str">
        <f t="shared" si="5"/>
        <v/>
      </c>
      <c r="Y52" s="102">
        <f t="shared" si="6"/>
        <v>0</v>
      </c>
      <c r="Z52" s="162" t="b">
        <f t="shared" si="7"/>
        <v>0</v>
      </c>
      <c r="AA52" s="162" t="b">
        <f t="shared" si="8"/>
        <v>0</v>
      </c>
      <c r="AB52" s="162" t="b">
        <f t="shared" si="9"/>
        <v>0</v>
      </c>
      <c r="AC52" s="162" t="b">
        <f t="shared" si="10"/>
        <v>0</v>
      </c>
      <c r="AD52" s="162" t="b">
        <f t="shared" si="11"/>
        <v>0</v>
      </c>
      <c r="AE52" s="162" t="b">
        <f t="shared" si="19"/>
        <v>0</v>
      </c>
      <c r="AF52" s="162" t="b">
        <f t="shared" si="20"/>
        <v>0</v>
      </c>
      <c r="AG52" s="162" t="b">
        <f t="shared" si="21"/>
        <v>0</v>
      </c>
      <c r="AH52" s="162" t="b">
        <f t="shared" si="22"/>
        <v>0</v>
      </c>
      <c r="AI52" s="162" t="b">
        <f t="shared" si="23"/>
        <v>0</v>
      </c>
      <c r="AJ52" s="167" t="str">
        <f t="shared" si="12"/>
        <v/>
      </c>
      <c r="AK52" s="263" t="str">
        <f t="shared" si="13"/>
        <v/>
      </c>
      <c r="AL52" s="240" t="str">
        <f t="shared" si="24"/>
        <v/>
      </c>
      <c r="AM52" s="165" t="str">
        <f t="shared" si="25"/>
        <v/>
      </c>
      <c r="AN52" s="166">
        <f t="shared" si="26"/>
        <v>0</v>
      </c>
      <c r="AO52" s="148" t="str">
        <f t="shared" si="27"/>
        <v/>
      </c>
      <c r="AP52" s="149" t="str">
        <f t="shared" si="28"/>
        <v/>
      </c>
      <c r="AQ52" s="137"/>
      <c r="AR52" s="165" t="str">
        <f t="shared" si="29"/>
        <v/>
      </c>
      <c r="AS52" s="243" t="str">
        <f t="shared" si="30"/>
        <v/>
      </c>
      <c r="AT52" s="243" t="str">
        <f t="shared" si="31"/>
        <v/>
      </c>
      <c r="AU52" s="243" t="str">
        <f t="shared" si="32"/>
        <v/>
      </c>
      <c r="AV52" s="242"/>
      <c r="AW52" s="243" t="str">
        <f t="shared" si="34"/>
        <v/>
      </c>
      <c r="AX52" s="243">
        <f t="shared" si="35"/>
        <v>0</v>
      </c>
      <c r="AY52" s="242"/>
      <c r="AZ52" s="59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266">
        <f>'M7'!B53</f>
        <v>0</v>
      </c>
      <c r="C53" s="300">
        <f>'M7'!C53</f>
        <v>0</v>
      </c>
      <c r="D53" s="258" t="str">
        <f>IF('M7'!D53="","",IF('M7'!D53&gt;0,'M7'!D53))</f>
        <v/>
      </c>
      <c r="E53" s="173"/>
      <c r="F53" s="174"/>
      <c r="G53" s="157"/>
      <c r="H53" s="170"/>
      <c r="I53" s="169"/>
      <c r="J53" s="169"/>
      <c r="K53" s="169"/>
      <c r="L53" s="169"/>
      <c r="M53" s="171"/>
      <c r="N53" s="160">
        <f t="shared" si="15"/>
        <v>0</v>
      </c>
      <c r="O53" s="161" t="str">
        <f t="shared" si="16"/>
        <v/>
      </c>
      <c r="P53" s="161" t="str">
        <f t="shared" si="0"/>
        <v/>
      </c>
      <c r="Q53" s="161" t="str">
        <f t="shared" si="0"/>
        <v/>
      </c>
      <c r="R53" s="161">
        <f t="shared" si="17"/>
        <v>0</v>
      </c>
      <c r="S53" s="102" t="str">
        <f t="shared" si="1"/>
        <v/>
      </c>
      <c r="T53" s="102" t="str">
        <f t="shared" si="2"/>
        <v/>
      </c>
      <c r="U53" s="102" t="str">
        <f t="shared" si="3"/>
        <v/>
      </c>
      <c r="V53" s="102" t="str">
        <f t="shared" si="18"/>
        <v/>
      </c>
      <c r="W53" s="102" t="str">
        <f t="shared" si="4"/>
        <v/>
      </c>
      <c r="X53" s="102" t="str">
        <f t="shared" si="5"/>
        <v/>
      </c>
      <c r="Y53" s="102">
        <f t="shared" si="6"/>
        <v>0</v>
      </c>
      <c r="Z53" s="162" t="b">
        <f t="shared" si="7"/>
        <v>0</v>
      </c>
      <c r="AA53" s="162" t="b">
        <f t="shared" si="8"/>
        <v>0</v>
      </c>
      <c r="AB53" s="162" t="b">
        <f t="shared" si="9"/>
        <v>0</v>
      </c>
      <c r="AC53" s="162" t="b">
        <f t="shared" si="10"/>
        <v>0</v>
      </c>
      <c r="AD53" s="162" t="b">
        <f t="shared" si="11"/>
        <v>0</v>
      </c>
      <c r="AE53" s="162" t="b">
        <f t="shared" si="19"/>
        <v>0</v>
      </c>
      <c r="AF53" s="162" t="b">
        <f t="shared" si="20"/>
        <v>0</v>
      </c>
      <c r="AG53" s="162" t="b">
        <f t="shared" si="21"/>
        <v>0</v>
      </c>
      <c r="AH53" s="162" t="b">
        <f t="shared" si="22"/>
        <v>0</v>
      </c>
      <c r="AI53" s="162" t="b">
        <f t="shared" si="23"/>
        <v>0</v>
      </c>
      <c r="AJ53" s="175" t="str">
        <f t="shared" si="12"/>
        <v/>
      </c>
      <c r="AK53" s="263" t="str">
        <f t="shared" si="13"/>
        <v/>
      </c>
      <c r="AL53" s="240" t="str">
        <f t="shared" si="24"/>
        <v/>
      </c>
      <c r="AM53" s="165" t="str">
        <f t="shared" si="25"/>
        <v/>
      </c>
      <c r="AN53" s="166">
        <f t="shared" si="26"/>
        <v>0</v>
      </c>
      <c r="AO53" s="148" t="str">
        <f t="shared" si="27"/>
        <v/>
      </c>
      <c r="AP53" s="149" t="str">
        <f t="shared" si="28"/>
        <v/>
      </c>
      <c r="AQ53" s="137"/>
      <c r="AR53" s="165" t="str">
        <f t="shared" si="29"/>
        <v/>
      </c>
      <c r="AS53" s="243" t="str">
        <f t="shared" si="30"/>
        <v/>
      </c>
      <c r="AT53" s="243" t="str">
        <f t="shared" si="31"/>
        <v/>
      </c>
      <c r="AU53" s="243" t="str">
        <f t="shared" si="32"/>
        <v/>
      </c>
      <c r="AV53" s="242"/>
      <c r="AW53" s="243" t="str">
        <f t="shared" si="34"/>
        <v/>
      </c>
      <c r="AX53" s="243">
        <f t="shared" si="35"/>
        <v>0</v>
      </c>
      <c r="AY53" s="242"/>
      <c r="AZ53" s="59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79</v>
      </c>
      <c r="B54" s="64">
        <f>COUNTA(B18:B53)</f>
        <v>36</v>
      </c>
      <c r="C54" s="64"/>
      <c r="D54" s="308" t="s">
        <v>47</v>
      </c>
      <c r="E54" s="308"/>
      <c r="F54" s="308"/>
      <c r="G54" s="308"/>
      <c r="H54" s="176" t="str">
        <f t="shared" ref="H54:M54" si="36">IF(S56=0,"",IF(S56&gt;0,S55))</f>
        <v/>
      </c>
      <c r="I54" s="177" t="str">
        <f t="shared" si="36"/>
        <v/>
      </c>
      <c r="J54" s="177" t="str">
        <f t="shared" si="36"/>
        <v/>
      </c>
      <c r="K54" s="177" t="str">
        <f t="shared" si="36"/>
        <v/>
      </c>
      <c r="L54" s="177" t="str">
        <f t="shared" si="36"/>
        <v/>
      </c>
      <c r="M54" s="177" t="str">
        <f t="shared" si="36"/>
        <v/>
      </c>
      <c r="N54" s="177"/>
      <c r="O54" s="177"/>
      <c r="P54" s="177"/>
      <c r="Q54" s="177"/>
      <c r="R54" s="177"/>
      <c r="S54" s="178">
        <f t="shared" ref="S54:X54" si="37">SUM(S18:S53)</f>
        <v>0</v>
      </c>
      <c r="T54" s="178">
        <f t="shared" si="37"/>
        <v>0</v>
      </c>
      <c r="U54" s="178">
        <f t="shared" si="37"/>
        <v>0</v>
      </c>
      <c r="V54" s="178">
        <f t="shared" si="37"/>
        <v>0</v>
      </c>
      <c r="W54" s="178">
        <f t="shared" si="37"/>
        <v>0</v>
      </c>
      <c r="X54" s="178">
        <f t="shared" si="37"/>
        <v>0</v>
      </c>
      <c r="Y54" s="179">
        <f>SUM(AK18:AK53)</f>
        <v>0</v>
      </c>
      <c r="Z54" s="179">
        <f t="shared" ref="Z54:AI54" si="38">SUM(Z18:Z53)</f>
        <v>0</v>
      </c>
      <c r="AA54" s="179">
        <f t="shared" si="38"/>
        <v>0</v>
      </c>
      <c r="AB54" s="179">
        <f t="shared" si="38"/>
        <v>0</v>
      </c>
      <c r="AC54" s="179">
        <f t="shared" si="38"/>
        <v>0</v>
      </c>
      <c r="AD54" s="179">
        <f t="shared" si="38"/>
        <v>0</v>
      </c>
      <c r="AE54" s="179">
        <f t="shared" si="38"/>
        <v>0</v>
      </c>
      <c r="AF54" s="179">
        <f t="shared" si="38"/>
        <v>0</v>
      </c>
      <c r="AG54" s="179">
        <f t="shared" si="38"/>
        <v>0</v>
      </c>
      <c r="AH54" s="179">
        <f t="shared" si="38"/>
        <v>0</v>
      </c>
      <c r="AI54" s="179">
        <f t="shared" si="38"/>
        <v>0</v>
      </c>
      <c r="AJ54" s="180"/>
      <c r="AK54" s="244" t="str">
        <f>IF(Y57=0,"",IF(Y57&gt;0,$Y$55))</f>
        <v/>
      </c>
      <c r="AL54" s="244" t="str">
        <f>IF(Z57=0,"",IF(Z57&gt;0,$Y$55))</f>
        <v/>
      </c>
      <c r="AM54" s="181"/>
      <c r="AN54" s="181"/>
      <c r="AO54" s="182">
        <f>IF(B54=0,"",IF(B54&gt;0,AO55/B54))</f>
        <v>0</v>
      </c>
      <c r="AP54" s="182">
        <f>IF(B54=0,"",IF(B54&gt;0,AP55/B54))</f>
        <v>0</v>
      </c>
      <c r="AQ54" s="183">
        <f>IF(B54=0,"",IF(B54&gt;0,AQ56/B54))</f>
        <v>1</v>
      </c>
      <c r="AR54" s="184"/>
      <c r="AS54" s="246" t="s">
        <v>117</v>
      </c>
      <c r="AT54" s="246" t="s">
        <v>117</v>
      </c>
      <c r="AU54" s="246" t="s">
        <v>118</v>
      </c>
      <c r="AV54" s="247" t="str">
        <f>IF(AX54=0,"",IF(AX54&gt;0,AX54/AV55))</f>
        <v/>
      </c>
      <c r="AW54" s="248"/>
      <c r="AX54" s="248">
        <f>SUM(AX18:AX53)</f>
        <v>0</v>
      </c>
      <c r="AY54" s="247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102"/>
      <c r="E55" s="185">
        <f>COUNTA(E18:E53)</f>
        <v>0</v>
      </c>
      <c r="F55" s="185">
        <f>COUNTA(F18:F53)</f>
        <v>0</v>
      </c>
      <c r="G55" s="102"/>
      <c r="H55" s="316" t="s">
        <v>85</v>
      </c>
      <c r="I55" s="309"/>
      <c r="J55" s="316" t="s">
        <v>31</v>
      </c>
      <c r="K55" s="309"/>
      <c r="L55" s="309" t="s">
        <v>32</v>
      </c>
      <c r="M55" s="309"/>
      <c r="N55" s="102"/>
      <c r="O55" s="102"/>
      <c r="P55" s="102"/>
      <c r="Q55" s="102"/>
      <c r="R55" s="102"/>
      <c r="S55" s="186" t="e">
        <f t="shared" ref="S55:X55" si="39">S54/S56</f>
        <v>#DIV/0!</v>
      </c>
      <c r="T55" s="186" t="e">
        <f t="shared" si="39"/>
        <v>#DIV/0!</v>
      </c>
      <c r="U55" s="186" t="e">
        <f t="shared" si="39"/>
        <v>#DIV/0!</v>
      </c>
      <c r="V55" s="186" t="e">
        <f t="shared" si="39"/>
        <v>#DIV/0!</v>
      </c>
      <c r="W55" s="186" t="e">
        <f t="shared" si="39"/>
        <v>#DIV/0!</v>
      </c>
      <c r="X55" s="186" t="e">
        <f t="shared" si="39"/>
        <v>#DIV/0!</v>
      </c>
      <c r="Y55" s="186" t="e">
        <f>Y54/Y57</f>
        <v>#DIV/0!</v>
      </c>
      <c r="Z55" s="162">
        <f>Z54/10</f>
        <v>0</v>
      </c>
      <c r="AA55" s="162">
        <f t="shared" ref="AA55:AI55" si="40">AA54/10</f>
        <v>0</v>
      </c>
      <c r="AB55" s="162">
        <f t="shared" si="40"/>
        <v>0</v>
      </c>
      <c r="AC55" s="162">
        <f t="shared" si="40"/>
        <v>0</v>
      </c>
      <c r="AD55" s="162">
        <f t="shared" si="40"/>
        <v>0</v>
      </c>
      <c r="AE55" s="162">
        <f t="shared" si="40"/>
        <v>0</v>
      </c>
      <c r="AF55" s="162">
        <f t="shared" si="40"/>
        <v>0</v>
      </c>
      <c r="AG55" s="162">
        <f t="shared" si="40"/>
        <v>0</v>
      </c>
      <c r="AH55" s="162">
        <f t="shared" si="40"/>
        <v>0</v>
      </c>
      <c r="AI55" s="162">
        <f t="shared" si="40"/>
        <v>0</v>
      </c>
      <c r="AJ55" s="162"/>
      <c r="AK55" s="106"/>
      <c r="AL55" s="106"/>
      <c r="AM55" s="106"/>
      <c r="AN55" s="106"/>
      <c r="AO55" s="187">
        <f>COUNTIF(AO18:AO53,1)</f>
        <v>0</v>
      </c>
      <c r="AP55" s="187">
        <f>SUM(AP18:AP52)</f>
        <v>0</v>
      </c>
      <c r="AQ55" s="185">
        <f>COUNTA(AQ18:AQ53)</f>
        <v>0</v>
      </c>
      <c r="AR55" s="106"/>
      <c r="AS55" s="127" t="str">
        <f>IF($AS$57=0,"",IF($D$2&lt;6,"",IF($D$2&gt;=6,(AS58+AS59)/AS57)))</f>
        <v/>
      </c>
      <c r="AT55" s="127" t="str">
        <f t="shared" ref="AT55:AU55" si="41">IF($AS$57=0,"",IF($D$2&lt;6,"",IF($D$2&gt;=6,(AT58+AT59)/AT57)))</f>
        <v/>
      </c>
      <c r="AU55" s="127" t="str">
        <f t="shared" si="41"/>
        <v/>
      </c>
      <c r="AV55" s="185">
        <f>COUNTA(AV18:AV53)</f>
        <v>0</v>
      </c>
      <c r="AW55" s="185"/>
      <c r="AX55" s="185"/>
      <c r="AY55" s="185">
        <f>COUNTA(AY18:AY53)</f>
        <v>0</v>
      </c>
      <c r="AZ55" s="3"/>
      <c r="BA55" s="3"/>
    </row>
    <row r="56" spans="1:53" ht="13.8" thickBot="1" x14ac:dyDescent="0.3">
      <c r="E56" s="3"/>
      <c r="F56" s="3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>
        <f>Z54/D68*D70</f>
        <v>0</v>
      </c>
      <c r="AA56" s="10">
        <f>AA54/E68*E70</f>
        <v>0</v>
      </c>
      <c r="AB56" s="10">
        <f>AB54/F68*F70</f>
        <v>0</v>
      </c>
      <c r="AC56" s="10">
        <f>AC54/G68*G70</f>
        <v>0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27" t="str">
        <f>IF($AS$57=0,"",IF($D$2&lt;6,"",IF($D$2&gt;=6,(AS59/AS57))))</f>
        <v/>
      </c>
      <c r="AT56" s="127" t="str">
        <f t="shared" ref="AT56:AU56" si="43">IF($AS$57=0,"",IF($D$2&lt;6,"",IF($D$2&gt;=6,(AT59/AT57))))</f>
        <v/>
      </c>
      <c r="AU56" s="127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0</v>
      </c>
      <c r="C57" s="54"/>
      <c r="D57" s="53">
        <f>D2</f>
        <v>7</v>
      </c>
      <c r="E57" s="92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6">
        <f t="shared" ref="AS57:AT57" si="44">COUNTIF(AS18:AS53,"&gt;""")</f>
        <v>0</v>
      </c>
      <c r="AT57" s="76">
        <f t="shared" si="44"/>
        <v>0</v>
      </c>
      <c r="AU57" s="76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69</v>
      </c>
      <c r="C58" s="54"/>
      <c r="D58" s="304">
        <f>D3</f>
        <v>45692</v>
      </c>
      <c r="E58" s="305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101">
        <f>COUNTIF(AS18:AS53,"1F")</f>
        <v>0</v>
      </c>
      <c r="AT58" s="101">
        <f t="shared" ref="AT58:AU58" si="45">COUNTIF(AT18:AT53,"1F")</f>
        <v>0</v>
      </c>
      <c r="AU58" s="101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73"/>
      <c r="E59" s="73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101">
        <f>COUNTIF(AS18:AS53,"2F")</f>
        <v>0</v>
      </c>
      <c r="AT59" s="101">
        <f t="shared" ref="AT59" si="46">COUNTIF(AT18:AT53,"2F")</f>
        <v>0</v>
      </c>
      <c r="AU59" s="101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73"/>
      <c r="E60" s="73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2</v>
      </c>
      <c r="E62" s="4" t="s">
        <v>3</v>
      </c>
      <c r="F62" s="4" t="s">
        <v>1</v>
      </c>
      <c r="G62" s="68" t="s">
        <v>82</v>
      </c>
      <c r="H62" s="4" t="s">
        <v>4</v>
      </c>
      <c r="I62" s="4" t="s">
        <v>5</v>
      </c>
      <c r="J62" s="4" t="s">
        <v>48</v>
      </c>
      <c r="K62" s="4" t="s">
        <v>8</v>
      </c>
      <c r="L62" s="4" t="s">
        <v>24</v>
      </c>
      <c r="M62" s="4" t="s">
        <v>49</v>
      </c>
      <c r="AE62" s="3"/>
      <c r="AJ62" s="4" t="s">
        <v>25</v>
      </c>
      <c r="AK62" s="4" t="s">
        <v>25</v>
      </c>
      <c r="AL62" s="4" t="s">
        <v>25</v>
      </c>
      <c r="AO62" s="4" t="s">
        <v>50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66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4</v>
      </c>
      <c r="E68" s="4">
        <f>COUNTIF($D$18:$D$53,"B")</f>
        <v>1</v>
      </c>
      <c r="F68" s="4">
        <f>COUNTIF($D$18:$D$53,"C")</f>
        <v>2</v>
      </c>
      <c r="G68" s="4">
        <f>COUNTIF($D$18:$D$53,"D")</f>
        <v>1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51</v>
      </c>
      <c r="C70" s="5"/>
      <c r="D70" s="10">
        <f>D68/$B$54</f>
        <v>0.1111111111111111</v>
      </c>
      <c r="E70" s="10">
        <f>E68/$B$54</f>
        <v>2.7777777777777776E-2</v>
      </c>
      <c r="F70" s="10">
        <f>F68/$B$54</f>
        <v>5.5555555555555552E-2</v>
      </c>
      <c r="G70" s="10">
        <f>G68/$B$54</f>
        <v>2.7777777777777776E-2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52</v>
      </c>
      <c r="C71" s="5"/>
      <c r="D71" s="10">
        <f>Z56</f>
        <v>0</v>
      </c>
      <c r="E71" s="10">
        <f>AA56</f>
        <v>0</v>
      </c>
      <c r="F71" s="10">
        <f>AB56</f>
        <v>0</v>
      </c>
      <c r="G71" s="10">
        <f>AC56</f>
        <v>0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53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54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64</v>
      </c>
      <c r="C74" s="5"/>
      <c r="D74" s="10">
        <f>IF($E$7="ja",D70,IF($E7="nee",D72))</f>
        <v>0.1111111111111111</v>
      </c>
      <c r="E74" s="10">
        <f>IF($E$7="ja",E70,IF($E7="nee",E72))</f>
        <v>2.7777777777777776E-2</v>
      </c>
      <c r="F74" s="10">
        <f>IF($E$7="ja",F70,IF($E7="nee",F72))</f>
        <v>5.5555555555555552E-2</v>
      </c>
      <c r="G74" s="10">
        <f>IF($E$7="ja",G70,IF($E7="nee",G72))</f>
        <v>2.7777777777777776E-2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65</v>
      </c>
      <c r="C75" s="5"/>
      <c r="D75" s="10">
        <f>IF($E$7="ja",D71,IF($E$7="nee",D73))</f>
        <v>0</v>
      </c>
      <c r="E75" s="10">
        <f>IF($E$7="ja",E71,IF($E$7="nee",E73))</f>
        <v>0</v>
      </c>
      <c r="F75" s="10">
        <f>IF($E$7="ja",F71,IF($E$7="nee",F73))</f>
        <v>0</v>
      </c>
      <c r="G75" s="10">
        <f>IF($E$7="ja",G71,IF($E$7="nee",G73))</f>
        <v>0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4:G54"/>
    <mergeCell ref="H55:I55"/>
    <mergeCell ref="J55:K55"/>
    <mergeCell ref="L55:M55"/>
    <mergeCell ref="D58:E58"/>
    <mergeCell ref="C11:C13"/>
    <mergeCell ref="D3:E3"/>
    <mergeCell ref="B5:AY5"/>
    <mergeCell ref="B7:D7"/>
    <mergeCell ref="B8:D8"/>
    <mergeCell ref="H10:I10"/>
    <mergeCell ref="J10:K10"/>
    <mergeCell ref="L10:M10"/>
    <mergeCell ref="AS10:AU10"/>
  </mergeCells>
  <conditionalFormatting sqref="B18:C53">
    <cfRule type="cellIs" dxfId="291" priority="66" stopIfTrue="1" operator="equal">
      <formula>0</formula>
    </cfRule>
  </conditionalFormatting>
  <conditionalFormatting sqref="D18:D53">
    <cfRule type="cellIs" dxfId="290" priority="28" stopIfTrue="1" operator="equal">
      <formula>""</formula>
    </cfRule>
  </conditionalFormatting>
  <conditionalFormatting sqref="E7:E8 D9">
    <cfRule type="cellIs" dxfId="289" priority="95" stopIfTrue="1" operator="equal">
      <formula>"nee"</formula>
    </cfRule>
    <cfRule type="cellIs" dxfId="288" priority="94" stopIfTrue="1" operator="equal">
      <formula>"ja"</formula>
    </cfRule>
  </conditionalFormatting>
  <conditionalFormatting sqref="E18:E53">
    <cfRule type="cellIs" dxfId="287" priority="102" stopIfTrue="1" operator="equal">
      <formula>""</formula>
    </cfRule>
  </conditionalFormatting>
  <conditionalFormatting sqref="E18:F53">
    <cfRule type="cellIs" dxfId="286" priority="100" stopIfTrue="1" operator="equal">
      <formula>"x"</formula>
    </cfRule>
  </conditionalFormatting>
  <conditionalFormatting sqref="F18:F53">
    <cfRule type="cellIs" dxfId="285" priority="101" stopIfTrue="1" operator="equal">
      <formula>""</formula>
    </cfRule>
  </conditionalFormatting>
  <conditionalFormatting sqref="G11:G13">
    <cfRule type="expression" dxfId="284" priority="23" stopIfTrue="1">
      <formula>$J$3="ja"</formula>
    </cfRule>
    <cfRule type="expression" dxfId="283" priority="24" stopIfTrue="1">
      <formula>$L$3="ja"</formula>
    </cfRule>
  </conditionalFormatting>
  <conditionalFormatting sqref="G18:G53">
    <cfRule type="cellIs" dxfId="282" priority="76" stopIfTrue="1" operator="greaterThan">
      <formula>""</formula>
    </cfRule>
    <cfRule type="cellIs" dxfId="281" priority="75" stopIfTrue="1" operator="equal">
      <formula>""</formula>
    </cfRule>
  </conditionalFormatting>
  <conditionalFormatting sqref="H11:H13">
    <cfRule type="expression" dxfId="280" priority="21">
      <formula>$K$2="ja"</formula>
    </cfRule>
    <cfRule type="expression" dxfId="279" priority="25" stopIfTrue="1">
      <formula>$J$2="ja"</formula>
    </cfRule>
    <cfRule type="expression" dxfId="278" priority="26" stopIfTrue="1">
      <formula>$L$2="ja"</formula>
    </cfRule>
  </conditionalFormatting>
  <conditionalFormatting sqref="H18:M53">
    <cfRule type="cellIs" dxfId="277" priority="93" stopIfTrue="1" operator="notEqual">
      <formula>$D18</formula>
    </cfRule>
    <cfRule type="cellIs" dxfId="276" priority="92" stopIfTrue="1" operator="lessThanOrEqual">
      <formula>$D18</formula>
    </cfRule>
    <cfRule type="cellIs" dxfId="275" priority="91" stopIfTrue="1" operator="equal">
      <formula>0</formula>
    </cfRule>
  </conditionalFormatting>
  <conditionalFormatting sqref="I11:I13">
    <cfRule type="expression" dxfId="274" priority="27" stopIfTrue="1">
      <formula>$J$3="ja"</formula>
    </cfRule>
  </conditionalFormatting>
  <conditionalFormatting sqref="I11:J13">
    <cfRule type="expression" dxfId="273" priority="19">
      <formula>$M$2="ja"</formula>
    </cfRule>
  </conditionalFormatting>
  <conditionalFormatting sqref="I11:K13">
    <cfRule type="expression" dxfId="272" priority="18">
      <formula>$L$3="ja"</formula>
    </cfRule>
  </conditionalFormatting>
  <conditionalFormatting sqref="J11:J13">
    <cfRule type="expression" dxfId="271" priority="20">
      <formula>$K$2="ja"</formula>
    </cfRule>
    <cfRule type="expression" dxfId="270" priority="22">
      <formula>$L$2="ja"</formula>
    </cfRule>
  </conditionalFormatting>
  <conditionalFormatting sqref="J11:R13">
    <cfRule type="expression" dxfId="269" priority="14">
      <formula>$J$3="ja"</formula>
    </cfRule>
  </conditionalFormatting>
  <conditionalFormatting sqref="L11:R13">
    <cfRule type="expression" dxfId="268" priority="13">
      <formula>$K$2="ja"</formula>
    </cfRule>
    <cfRule type="expression" dxfId="267" priority="17" stopIfTrue="1">
      <formula>$S$2="ja"</formula>
    </cfRule>
    <cfRule type="expression" dxfId="266" priority="16" stopIfTrue="1">
      <formula>$M$2="ja"</formula>
    </cfRule>
    <cfRule type="expression" dxfId="265" priority="15" stopIfTrue="1">
      <formula>$L$2="ja"</formula>
    </cfRule>
  </conditionalFormatting>
  <conditionalFormatting sqref="AJ18:AJ53">
    <cfRule type="cellIs" dxfId="264" priority="99" stopIfTrue="1" operator="notEqual">
      <formula>""</formula>
    </cfRule>
  </conditionalFormatting>
  <conditionalFormatting sqref="AK18:AK53">
    <cfRule type="cellIs" dxfId="263" priority="34" stopIfTrue="1" operator="equal">
      <formula>1</formula>
    </cfRule>
    <cfRule type="cellIs" dxfId="262" priority="35" stopIfTrue="1" operator="lessThan">
      <formula>1</formula>
    </cfRule>
  </conditionalFormatting>
  <conditionalFormatting sqref="AK11:AL13">
    <cfRule type="cellIs" dxfId="261" priority="10" stopIfTrue="1" operator="equal">
      <formula>1</formula>
    </cfRule>
    <cfRule type="cellIs" dxfId="260" priority="11" stopIfTrue="1" operator="lessThan">
      <formula>1</formula>
    </cfRule>
  </conditionalFormatting>
  <conditionalFormatting sqref="AL18:AL53">
    <cfRule type="expression" dxfId="259" priority="30">
      <formula>$G18=""</formula>
    </cfRule>
    <cfRule type="expression" dxfId="258" priority="31">
      <formula>$AM18=""</formula>
    </cfRule>
    <cfRule type="expression" dxfId="257" priority="32">
      <formula>$AM18&lt;$AR18</formula>
    </cfRule>
    <cfRule type="expression" dxfId="256" priority="33">
      <formula>$AM18&gt;=$AR18</formula>
    </cfRule>
  </conditionalFormatting>
  <conditionalFormatting sqref="AL18:AL54">
    <cfRule type="expression" dxfId="255" priority="29">
      <formula>$B18&gt;0</formula>
    </cfRule>
  </conditionalFormatting>
  <conditionalFormatting sqref="AM18:AN53">
    <cfRule type="expression" dxfId="254" priority="74" stopIfTrue="1">
      <formula>$L$3="ja"</formula>
    </cfRule>
  </conditionalFormatting>
  <conditionalFormatting sqref="AO18:AO53">
    <cfRule type="cellIs" dxfId="253" priority="82" stopIfTrue="1" operator="equal">
      <formula>1</formula>
    </cfRule>
    <cfRule type="cellIs" dxfId="252" priority="83" stopIfTrue="1" operator="equal">
      <formula>""</formula>
    </cfRule>
  </conditionalFormatting>
  <conditionalFormatting sqref="AP18:AP53">
    <cfRule type="cellIs" dxfId="251" priority="85" stopIfTrue="1" operator="equal">
      <formula>""</formula>
    </cfRule>
    <cfRule type="cellIs" dxfId="250" priority="84" stopIfTrue="1" operator="equal">
      <formula>1</formula>
    </cfRule>
  </conditionalFormatting>
  <conditionalFormatting sqref="AQ18:AQ53">
    <cfRule type="cellIs" dxfId="249" priority="53" stopIfTrue="1" operator="equal">
      <formula>"x"</formula>
    </cfRule>
    <cfRule type="expression" dxfId="248" priority="54" stopIfTrue="1">
      <formula>$B18&gt;0</formula>
    </cfRule>
    <cfRule type="cellIs" dxfId="247" priority="55" stopIfTrue="1" operator="equal">
      <formula>""</formula>
    </cfRule>
  </conditionalFormatting>
  <conditionalFormatting sqref="AR18:AR54">
    <cfRule type="expression" dxfId="246" priority="52" stopIfTrue="1">
      <formula>$L$3="ja"</formula>
    </cfRule>
  </conditionalFormatting>
  <conditionalFormatting sqref="AR54">
    <cfRule type="expression" dxfId="245" priority="51" stopIfTrue="1">
      <formula>$J$3="ja"</formula>
    </cfRule>
  </conditionalFormatting>
  <conditionalFormatting sqref="AS11:AS13">
    <cfRule type="expression" dxfId="244" priority="6" stopIfTrue="1">
      <formula>$J$3="ja"</formula>
    </cfRule>
  </conditionalFormatting>
  <conditionalFormatting sqref="AS11:AT13">
    <cfRule type="expression" dxfId="243" priority="8">
      <formula>$M$2="ja"</formula>
    </cfRule>
    <cfRule type="expression" dxfId="242" priority="9">
      <formula>$L$3="ja"</formula>
    </cfRule>
  </conditionalFormatting>
  <conditionalFormatting sqref="AS18:AT53">
    <cfRule type="cellIs" dxfId="241" priority="36" operator="equal">
      <formula>"2F"</formula>
    </cfRule>
  </conditionalFormatting>
  <conditionalFormatting sqref="AS18:AU53">
    <cfRule type="expression" dxfId="240" priority="40" stopIfTrue="1">
      <formula>$L$3="ja"</formula>
    </cfRule>
    <cfRule type="cellIs" dxfId="239" priority="38" operator="equal">
      <formula>"&lt;1F"</formula>
    </cfRule>
    <cfRule type="cellIs" dxfId="238" priority="39" operator="equal">
      <formula>"1F"</formula>
    </cfRule>
  </conditionalFormatting>
  <conditionalFormatting sqref="AS54:AU54">
    <cfRule type="expression" dxfId="237" priority="48" stopIfTrue="1">
      <formula>$L$3="ja"</formula>
    </cfRule>
  </conditionalFormatting>
  <conditionalFormatting sqref="AS54:AY54">
    <cfRule type="expression" dxfId="236" priority="49" stopIfTrue="1">
      <formula>$J$3="ja"</formula>
    </cfRule>
  </conditionalFormatting>
  <conditionalFormatting sqref="AT11:AT13">
    <cfRule type="expression" dxfId="235" priority="7">
      <formula>$L$2="ja"</formula>
    </cfRule>
  </conditionalFormatting>
  <conditionalFormatting sqref="AT11:AU13">
    <cfRule type="expression" dxfId="234" priority="1">
      <formula>$K$2="ja"</formula>
    </cfRule>
  </conditionalFormatting>
  <conditionalFormatting sqref="AT11:AV13">
    <cfRule type="expression" dxfId="233" priority="2">
      <formula>$J$3="ja"</formula>
    </cfRule>
  </conditionalFormatting>
  <conditionalFormatting sqref="AU11:AU13">
    <cfRule type="expression" dxfId="232" priority="5" stopIfTrue="1">
      <formula>$S$2="ja"</formula>
    </cfRule>
    <cfRule type="expression" dxfId="231" priority="4" stopIfTrue="1">
      <formula>$M$2="ja"</formula>
    </cfRule>
    <cfRule type="expression" dxfId="230" priority="3" stopIfTrue="1">
      <formula>$L$2="ja"</formula>
    </cfRule>
  </conditionalFormatting>
  <conditionalFormatting sqref="AU18:AU53">
    <cfRule type="cellIs" dxfId="229" priority="37" operator="equal">
      <formula>"1S"</formula>
    </cfRule>
  </conditionalFormatting>
  <conditionalFormatting sqref="AV11:AV13 AY11:AY13">
    <cfRule type="expression" dxfId="228" priority="12" stopIfTrue="1">
      <formula>$L$3="ja"</formula>
    </cfRule>
  </conditionalFormatting>
  <conditionalFormatting sqref="AV18:AV53">
    <cfRule type="expression" dxfId="227" priority="44">
      <formula>$AW18=""</formula>
    </cfRule>
    <cfRule type="expression" dxfId="226" priority="45">
      <formula>$AW18&lt;$AR18</formula>
    </cfRule>
    <cfRule type="expression" dxfId="225" priority="46">
      <formula>$AW18&gt;=$AR18</formula>
    </cfRule>
  </conditionalFormatting>
  <conditionalFormatting sqref="AV54:AY54">
    <cfRule type="expression" dxfId="224" priority="50" stopIfTrue="1">
      <formula>$L$3="ja"</formula>
    </cfRule>
  </conditionalFormatting>
  <conditionalFormatting sqref="AW18:AX53">
    <cfRule type="expression" dxfId="223" priority="47" stopIfTrue="1">
      <formula>$L$3="ja"</formula>
    </cfRule>
  </conditionalFormatting>
  <conditionalFormatting sqref="AY18:AY53">
    <cfRule type="expression" dxfId="222" priority="41">
      <formula>$AZ18=""</formula>
    </cfRule>
    <cfRule type="expression" dxfId="221" priority="42">
      <formula>$AZ18&lt;$AW18</formula>
    </cfRule>
    <cfRule type="expression" dxfId="220" priority="43">
      <formula>$AZ18&gt;=$AW18</formula>
    </cfRule>
  </conditionalFormatting>
  <conditionalFormatting sqref="AZ18:BA53">
    <cfRule type="expression" dxfId="219" priority="81" stopIfTrue="1">
      <formula>$L$3="ja"</formula>
    </cfRule>
  </conditionalFormatting>
  <conditionalFormatting sqref="BA54">
    <cfRule type="expression" dxfId="218" priority="79" stopIfTrue="1">
      <formula>$J$3="ja"</formula>
    </cfRule>
    <cfRule type="expression" dxfId="217" priority="80" stopIfTrue="1">
      <formula>$L$3="ja"</formula>
    </cfRule>
  </conditionalFormatting>
  <dataValidations count="6">
    <dataValidation type="list" allowBlank="1" showInputMessage="1" showErrorMessage="1" sqref="AY18:AY53 AV18:AV53" xr:uid="{CBD6CD1E-1E5D-4AAA-8115-4F73C6A45FF9}">
      <formula1>"PRO,LWOO,BBL,BBL/Kader,Kader,Kader/TL,TL,TL/Havo,Havo,Havo/Vwo,Vwo,"</formula1>
    </dataValidation>
    <dataValidation type="list" allowBlank="1" showInputMessage="1" showErrorMessage="1" promptTitle="Klik en kies" sqref="G19:G53" xr:uid="{7D9BCD73-E606-4623-A17E-A1F2127FAC81}">
      <formula1>"PRO,LWOO,BBL,BBL/Kader,Kader,Kader/TL,TL,TL/Havo,Havo,Havo/Vwo,Vwo,"</formula1>
    </dataValidation>
    <dataValidation type="list" allowBlank="1" showInputMessage="1" showErrorMessage="1" sqref="G18" xr:uid="{C029A293-F7AE-43F9-BED9-EF7F006EC297}">
      <formula1>"PRO,LWOO,BBL,BBL/Kader,Kader,kader/TL,TL,TL/Havo,Havo,Havo/Vwo,Vwo,"</formula1>
    </dataValidation>
    <dataValidation type="list" allowBlank="1" showInputMessage="1" showErrorMessage="1" sqref="E7" xr:uid="{2C446E8D-4851-4AE0-8E6E-3704793186BE}">
      <formula1>"ja,nee,"</formula1>
    </dataValidation>
    <dataValidation type="list" allowBlank="1" showInputMessage="1" showErrorMessage="1" sqref="D2" xr:uid="{AA9A09DF-B186-4A36-A186-1B8B76C5E2D4}">
      <formula1>"3,4,5,6,7,8,"</formula1>
    </dataValidation>
    <dataValidation type="list" allowBlank="1" showInputMessage="1" showErrorMessage="1" sqref="E2" xr:uid="{E09CD0B8-7F31-4765-B367-EB6033566B8B}">
      <formula1>"--,A,B,C,D,E,F,G,H,I,J,"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FA0FE-3AE8-407C-97FD-3E717048B1EC}">
  <sheetPr>
    <tabColor rgb="FFCCCCFF"/>
    <pageSetUpPr fitToPage="1"/>
  </sheetPr>
  <dimension ref="A1:AL55"/>
  <sheetViews>
    <sheetView showGridLines="0" showRowColHeaders="0" zoomScale="60" zoomScaleNormal="6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6.33203125" style="268" bestFit="1" customWidth="1"/>
    <col min="2" max="2" width="41.33203125" style="272" customWidth="1"/>
    <col min="3" max="3" width="4" style="205" customWidth="1"/>
    <col min="4" max="4" width="9.21875" style="205" customWidth="1"/>
    <col min="5" max="5" width="18" style="205" customWidth="1"/>
    <col min="6" max="6" width="8.44140625" style="205" customWidth="1"/>
    <col min="7" max="7" width="8.77734375" style="205" customWidth="1"/>
    <col min="8" max="8" width="9.5546875" style="205" bestFit="1" customWidth="1"/>
    <col min="9" max="10" width="9.44140625" style="205" bestFit="1" customWidth="1"/>
    <col min="11" max="29" width="9.5546875" style="205" customWidth="1"/>
    <col min="30" max="31" width="9.21875" style="205" bestFit="1" customWidth="1"/>
    <col min="32" max="32" width="9.5546875" style="205" bestFit="1" customWidth="1"/>
    <col min="33" max="33" width="9.33203125" style="205" bestFit="1" customWidth="1"/>
    <col min="34" max="34" width="20.77734375" style="205" bestFit="1" customWidth="1"/>
    <col min="35" max="35" width="9.21875" style="205"/>
    <col min="36" max="37" width="9.21875" style="205" bestFit="1" customWidth="1"/>
    <col min="38" max="16384" width="9.21875" style="205"/>
  </cols>
  <sheetData>
    <row r="1" spans="1:38" ht="100.05" customHeight="1" x14ac:dyDescent="0.45"/>
    <row r="2" spans="1:38" ht="18.600000000000001" customHeight="1" x14ac:dyDescent="0.45"/>
    <row r="3" spans="1:38" s="213" customFormat="1" ht="42.6" x14ac:dyDescent="0.95">
      <c r="A3" s="268"/>
      <c r="B3" s="268"/>
      <c r="D3" s="324" t="s">
        <v>126</v>
      </c>
      <c r="E3" s="324"/>
      <c r="F3" s="214"/>
      <c r="G3" s="214"/>
      <c r="H3" s="259">
        <v>1</v>
      </c>
      <c r="I3" s="323" t="str">
        <f>VLOOKUP($H$3,'M7'!A18:B53,2)</f>
        <v>leerling 1</v>
      </c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2" t="s">
        <v>125</v>
      </c>
      <c r="AE3" s="322"/>
      <c r="AF3" s="322"/>
      <c r="AG3" s="260">
        <f>'M7'!$D$2</f>
        <v>7</v>
      </c>
      <c r="AK3" s="227"/>
      <c r="AL3" s="227"/>
    </row>
    <row r="4" spans="1:38" ht="28.05" customHeight="1" x14ac:dyDescent="0.45">
      <c r="B4" s="273"/>
      <c r="C4" s="21"/>
      <c r="D4" s="21"/>
      <c r="E4" s="21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</row>
    <row r="5" spans="1:38" ht="19.5" customHeight="1" x14ac:dyDescent="0.45">
      <c r="B5" s="274"/>
      <c r="C5" s="4"/>
      <c r="D5" s="4"/>
      <c r="E5" s="3"/>
    </row>
    <row r="6" spans="1:38" x14ac:dyDescent="0.45">
      <c r="B6" s="274"/>
      <c r="C6" s="4"/>
      <c r="D6" s="4"/>
      <c r="E6" s="4"/>
    </row>
    <row r="7" spans="1:38" ht="18.600000000000001" x14ac:dyDescent="0.45">
      <c r="A7" s="270">
        <v>1</v>
      </c>
      <c r="B7" s="271" t="str">
        <f>'M7'!B18</f>
        <v>leerling 1</v>
      </c>
      <c r="C7" s="4"/>
      <c r="D7" s="4"/>
      <c r="E7" s="4"/>
    </row>
    <row r="8" spans="1:38" ht="18.600000000000001" x14ac:dyDescent="0.45">
      <c r="A8" s="270">
        <v>2</v>
      </c>
      <c r="B8" s="271" t="str">
        <f>'M7'!B19</f>
        <v>leerling 2</v>
      </c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</row>
    <row r="9" spans="1:38" ht="18.600000000000001" x14ac:dyDescent="0.45">
      <c r="A9" s="270">
        <v>3</v>
      </c>
      <c r="B9" s="271" t="str">
        <f>'M7'!B20</f>
        <v>leerling 3</v>
      </c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</row>
    <row r="10" spans="1:38" ht="18.600000000000001" x14ac:dyDescent="0.45">
      <c r="A10" s="270">
        <v>4</v>
      </c>
      <c r="B10" s="271" t="str">
        <f>'M7'!B21</f>
        <v>leerling 4</v>
      </c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</row>
    <row r="11" spans="1:38" ht="18.600000000000001" x14ac:dyDescent="0.45">
      <c r="A11" s="270">
        <v>5</v>
      </c>
      <c r="B11" s="271" t="str">
        <f>'M7'!B22</f>
        <v>leerling 5</v>
      </c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</row>
    <row r="12" spans="1:38" ht="18.600000000000001" x14ac:dyDescent="0.45">
      <c r="A12" s="270">
        <v>6</v>
      </c>
      <c r="B12" s="271" t="str">
        <f>'M7'!B23</f>
        <v>leerling 6</v>
      </c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  <c r="AC12" s="209"/>
    </row>
    <row r="13" spans="1:38" ht="18.600000000000001" x14ac:dyDescent="0.45">
      <c r="A13" s="270">
        <v>7</v>
      </c>
      <c r="B13" s="271" t="str">
        <f>'M7'!B24</f>
        <v>leerling 7</v>
      </c>
      <c r="H13" s="209"/>
      <c r="I13" s="209"/>
      <c r="J13" s="209"/>
      <c r="K13" s="216" t="s">
        <v>155</v>
      </c>
      <c r="L13" s="216" t="s">
        <v>156</v>
      </c>
      <c r="M13" s="221" t="s">
        <v>157</v>
      </c>
      <c r="N13" s="221" t="s">
        <v>158</v>
      </c>
      <c r="O13" s="222" t="s">
        <v>159</v>
      </c>
      <c r="P13" s="222" t="s">
        <v>160</v>
      </c>
      <c r="Q13" s="217" t="s">
        <v>161</v>
      </c>
      <c r="R13" s="217" t="s">
        <v>162</v>
      </c>
      <c r="S13" s="223" t="s">
        <v>163</v>
      </c>
      <c r="T13" s="223" t="s">
        <v>164</v>
      </c>
      <c r="U13" s="218" t="s">
        <v>165</v>
      </c>
      <c r="V13" s="218" t="s">
        <v>166</v>
      </c>
      <c r="W13" s="224" t="s">
        <v>127</v>
      </c>
      <c r="X13" s="225" t="s">
        <v>128</v>
      </c>
      <c r="Y13" s="229" t="s">
        <v>133</v>
      </c>
      <c r="Z13" s="298" t="s">
        <v>172</v>
      </c>
      <c r="AA13" s="298" t="s">
        <v>187</v>
      </c>
      <c r="AB13" s="231" t="s">
        <v>83</v>
      </c>
      <c r="AC13" s="232" t="s">
        <v>134</v>
      </c>
      <c r="AD13" s="208"/>
      <c r="AE13" s="208"/>
      <c r="AF13" s="208"/>
      <c r="AG13" s="208"/>
    </row>
    <row r="14" spans="1:38" ht="18.600000000000001" x14ac:dyDescent="0.45">
      <c r="A14" s="270">
        <v>8</v>
      </c>
      <c r="B14" s="271" t="str">
        <f>'M7'!B25</f>
        <v>leerling 8</v>
      </c>
      <c r="H14" s="212"/>
      <c r="I14" s="212"/>
      <c r="J14" s="212"/>
      <c r="K14" s="220" t="str">
        <f>VLOOKUP($H$3,'M7'!$A$18:$M$53,8)</f>
        <v>A</v>
      </c>
      <c r="L14" s="220">
        <f>VLOOKUP($H$3,'E7'!$A$18:$M$53,8)</f>
        <v>0</v>
      </c>
      <c r="M14" s="220" t="str">
        <f>VLOOKUP($H$3,'M7'!$A$18:$M$53,9)</f>
        <v>B</v>
      </c>
      <c r="N14" s="220">
        <f>VLOOKUP($H$3,'E7'!$A$18:$M$53,9)</f>
        <v>0</v>
      </c>
      <c r="O14" s="220" t="str">
        <f>VLOOKUP($H$3,'M7'!$A$18:$M$53,10)</f>
        <v>A</v>
      </c>
      <c r="P14" s="220">
        <f>VLOOKUP($H$3,'E7'!$A$18:$M$53,10)</f>
        <v>0</v>
      </c>
      <c r="Q14" s="220" t="str">
        <f>VLOOKUP($H$3,'M7'!$A$18:$M$53,11)</f>
        <v>B</v>
      </c>
      <c r="R14" s="220">
        <f>VLOOKUP($H$3,'E7'!$A$18:$M$53,11)</f>
        <v>0</v>
      </c>
      <c r="S14" s="220" t="str">
        <f>VLOOKUP($H$3,'M7'!$A$18:$M$53,12)</f>
        <v>A</v>
      </c>
      <c r="T14" s="220">
        <f>VLOOKUP($H$3,'E7'!$A$18:$M$53,12)</f>
        <v>0</v>
      </c>
      <c r="U14" s="220" t="str">
        <f>VLOOKUP($H$3,'M7'!$A$18:$M$53,13)</f>
        <v>B</v>
      </c>
      <c r="V14" s="220">
        <f>VLOOKUP($H$3,'E7'!$A$18:$M$53,13)</f>
        <v>0</v>
      </c>
      <c r="W14" s="220"/>
      <c r="X14" s="220" t="str">
        <f>VLOOKUP($H$3,'M7'!$A$18:$M$53,4)</f>
        <v>B</v>
      </c>
      <c r="Y14" s="219">
        <f>'TOTAAL M-TOETSEN'!$AB$5*5</f>
        <v>2.1749999999999998</v>
      </c>
      <c r="Z14" s="220">
        <f>VLOOKUP($H$3,'M7'!$A$18:$M$53,3)</f>
        <v>8</v>
      </c>
      <c r="AA14" s="220"/>
      <c r="AB14" s="233"/>
      <c r="AC14" s="220"/>
      <c r="AD14" s="207"/>
      <c r="AE14" s="207"/>
      <c r="AF14" s="207"/>
      <c r="AG14" s="207"/>
    </row>
    <row r="15" spans="1:38" ht="18.600000000000001" x14ac:dyDescent="0.45">
      <c r="A15" s="270">
        <v>9</v>
      </c>
      <c r="B15" s="271">
        <f>'M7'!B26</f>
        <v>0</v>
      </c>
      <c r="K15" s="219">
        <f>IF(K14="E",1,IF(K14="D",2,IF(K14="C",3,IF(K14="B",4,IF(K14="A",5,IF(K14=5,1,IF(K14=4,2,IF(K14=3,3,IF(K14=2,4,IF(K14=1,5,IF(K14=0,"")))))))))))</f>
        <v>5</v>
      </c>
      <c r="L15" s="219" t="str">
        <f t="shared" ref="L15:V15" si="0">IF(L14="E",1,IF(L14="D",2,IF(L14="C",3,IF(L14="B",4,IF(L14="A",5,IF(L14=5,1,IF(L14=4,2,IF(L14=3,3,IF(L14=2,4,IF(L14=1,5,IF(L14=0,"")))))))))))</f>
        <v/>
      </c>
      <c r="M15" s="219">
        <f t="shared" si="0"/>
        <v>4</v>
      </c>
      <c r="N15" s="219" t="str">
        <f t="shared" si="0"/>
        <v/>
      </c>
      <c r="O15" s="219">
        <f t="shared" si="0"/>
        <v>5</v>
      </c>
      <c r="P15" s="219" t="str">
        <f t="shared" si="0"/>
        <v/>
      </c>
      <c r="Q15" s="219">
        <f t="shared" si="0"/>
        <v>4</v>
      </c>
      <c r="R15" s="219" t="str">
        <f t="shared" si="0"/>
        <v/>
      </c>
      <c r="S15" s="219">
        <f t="shared" si="0"/>
        <v>5</v>
      </c>
      <c r="T15" s="219" t="str">
        <f t="shared" si="0"/>
        <v/>
      </c>
      <c r="U15" s="219">
        <f t="shared" si="0"/>
        <v>4</v>
      </c>
      <c r="V15" s="219" t="str">
        <f t="shared" si="0"/>
        <v/>
      </c>
      <c r="W15" s="230">
        <f>AC15/AB15</f>
        <v>4.5</v>
      </c>
      <c r="X15" s="230">
        <f>IF(X14="E",1,IF(X14="D",2,IF(X14="C",3,IF(X14="B",4,IF(X14="A",5,IF(X14=5,1,IF(X14=4,2,IF(X14=3,3,IF(X14=2,4,IF(X14=1,5,IF(X14=0,"")))))))))))</f>
        <v>4</v>
      </c>
      <c r="Y15" s="230">
        <f>Y14</f>
        <v>2.1749999999999998</v>
      </c>
      <c r="Z15" s="219">
        <f>IF(Z14="E",1,IF(Z14="D",2,IF(Z14="C",3,IF(Z14="B",4,IF(Z14="A",5,IF(Z14=0,"",IF(Z14&lt;3,1,IF(Z14&lt;5,2,IF(Z14&lt;7,3,IF(Z14&lt;9,4,IF(Z14&lt;11,5,IF(Z14=0,""))))))))))))</f>
        <v>4</v>
      </c>
      <c r="AA15" s="230">
        <f>W15-1</f>
        <v>3.5</v>
      </c>
      <c r="AB15" s="234">
        <f>COUNTIF(K15:V15,"&gt;0")</f>
        <v>6</v>
      </c>
      <c r="AC15" s="234">
        <f>SUM(K15:V15)</f>
        <v>27</v>
      </c>
    </row>
    <row r="16" spans="1:38" ht="18.600000000000001" x14ac:dyDescent="0.45">
      <c r="A16" s="270">
        <v>10</v>
      </c>
      <c r="B16" s="271">
        <f>'M7'!B27</f>
        <v>0</v>
      </c>
    </row>
    <row r="17" spans="1:29" ht="18.600000000000001" x14ac:dyDescent="0.45">
      <c r="A17" s="270">
        <v>11</v>
      </c>
      <c r="B17" s="271">
        <f>'M7'!B28</f>
        <v>0</v>
      </c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</row>
    <row r="18" spans="1:29" ht="18.600000000000001" x14ac:dyDescent="0.45">
      <c r="A18" s="270">
        <v>12</v>
      </c>
      <c r="B18" s="271">
        <f>'M7'!B29</f>
        <v>0</v>
      </c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</row>
    <row r="19" spans="1:29" ht="18.600000000000001" x14ac:dyDescent="0.45">
      <c r="A19" s="270">
        <v>13</v>
      </c>
      <c r="B19" s="271">
        <f>'M7'!B30</f>
        <v>0</v>
      </c>
      <c r="H19" s="212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</row>
    <row r="20" spans="1:29" ht="18.600000000000001" x14ac:dyDescent="0.45">
      <c r="A20" s="270">
        <v>14</v>
      </c>
      <c r="B20" s="271">
        <f>'M7'!B31</f>
        <v>0</v>
      </c>
      <c r="H20" s="212"/>
      <c r="I20" s="212"/>
      <c r="J20" s="212"/>
      <c r="K20" s="212"/>
      <c r="L20" s="212"/>
      <c r="M20" s="209"/>
      <c r="N20" s="209"/>
      <c r="O20" s="212"/>
      <c r="P20" s="212"/>
      <c r="Q20" s="209"/>
      <c r="R20" s="209"/>
      <c r="S20" s="209"/>
      <c r="T20" s="209"/>
      <c r="U20" s="212"/>
      <c r="V20" s="212"/>
      <c r="W20" s="209"/>
      <c r="X20" s="209"/>
      <c r="Y20" s="209"/>
      <c r="Z20" s="209"/>
      <c r="AA20" s="209"/>
      <c r="AB20" s="209"/>
      <c r="AC20" s="209"/>
    </row>
    <row r="21" spans="1:29" ht="18.600000000000001" x14ac:dyDescent="0.45">
      <c r="A21" s="270">
        <v>15</v>
      </c>
      <c r="B21" s="271">
        <f>'M7'!B32</f>
        <v>0</v>
      </c>
      <c r="H21" s="211"/>
      <c r="I21" s="211"/>
      <c r="J21" s="210"/>
      <c r="K21" s="210"/>
      <c r="L21" s="210"/>
      <c r="M21" s="209"/>
      <c r="N21" s="209"/>
      <c r="O21" s="211"/>
      <c r="P21" s="211"/>
      <c r="Q21" s="209"/>
      <c r="R21" s="209"/>
      <c r="S21" s="209"/>
      <c r="T21" s="209"/>
      <c r="U21" s="210"/>
      <c r="V21" s="210"/>
      <c r="W21" s="209"/>
      <c r="X21" s="209"/>
      <c r="Y21" s="209"/>
      <c r="Z21" s="209"/>
      <c r="AA21" s="209"/>
      <c r="AB21" s="209"/>
      <c r="AC21" s="209"/>
    </row>
    <row r="22" spans="1:29" ht="18.600000000000001" x14ac:dyDescent="0.45">
      <c r="A22" s="270">
        <v>16</v>
      </c>
      <c r="B22" s="271">
        <f>'M7'!B33</f>
        <v>0</v>
      </c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</row>
    <row r="23" spans="1:29" ht="18.600000000000001" x14ac:dyDescent="0.45">
      <c r="A23" s="270">
        <v>17</v>
      </c>
      <c r="B23" s="271">
        <f>'M7'!B34</f>
        <v>0</v>
      </c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</row>
    <row r="24" spans="1:29" ht="15" customHeight="1" x14ac:dyDescent="0.45">
      <c r="A24" s="270">
        <v>18</v>
      </c>
      <c r="B24" s="271">
        <f>'M7'!B35</f>
        <v>0</v>
      </c>
    </row>
    <row r="25" spans="1:29" ht="18.600000000000001" x14ac:dyDescent="0.45">
      <c r="A25" s="270">
        <v>19</v>
      </c>
      <c r="B25" s="271">
        <f>'M7'!B36</f>
        <v>0</v>
      </c>
    </row>
    <row r="26" spans="1:29" ht="18.600000000000001" x14ac:dyDescent="0.45">
      <c r="A26" s="270">
        <v>20</v>
      </c>
      <c r="B26" s="271">
        <f>'M7'!B37</f>
        <v>0</v>
      </c>
    </row>
    <row r="27" spans="1:29" ht="18.600000000000001" x14ac:dyDescent="0.45">
      <c r="A27" s="270">
        <v>21</v>
      </c>
      <c r="B27" s="271">
        <f>'M7'!B38</f>
        <v>0</v>
      </c>
    </row>
    <row r="28" spans="1:29" ht="18.600000000000001" x14ac:dyDescent="0.45">
      <c r="A28" s="270">
        <v>22</v>
      </c>
      <c r="B28" s="271">
        <f>'M7'!B39</f>
        <v>0</v>
      </c>
    </row>
    <row r="29" spans="1:29" ht="15.75" customHeight="1" x14ac:dyDescent="0.45">
      <c r="A29" s="270">
        <v>23</v>
      </c>
      <c r="B29" s="271">
        <f>'M7'!B40</f>
        <v>0</v>
      </c>
    </row>
    <row r="30" spans="1:29" ht="18.600000000000001" x14ac:dyDescent="0.45">
      <c r="A30" s="270">
        <v>24</v>
      </c>
      <c r="B30" s="271">
        <f>'M7'!B41</f>
        <v>0</v>
      </c>
    </row>
    <row r="31" spans="1:29" ht="18.600000000000001" x14ac:dyDescent="0.45">
      <c r="A31" s="270">
        <v>25</v>
      </c>
      <c r="B31" s="271">
        <f>'M7'!B42</f>
        <v>0</v>
      </c>
    </row>
    <row r="32" spans="1:29" ht="18.600000000000001" x14ac:dyDescent="0.45">
      <c r="A32" s="270">
        <v>26</v>
      </c>
      <c r="B32" s="271">
        <f>'M7'!B43</f>
        <v>0</v>
      </c>
    </row>
    <row r="33" spans="1:7" ht="18.600000000000001" x14ac:dyDescent="0.45">
      <c r="A33" s="270">
        <v>27</v>
      </c>
      <c r="B33" s="271">
        <f>'M7'!B44</f>
        <v>0</v>
      </c>
    </row>
    <row r="34" spans="1:7" ht="18.600000000000001" x14ac:dyDescent="0.45">
      <c r="A34" s="270">
        <v>28</v>
      </c>
      <c r="B34" s="271">
        <f>'M7'!B45</f>
        <v>0</v>
      </c>
    </row>
    <row r="35" spans="1:7" ht="18.600000000000001" x14ac:dyDescent="0.45">
      <c r="A35" s="270">
        <v>29</v>
      </c>
      <c r="B35" s="271">
        <f>'M7'!B46</f>
        <v>0</v>
      </c>
    </row>
    <row r="36" spans="1:7" ht="18.600000000000001" x14ac:dyDescent="0.45">
      <c r="A36" s="270">
        <v>30</v>
      </c>
      <c r="B36" s="271">
        <f>'M7'!B47</f>
        <v>0</v>
      </c>
    </row>
    <row r="37" spans="1:7" ht="18.600000000000001" x14ac:dyDescent="0.45">
      <c r="A37" s="270">
        <v>31</v>
      </c>
      <c r="B37" s="271">
        <f>'M7'!B48</f>
        <v>0</v>
      </c>
    </row>
    <row r="38" spans="1:7" ht="18.600000000000001" x14ac:dyDescent="0.45">
      <c r="A38" s="270">
        <v>32</v>
      </c>
      <c r="B38" s="271">
        <f>'M7'!B49</f>
        <v>0</v>
      </c>
    </row>
    <row r="39" spans="1:7" ht="18.600000000000001" x14ac:dyDescent="0.45">
      <c r="A39" s="270">
        <v>33</v>
      </c>
      <c r="B39" s="271">
        <f>'M7'!B50</f>
        <v>0</v>
      </c>
    </row>
    <row r="40" spans="1:7" ht="18.600000000000001" x14ac:dyDescent="0.45">
      <c r="A40" s="270">
        <v>34</v>
      </c>
      <c r="B40" s="271">
        <f>'M7'!B51</f>
        <v>0</v>
      </c>
    </row>
    <row r="41" spans="1:7" ht="18.600000000000001" x14ac:dyDescent="0.45">
      <c r="A41" s="270">
        <v>35</v>
      </c>
      <c r="B41" s="271">
        <f>'M7'!B52</f>
        <v>0</v>
      </c>
    </row>
    <row r="42" spans="1:7" ht="18.600000000000001" x14ac:dyDescent="0.45">
      <c r="A42" s="270">
        <v>36</v>
      </c>
      <c r="B42" s="271">
        <f>'M7'!B53</f>
        <v>0</v>
      </c>
    </row>
    <row r="44" spans="1:7" ht="25.8" x14ac:dyDescent="0.5">
      <c r="D44" s="226"/>
      <c r="E44" s="226"/>
      <c r="F44" s="226"/>
      <c r="G44" s="226"/>
    </row>
    <row r="54" spans="10:32" x14ac:dyDescent="0.45"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08"/>
      <c r="AE54" s="208"/>
      <c r="AF54" s="208"/>
    </row>
    <row r="55" spans="10:32" x14ac:dyDescent="0.45"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</row>
  </sheetData>
  <sheetProtection sheet="1" objects="1" scenarios="1"/>
  <mergeCells count="3">
    <mergeCell ref="D3:E3"/>
    <mergeCell ref="I3:AC3"/>
    <mergeCell ref="AD3:AF3"/>
  </mergeCells>
  <pageMargins left="0.39370078740157483" right="0.23622047244094491" top="0.98425196850393704" bottom="0.98425196850393704" header="0.51181102362204722" footer="0.51181102362204722"/>
  <pageSetup paperSize="9" scale="48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88B49-3989-48C0-9BF3-CAAE810DCCDB}">
  <sheetPr>
    <tabColor rgb="FFCCCCFF"/>
  </sheetPr>
  <dimension ref="B1:DM76"/>
  <sheetViews>
    <sheetView showGridLines="0" showRowColHeaders="0" zoomScale="50" zoomScaleNormal="50" workbookViewId="0">
      <selection activeCell="AG12" sqref="AG1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9.21875" style="205"/>
    <col min="2" max="2" width="6.21875" style="268" bestFit="1" customWidth="1"/>
    <col min="3" max="3" width="50.77734375" style="272" customWidth="1"/>
    <col min="4" max="4" width="4" style="205" customWidth="1"/>
    <col min="5" max="30" width="8.77734375" style="205" customWidth="1"/>
    <col min="31" max="16384" width="9.21875" style="205"/>
  </cols>
  <sheetData>
    <row r="1" spans="2:46" ht="49.95" customHeight="1" x14ac:dyDescent="0.45"/>
    <row r="3" spans="2:46" s="249" customFormat="1" ht="72" x14ac:dyDescent="1.6">
      <c r="B3" s="267"/>
      <c r="C3" s="267"/>
      <c r="E3" s="250"/>
      <c r="F3" s="334">
        <v>5</v>
      </c>
      <c r="G3" s="334"/>
      <c r="H3" s="330" t="str">
        <f>VLOOKUP($F$3,'M7'!A18:B53,2)</f>
        <v>leerling 5</v>
      </c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  <c r="AB3" s="331"/>
      <c r="AC3" s="331"/>
      <c r="AD3" s="331"/>
      <c r="AE3" s="331"/>
      <c r="AF3" s="331"/>
      <c r="AG3" s="331"/>
      <c r="AH3" s="332"/>
      <c r="AI3" s="326" t="s">
        <v>125</v>
      </c>
      <c r="AJ3" s="327"/>
      <c r="AK3" s="327"/>
      <c r="AL3" s="328">
        <f>'M7'!$D$2</f>
        <v>7</v>
      </c>
      <c r="AM3" s="328"/>
      <c r="AN3" s="329"/>
      <c r="AQ3" s="264"/>
      <c r="AS3" s="261"/>
      <c r="AT3" s="261"/>
    </row>
    <row r="4" spans="2:46" ht="50.1" customHeight="1" x14ac:dyDescent="0.45">
      <c r="C4" s="269"/>
    </row>
    <row r="5" spans="2:46" ht="19.5" customHeight="1" x14ac:dyDescent="0.45">
      <c r="B5" s="270">
        <v>1</v>
      </c>
      <c r="C5" s="271" t="str">
        <f>'M7'!B18</f>
        <v>leerling 1</v>
      </c>
    </row>
    <row r="6" spans="2:46" ht="18.600000000000001" x14ac:dyDescent="0.45">
      <c r="B6" s="270">
        <v>2</v>
      </c>
      <c r="C6" s="271" t="str">
        <f>'M7'!B19</f>
        <v>leerling 2</v>
      </c>
    </row>
    <row r="7" spans="2:46" ht="18.600000000000001" x14ac:dyDescent="0.45">
      <c r="B7" s="270">
        <v>3</v>
      </c>
      <c r="C7" s="271" t="str">
        <f>'M7'!B20</f>
        <v>leerling 3</v>
      </c>
    </row>
    <row r="8" spans="2:46" ht="18.600000000000001" x14ac:dyDescent="0.45">
      <c r="B8" s="270">
        <v>4</v>
      </c>
      <c r="C8" s="271" t="str">
        <f>'M7'!B21</f>
        <v>leerling 4</v>
      </c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</row>
    <row r="9" spans="2:46" ht="18.600000000000001" x14ac:dyDescent="0.45">
      <c r="B9" s="270">
        <v>5</v>
      </c>
      <c r="C9" s="271" t="str">
        <f>'M7'!B22</f>
        <v>leerling 5</v>
      </c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</row>
    <row r="10" spans="2:46" ht="18.600000000000001" x14ac:dyDescent="0.45">
      <c r="B10" s="270">
        <v>6</v>
      </c>
      <c r="C10" s="271" t="str">
        <f>'M7'!B23</f>
        <v>leerling 6</v>
      </c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</row>
    <row r="11" spans="2:46" ht="18.600000000000001" x14ac:dyDescent="0.45">
      <c r="B11" s="270">
        <v>7</v>
      </c>
      <c r="C11" s="271" t="str">
        <f>'M7'!B24</f>
        <v>leerling 7</v>
      </c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</row>
    <row r="12" spans="2:46" ht="18.600000000000001" x14ac:dyDescent="0.45">
      <c r="B12" s="270">
        <v>8</v>
      </c>
      <c r="C12" s="271" t="str">
        <f>'M7'!B25</f>
        <v>leerling 8</v>
      </c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</row>
    <row r="13" spans="2:46" ht="18.600000000000001" x14ac:dyDescent="0.45">
      <c r="B13" s="270">
        <v>9</v>
      </c>
      <c r="C13" s="271">
        <f>'M7'!B26</f>
        <v>0</v>
      </c>
      <c r="F13" s="209"/>
      <c r="G13" s="209"/>
      <c r="H13" s="209"/>
      <c r="I13" s="216" t="s">
        <v>155</v>
      </c>
      <c r="J13" s="216" t="s">
        <v>156</v>
      </c>
      <c r="K13" s="221" t="s">
        <v>157</v>
      </c>
      <c r="L13" s="221" t="s">
        <v>158</v>
      </c>
      <c r="M13" s="222" t="s">
        <v>159</v>
      </c>
      <c r="N13" s="222" t="s">
        <v>160</v>
      </c>
      <c r="O13" s="217" t="s">
        <v>161</v>
      </c>
      <c r="P13" s="217" t="s">
        <v>162</v>
      </c>
      <c r="Q13" s="223" t="s">
        <v>163</v>
      </c>
      <c r="R13" s="223" t="s">
        <v>164</v>
      </c>
      <c r="S13" s="218" t="s">
        <v>165</v>
      </c>
      <c r="T13" s="218" t="s">
        <v>166</v>
      </c>
      <c r="U13" s="224" t="s">
        <v>127</v>
      </c>
      <c r="V13" s="225" t="s">
        <v>128</v>
      </c>
      <c r="W13" s="229" t="s">
        <v>133</v>
      </c>
      <c r="X13" s="299" t="s">
        <v>172</v>
      </c>
      <c r="Y13" s="299" t="s">
        <v>187</v>
      </c>
      <c r="Z13" s="231" t="s">
        <v>83</v>
      </c>
      <c r="AA13" s="232" t="s">
        <v>134</v>
      </c>
      <c r="AB13" s="232" t="s">
        <v>134</v>
      </c>
      <c r="AC13" s="206"/>
    </row>
    <row r="14" spans="2:46" ht="18.600000000000001" x14ac:dyDescent="0.45">
      <c r="B14" s="270">
        <v>10</v>
      </c>
      <c r="C14" s="271">
        <f>'M7'!B27</f>
        <v>0</v>
      </c>
      <c r="F14" s="212"/>
      <c r="G14" s="212"/>
      <c r="H14" s="212"/>
      <c r="I14" s="219">
        <f t="shared" ref="I14:V14" si="0">IF(I15="E",1,IF(I15="D",2,IF(I15="C",3,IF(I15="B",4,IF(I15="A",5,IF(I15=5,1,IF(I15=4,2,IF(I15=3,3,IF(I15=2,4,IF(I15=1,5,IF(I15=0,"")))))))))))</f>
        <v>5</v>
      </c>
      <c r="J14" s="219" t="str">
        <f t="shared" si="0"/>
        <v/>
      </c>
      <c r="K14" s="219">
        <f t="shared" si="0"/>
        <v>5</v>
      </c>
      <c r="L14" s="219" t="str">
        <f t="shared" si="0"/>
        <v/>
      </c>
      <c r="M14" s="219">
        <f t="shared" si="0"/>
        <v>5</v>
      </c>
      <c r="N14" s="219" t="str">
        <f t="shared" si="0"/>
        <v/>
      </c>
      <c r="O14" s="219">
        <f t="shared" si="0"/>
        <v>4</v>
      </c>
      <c r="P14" s="219" t="str">
        <f t="shared" si="0"/>
        <v/>
      </c>
      <c r="Q14" s="219">
        <f t="shared" si="0"/>
        <v>3</v>
      </c>
      <c r="R14" s="219" t="str">
        <f t="shared" si="0"/>
        <v/>
      </c>
      <c r="S14" s="219">
        <f t="shared" si="0"/>
        <v>5</v>
      </c>
      <c r="T14" s="219" t="str">
        <f t="shared" si="0"/>
        <v/>
      </c>
      <c r="U14" s="219"/>
      <c r="V14" s="219">
        <f t="shared" si="0"/>
        <v>5</v>
      </c>
      <c r="W14" s="219" t="b">
        <f>IF(W15="E",1,IF(W15="D",2,IF(W15="C",3,IF(W15="B",4,IF(W15="A",5,IF(W15=5,1,IF(W15=4,2,IF(W15=3,3,IF(W15=2,4,IF(W15=1,5,IF(W15=0,"")))))))))))</f>
        <v>0</v>
      </c>
      <c r="X14" s="219">
        <f>IF(X15="E",1,IF(X15="D",2,IF(X15="C",3,IF(X15="B",4,IF(X15="A",5,IF(X15=0,"",IF(X15&lt;3,1,IF(X15&lt;5,2,IF(X15&lt;7,3,IF(X15&lt;9,4,IF(X15&lt;11,5,IF(X15=0,""))))))))))))</f>
        <v>4</v>
      </c>
      <c r="Y14" s="219"/>
      <c r="Z14" s="219">
        <f>'TOTAAL M-TOETSEN'!AB5*5</f>
        <v>2.1749999999999998</v>
      </c>
      <c r="AA14" s="220"/>
      <c r="AB14" s="220"/>
      <c r="AC14" s="251"/>
      <c r="AD14" s="251"/>
      <c r="AE14" s="252"/>
    </row>
    <row r="15" spans="2:46" ht="18.600000000000001" x14ac:dyDescent="0.45">
      <c r="B15" s="270">
        <v>11</v>
      </c>
      <c r="C15" s="271">
        <f>'M7'!B28</f>
        <v>0</v>
      </c>
      <c r="I15" s="219" t="str">
        <f>VLOOKUP($F$3,'M7'!$A$18:$M$53,8)</f>
        <v>A</v>
      </c>
      <c r="J15" s="219">
        <f>VLOOKUP($F$3,'E7'!$A$18:$M$53,8)</f>
        <v>0</v>
      </c>
      <c r="K15" s="219" t="str">
        <f>VLOOKUP($F$3,'M7'!$A$18:$M$53,9)</f>
        <v>A</v>
      </c>
      <c r="L15" s="219">
        <f>VLOOKUP($F$3,'E7'!$A$18:$M$53,9)</f>
        <v>0</v>
      </c>
      <c r="M15" s="219" t="str">
        <f>VLOOKUP($F$3,'M7'!$A$18:$M$53,10)</f>
        <v>A</v>
      </c>
      <c r="N15" s="219">
        <f>VLOOKUP($F$3,'E7'!$A$18:$M$53,10)</f>
        <v>0</v>
      </c>
      <c r="O15" s="219" t="str">
        <f>VLOOKUP($F$3,'M7'!$A$18:$M$53,11)</f>
        <v>B</v>
      </c>
      <c r="P15" s="219">
        <f>VLOOKUP($F$3,'E7'!$A$18:$M$53,11)</f>
        <v>0</v>
      </c>
      <c r="Q15" s="219" t="str">
        <f>VLOOKUP($F$3,'M7'!$A$18:$M$53,12)</f>
        <v>C</v>
      </c>
      <c r="R15" s="219">
        <f>VLOOKUP($F$3,'E7'!$A$18:$M$53,12)</f>
        <v>0</v>
      </c>
      <c r="S15" s="219" t="str">
        <f>VLOOKUP($F$3,'M7'!$A$18:$M$53,13)</f>
        <v>A</v>
      </c>
      <c r="T15" s="219">
        <f>VLOOKUP($F$3,'E7'!$A$18:$M$53,13)</f>
        <v>0</v>
      </c>
      <c r="U15" s="219" t="str">
        <f>VLOOKUP($F$3,'M7'!$A$18:$M$53,12)</f>
        <v>C</v>
      </c>
      <c r="V15" s="219" t="str">
        <f>VLOOKUP($F$3,'M7'!$A$18:$M$53,4)</f>
        <v>A</v>
      </c>
      <c r="W15" s="219">
        <f>VLOOKUP($F$3,'M7'!$A$18:$M$53,3)</f>
        <v>7</v>
      </c>
      <c r="X15" s="219">
        <f>VLOOKUP($F$3,'M7'!$A$18:$M$53,3)</f>
        <v>7</v>
      </c>
      <c r="Y15" s="219"/>
      <c r="Z15" s="219">
        <f>'TOTAAL M-TOETSEN'!AB5*5</f>
        <v>2.1749999999999998</v>
      </c>
      <c r="AA15" s="255"/>
      <c r="AB15" s="255"/>
      <c r="AC15" s="206"/>
      <c r="AD15" s="206"/>
    </row>
    <row r="16" spans="2:46" ht="18.600000000000001" x14ac:dyDescent="0.45">
      <c r="B16" s="270">
        <v>12</v>
      </c>
      <c r="C16" s="271">
        <f>'M7'!B29</f>
        <v>0</v>
      </c>
      <c r="I16" s="219">
        <f>IF(I14="","",IF(I14&gt;0,I14*2))</f>
        <v>10</v>
      </c>
      <c r="J16" s="219" t="str">
        <f t="shared" ref="J16:T16" si="1">IF(J14="","",IF(J14&gt;0,J14*2))</f>
        <v/>
      </c>
      <c r="K16" s="219">
        <f t="shared" si="1"/>
        <v>10</v>
      </c>
      <c r="L16" s="219" t="str">
        <f t="shared" si="1"/>
        <v/>
      </c>
      <c r="M16" s="219">
        <f t="shared" si="1"/>
        <v>10</v>
      </c>
      <c r="N16" s="219" t="str">
        <f t="shared" si="1"/>
        <v/>
      </c>
      <c r="O16" s="219">
        <f t="shared" si="1"/>
        <v>8</v>
      </c>
      <c r="P16" s="219" t="str">
        <f t="shared" si="1"/>
        <v/>
      </c>
      <c r="Q16" s="219">
        <f t="shared" si="1"/>
        <v>6</v>
      </c>
      <c r="R16" s="219" t="str">
        <f t="shared" si="1"/>
        <v/>
      </c>
      <c r="S16" s="219">
        <f t="shared" si="1"/>
        <v>10</v>
      </c>
      <c r="T16" s="219" t="str">
        <f t="shared" si="1"/>
        <v/>
      </c>
      <c r="U16" s="220">
        <f>AB16/AA16</f>
        <v>9</v>
      </c>
      <c r="V16" s="231">
        <f>IF(V14="","",IF(V14&gt;0,V14*2))</f>
        <v>10</v>
      </c>
      <c r="W16" s="219">
        <f>Z16</f>
        <v>4.3499999999999996</v>
      </c>
      <c r="X16" s="231">
        <f>IF(X14="","",IF(X14&gt;0,X14*2))</f>
        <v>8</v>
      </c>
      <c r="Y16" s="233">
        <f>U16-2</f>
        <v>7</v>
      </c>
      <c r="Z16" s="219">
        <f>IF(Z14="","",IF(Z14&gt;0,Z14*2))</f>
        <v>4.3499999999999996</v>
      </c>
      <c r="AA16" s="255">
        <f>COUNTIF(I16:T16,"&gt;0")</f>
        <v>6</v>
      </c>
      <c r="AB16" s="255">
        <f>SUM(I16:T16)</f>
        <v>54</v>
      </c>
    </row>
    <row r="17" spans="2:40" ht="18.600000000000001" x14ac:dyDescent="0.45">
      <c r="B17" s="270">
        <v>13</v>
      </c>
      <c r="C17" s="271">
        <f>'M7'!B30</f>
        <v>0</v>
      </c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</row>
    <row r="18" spans="2:40" ht="18.600000000000001" x14ac:dyDescent="0.45">
      <c r="B18" s="270">
        <v>14</v>
      </c>
      <c r="C18" s="271">
        <f>'M7'!B31</f>
        <v>0</v>
      </c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</row>
    <row r="19" spans="2:40" ht="18.600000000000001" x14ac:dyDescent="0.45">
      <c r="B19" s="270">
        <v>15</v>
      </c>
      <c r="C19" s="271">
        <f>'M7'!B32</f>
        <v>0</v>
      </c>
      <c r="F19" s="212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</row>
    <row r="20" spans="2:40" ht="18.600000000000001" x14ac:dyDescent="0.45">
      <c r="B20" s="270">
        <v>16</v>
      </c>
      <c r="C20" s="271">
        <f>'M7'!B33</f>
        <v>0</v>
      </c>
      <c r="F20" s="212"/>
      <c r="G20" s="212"/>
      <c r="H20" s="212"/>
      <c r="I20" s="212"/>
      <c r="J20" s="212"/>
      <c r="K20" s="212"/>
      <c r="L20" s="212"/>
      <c r="M20" s="209"/>
      <c r="N20" s="209"/>
      <c r="O20" s="212"/>
      <c r="P20" s="212"/>
      <c r="Q20" s="209"/>
      <c r="R20" s="209"/>
      <c r="S20" s="209"/>
      <c r="T20" s="209"/>
      <c r="U20" s="209"/>
      <c r="V20" s="209"/>
    </row>
    <row r="21" spans="2:40" ht="18.600000000000001" x14ac:dyDescent="0.45">
      <c r="B21" s="270">
        <v>17</v>
      </c>
      <c r="C21" s="271">
        <f>'M7'!B34</f>
        <v>0</v>
      </c>
      <c r="F21" s="211"/>
      <c r="G21" s="211"/>
      <c r="H21" s="210"/>
      <c r="I21" s="210"/>
      <c r="J21" s="210"/>
      <c r="K21" s="211"/>
      <c r="L21" s="211"/>
      <c r="M21" s="209"/>
      <c r="N21" s="209"/>
      <c r="O21" s="210"/>
      <c r="P21" s="210"/>
      <c r="Q21" s="209"/>
      <c r="R21" s="209"/>
      <c r="S21" s="209"/>
      <c r="T21" s="209"/>
      <c r="U21" s="209"/>
      <c r="V21" s="209"/>
    </row>
    <row r="22" spans="2:40" ht="18.600000000000001" x14ac:dyDescent="0.45">
      <c r="B22" s="270">
        <v>18</v>
      </c>
      <c r="C22" s="271">
        <f>'M7'!B35</f>
        <v>0</v>
      </c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</row>
    <row r="23" spans="2:40" ht="18.600000000000001" x14ac:dyDescent="0.45">
      <c r="B23" s="270">
        <v>19</v>
      </c>
      <c r="C23" s="271">
        <f>'M7'!B36</f>
        <v>0</v>
      </c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</row>
    <row r="24" spans="2:40" ht="15" customHeight="1" x14ac:dyDescent="0.45">
      <c r="B24" s="270">
        <v>20</v>
      </c>
      <c r="C24" s="271">
        <f>'M7'!B37</f>
        <v>0</v>
      </c>
    </row>
    <row r="25" spans="2:40" ht="18.600000000000001" x14ac:dyDescent="0.45">
      <c r="B25" s="270">
        <v>21</v>
      </c>
      <c r="C25" s="271">
        <f>'M7'!B38</f>
        <v>0</v>
      </c>
    </row>
    <row r="26" spans="2:40" ht="18.600000000000001" x14ac:dyDescent="0.45">
      <c r="B26" s="270">
        <v>22</v>
      </c>
      <c r="C26" s="271">
        <f>'M7'!B39</f>
        <v>0</v>
      </c>
    </row>
    <row r="27" spans="2:40" ht="18.600000000000001" x14ac:dyDescent="0.45">
      <c r="B27" s="270">
        <v>23</v>
      </c>
      <c r="C27" s="271">
        <f>'M7'!B40</f>
        <v>0</v>
      </c>
    </row>
    <row r="28" spans="2:40" ht="18.600000000000001" x14ac:dyDescent="0.45">
      <c r="B28" s="270">
        <v>24</v>
      </c>
      <c r="C28" s="271">
        <f>'M7'!B41</f>
        <v>0</v>
      </c>
    </row>
    <row r="29" spans="2:40" ht="15.75" customHeight="1" x14ac:dyDescent="0.45">
      <c r="B29" s="270">
        <v>25</v>
      </c>
      <c r="C29" s="271">
        <f>'M7'!B42</f>
        <v>0</v>
      </c>
      <c r="AH29"/>
    </row>
    <row r="30" spans="2:40" ht="18.600000000000001" x14ac:dyDescent="0.45">
      <c r="B30" s="270">
        <v>26</v>
      </c>
      <c r="C30" s="271">
        <f>'M7'!B43</f>
        <v>0</v>
      </c>
    </row>
    <row r="31" spans="2:40" ht="18.600000000000001" x14ac:dyDescent="0.45">
      <c r="B31" s="270">
        <v>27</v>
      </c>
      <c r="C31" s="271">
        <f>'M7'!B44</f>
        <v>0</v>
      </c>
    </row>
    <row r="32" spans="2:40" ht="18.600000000000001" x14ac:dyDescent="0.45">
      <c r="B32" s="270">
        <v>28</v>
      </c>
      <c r="C32" s="271">
        <f>'M7'!B45</f>
        <v>0</v>
      </c>
      <c r="F32" s="335"/>
      <c r="G32" s="335"/>
      <c r="H32" s="333"/>
      <c r="I32" s="333"/>
      <c r="J32" s="333"/>
      <c r="K32" s="333"/>
      <c r="L32" s="333"/>
      <c r="M32" s="333"/>
      <c r="N32" s="333"/>
      <c r="O32" s="333"/>
      <c r="P32" s="333"/>
      <c r="Q32" s="333"/>
      <c r="R32" s="333"/>
      <c r="S32" s="333"/>
      <c r="T32" s="333"/>
      <c r="U32" s="333"/>
      <c r="V32" s="333"/>
      <c r="W32" s="333"/>
      <c r="X32" s="333"/>
      <c r="Y32" s="333"/>
      <c r="Z32" s="333"/>
      <c r="AA32" s="333"/>
      <c r="AB32" s="333"/>
      <c r="AC32" s="333"/>
      <c r="AD32" s="333"/>
      <c r="AE32" s="333"/>
      <c r="AF32" s="333"/>
      <c r="AG32" s="333"/>
      <c r="AH32" s="333"/>
      <c r="AI32" s="333"/>
      <c r="AJ32" s="333"/>
      <c r="AK32" s="333"/>
      <c r="AL32" s="333"/>
      <c r="AM32" s="333"/>
      <c r="AN32" s="333"/>
    </row>
    <row r="33" spans="2:40" ht="18.600000000000001" x14ac:dyDescent="0.45">
      <c r="B33" s="270">
        <v>29</v>
      </c>
      <c r="C33" s="271">
        <f>'M7'!B46</f>
        <v>0</v>
      </c>
      <c r="F33" s="335"/>
      <c r="G33" s="335"/>
      <c r="H33" s="333"/>
      <c r="I33" s="333"/>
      <c r="J33" s="333"/>
      <c r="K33" s="333"/>
      <c r="L33" s="333"/>
      <c r="M33" s="333"/>
      <c r="N33" s="333"/>
      <c r="O33" s="333"/>
      <c r="P33" s="333"/>
      <c r="Q33" s="333"/>
      <c r="R33" s="333"/>
      <c r="S33" s="333"/>
      <c r="T33" s="333"/>
      <c r="U33" s="333"/>
      <c r="V33" s="333"/>
      <c r="W33" s="333"/>
      <c r="X33" s="333"/>
      <c r="Y33" s="333"/>
      <c r="Z33" s="333"/>
      <c r="AA33" s="333"/>
      <c r="AB33" s="333"/>
      <c r="AC33" s="333"/>
      <c r="AD33" s="333"/>
      <c r="AE33" s="333"/>
      <c r="AF33" s="333"/>
      <c r="AG33" s="333"/>
      <c r="AH33" s="333"/>
      <c r="AI33" s="333"/>
      <c r="AJ33" s="333"/>
      <c r="AK33" s="333"/>
      <c r="AL33" s="333"/>
      <c r="AM33" s="333"/>
      <c r="AN33" s="333"/>
    </row>
    <row r="34" spans="2:40" ht="18.600000000000001" x14ac:dyDescent="0.45">
      <c r="B34" s="270">
        <v>30</v>
      </c>
      <c r="C34" s="271">
        <f>'M7'!B47</f>
        <v>0</v>
      </c>
      <c r="F34" s="335"/>
      <c r="G34" s="335"/>
      <c r="H34" s="333"/>
      <c r="I34" s="333"/>
      <c r="J34" s="333"/>
      <c r="K34" s="333"/>
      <c r="L34" s="333"/>
      <c r="M34" s="333"/>
      <c r="N34" s="333"/>
      <c r="O34" s="333"/>
      <c r="P34" s="333"/>
      <c r="Q34" s="333"/>
      <c r="R34" s="333"/>
      <c r="S34" s="333"/>
      <c r="T34" s="333"/>
      <c r="U34" s="333"/>
      <c r="V34" s="333"/>
      <c r="W34" s="333"/>
      <c r="X34" s="333"/>
      <c r="Y34" s="333"/>
      <c r="Z34" s="333"/>
      <c r="AA34" s="333"/>
      <c r="AB34" s="333"/>
      <c r="AC34" s="333"/>
      <c r="AD34" s="333"/>
      <c r="AE34" s="333"/>
      <c r="AF34" s="333"/>
      <c r="AG34" s="333"/>
      <c r="AH34" s="333"/>
      <c r="AI34" s="333"/>
      <c r="AJ34" s="333"/>
      <c r="AK34" s="333"/>
      <c r="AL34" s="333"/>
      <c r="AM34" s="333"/>
      <c r="AN34" s="333"/>
    </row>
    <row r="35" spans="2:40" ht="18.600000000000001" x14ac:dyDescent="0.45">
      <c r="B35" s="270">
        <v>31</v>
      </c>
      <c r="C35" s="271">
        <f>'M7'!B48</f>
        <v>0</v>
      </c>
      <c r="F35" s="335"/>
      <c r="G35" s="335"/>
      <c r="H35" s="333"/>
      <c r="I35" s="333"/>
      <c r="J35" s="333"/>
      <c r="K35" s="333"/>
      <c r="L35" s="333"/>
      <c r="M35" s="333"/>
      <c r="N35" s="333"/>
      <c r="O35" s="333"/>
      <c r="P35" s="333"/>
      <c r="Q35" s="333"/>
      <c r="R35" s="333"/>
      <c r="S35" s="333"/>
      <c r="T35" s="333"/>
      <c r="U35" s="333"/>
      <c r="V35" s="333"/>
      <c r="W35" s="333"/>
      <c r="X35" s="333"/>
      <c r="Y35" s="333"/>
      <c r="Z35" s="333"/>
      <c r="AA35" s="333"/>
      <c r="AB35" s="333"/>
      <c r="AC35" s="333"/>
      <c r="AD35" s="333"/>
      <c r="AE35" s="333"/>
      <c r="AF35" s="333"/>
      <c r="AG35" s="333"/>
      <c r="AH35" s="333"/>
      <c r="AI35" s="333"/>
      <c r="AJ35" s="333"/>
      <c r="AK35" s="333"/>
      <c r="AL35" s="333"/>
      <c r="AM35" s="333"/>
      <c r="AN35" s="333"/>
    </row>
    <row r="36" spans="2:40" ht="19.5" customHeight="1" x14ac:dyDescent="0.45">
      <c r="B36" s="270">
        <v>32</v>
      </c>
      <c r="C36" s="271">
        <f>'M7'!B49</f>
        <v>0</v>
      </c>
      <c r="F36" s="335"/>
      <c r="G36" s="335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33"/>
      <c r="AF36" s="333"/>
      <c r="AG36" s="333"/>
      <c r="AH36" s="333"/>
      <c r="AI36" s="333"/>
      <c r="AJ36" s="333"/>
      <c r="AK36" s="333"/>
      <c r="AL36" s="333"/>
      <c r="AM36" s="333"/>
      <c r="AN36" s="333"/>
    </row>
    <row r="37" spans="2:40" ht="19.5" customHeight="1" x14ac:dyDescent="0.45">
      <c r="B37" s="270">
        <v>33</v>
      </c>
      <c r="C37" s="271">
        <f>'M7'!B50</f>
        <v>0</v>
      </c>
      <c r="F37" s="335"/>
      <c r="G37" s="335"/>
      <c r="H37" s="333"/>
      <c r="I37" s="333"/>
      <c r="J37" s="333"/>
      <c r="K37" s="333"/>
      <c r="L37" s="333"/>
      <c r="M37" s="333"/>
      <c r="N37" s="333"/>
      <c r="O37" s="333"/>
      <c r="P37" s="333"/>
      <c r="Q37" s="333"/>
      <c r="R37" s="333"/>
      <c r="S37" s="333"/>
      <c r="T37" s="333"/>
      <c r="U37" s="333"/>
      <c r="V37" s="333"/>
      <c r="W37" s="333"/>
      <c r="X37" s="333"/>
      <c r="Y37" s="333"/>
      <c r="Z37" s="333"/>
      <c r="AA37" s="333"/>
      <c r="AB37" s="333"/>
      <c r="AC37" s="333"/>
      <c r="AD37" s="333"/>
      <c r="AE37" s="333"/>
      <c r="AF37" s="333"/>
      <c r="AG37" s="333"/>
      <c r="AH37" s="333"/>
      <c r="AI37" s="333"/>
      <c r="AJ37" s="333"/>
      <c r="AK37" s="333"/>
      <c r="AL37" s="333"/>
      <c r="AM37" s="333"/>
      <c r="AN37" s="333"/>
    </row>
    <row r="38" spans="2:40" ht="19.5" customHeight="1" x14ac:dyDescent="0.7">
      <c r="B38" s="270">
        <v>34</v>
      </c>
      <c r="C38" s="271">
        <f>'M7'!B51</f>
        <v>0</v>
      </c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  <c r="AI38" s="254"/>
      <c r="AJ38" s="254"/>
      <c r="AK38" s="254"/>
      <c r="AL38" s="254"/>
      <c r="AM38" s="254"/>
      <c r="AN38" s="254"/>
    </row>
    <row r="39" spans="2:40" ht="19.5" customHeight="1" x14ac:dyDescent="0.45">
      <c r="B39" s="270">
        <v>35</v>
      </c>
      <c r="C39" s="271">
        <f>'M7'!B52</f>
        <v>0</v>
      </c>
      <c r="F39" s="335"/>
      <c r="G39" s="335"/>
      <c r="H39" s="333"/>
      <c r="I39" s="333"/>
      <c r="J39" s="333"/>
      <c r="K39" s="333"/>
      <c r="L39" s="333"/>
      <c r="M39" s="333"/>
      <c r="N39" s="333"/>
      <c r="O39" s="333"/>
      <c r="P39" s="333"/>
      <c r="Q39" s="333"/>
      <c r="R39" s="333"/>
      <c r="S39" s="333"/>
      <c r="T39" s="333"/>
      <c r="U39" s="333"/>
      <c r="V39" s="333"/>
      <c r="W39" s="333"/>
      <c r="X39" s="333"/>
      <c r="Y39" s="333"/>
      <c r="Z39" s="333"/>
      <c r="AA39" s="333"/>
      <c r="AB39" s="333"/>
      <c r="AC39" s="333"/>
      <c r="AD39" s="333"/>
      <c r="AE39" s="333"/>
      <c r="AF39" s="333"/>
      <c r="AG39" s="333"/>
      <c r="AH39" s="333"/>
      <c r="AI39" s="333"/>
      <c r="AJ39" s="333"/>
      <c r="AK39" s="333"/>
      <c r="AL39" s="333"/>
      <c r="AM39" s="333"/>
      <c r="AN39" s="333"/>
    </row>
    <row r="40" spans="2:40" ht="19.5" customHeight="1" x14ac:dyDescent="0.45">
      <c r="B40" s="270">
        <v>36</v>
      </c>
      <c r="C40" s="271">
        <f>'M7'!B53</f>
        <v>0</v>
      </c>
      <c r="F40" s="335"/>
      <c r="G40" s="335"/>
      <c r="H40" s="333"/>
      <c r="I40" s="333"/>
      <c r="J40" s="333"/>
      <c r="K40" s="333"/>
      <c r="L40" s="333"/>
      <c r="M40" s="333"/>
      <c r="N40" s="333"/>
      <c r="O40" s="333"/>
      <c r="P40" s="333"/>
      <c r="Q40" s="333"/>
      <c r="R40" s="333"/>
      <c r="S40" s="333"/>
      <c r="T40" s="333"/>
      <c r="U40" s="333"/>
      <c r="V40" s="333"/>
      <c r="W40" s="333"/>
      <c r="X40" s="333"/>
      <c r="Y40" s="333"/>
      <c r="Z40" s="333"/>
      <c r="AA40" s="333"/>
      <c r="AB40" s="333"/>
      <c r="AC40" s="333"/>
      <c r="AD40" s="333"/>
      <c r="AE40" s="333"/>
      <c r="AF40" s="333"/>
      <c r="AG40" s="333"/>
      <c r="AH40" s="333"/>
      <c r="AI40" s="333"/>
      <c r="AJ40" s="333"/>
      <c r="AK40" s="333"/>
      <c r="AL40" s="333"/>
      <c r="AM40" s="333"/>
      <c r="AN40" s="333"/>
    </row>
    <row r="41" spans="2:40" ht="19.5" customHeight="1" x14ac:dyDescent="0.45">
      <c r="F41" s="335"/>
      <c r="G41" s="335"/>
      <c r="H41" s="333"/>
      <c r="I41" s="333"/>
      <c r="J41" s="333"/>
      <c r="K41" s="333"/>
      <c r="L41" s="333"/>
      <c r="M41" s="333"/>
      <c r="N41" s="333"/>
      <c r="O41" s="333"/>
      <c r="P41" s="333"/>
      <c r="Q41" s="333"/>
      <c r="R41" s="333"/>
      <c r="S41" s="333"/>
      <c r="T41" s="333"/>
      <c r="U41" s="333"/>
      <c r="V41" s="333"/>
      <c r="W41" s="333"/>
      <c r="X41" s="333"/>
      <c r="Y41" s="333"/>
      <c r="Z41" s="333"/>
      <c r="AA41" s="333"/>
      <c r="AB41" s="333"/>
      <c r="AC41" s="333"/>
      <c r="AD41" s="333"/>
      <c r="AE41" s="333"/>
      <c r="AF41" s="333"/>
      <c r="AG41" s="333"/>
      <c r="AH41" s="333"/>
      <c r="AI41" s="333"/>
      <c r="AJ41" s="333"/>
      <c r="AK41" s="333"/>
      <c r="AL41" s="333"/>
      <c r="AM41" s="333"/>
      <c r="AN41" s="333"/>
    </row>
    <row r="42" spans="2:40" ht="19.5" customHeight="1" x14ac:dyDescent="0.45">
      <c r="F42" s="335"/>
      <c r="G42" s="335"/>
      <c r="H42" s="333"/>
      <c r="I42" s="333"/>
      <c r="J42" s="333"/>
      <c r="K42" s="333"/>
      <c r="L42" s="333"/>
      <c r="M42" s="333"/>
      <c r="N42" s="333"/>
      <c r="O42" s="333"/>
      <c r="P42" s="333"/>
      <c r="Q42" s="333"/>
      <c r="R42" s="333"/>
      <c r="S42" s="333"/>
      <c r="T42" s="333"/>
      <c r="U42" s="333"/>
      <c r="V42" s="333"/>
      <c r="W42" s="333"/>
      <c r="X42" s="333"/>
      <c r="Y42" s="333"/>
      <c r="Z42" s="333"/>
      <c r="AA42" s="333"/>
      <c r="AB42" s="333"/>
      <c r="AC42" s="333"/>
      <c r="AD42" s="333"/>
      <c r="AE42" s="333"/>
      <c r="AF42" s="333"/>
      <c r="AG42" s="333"/>
      <c r="AH42" s="333"/>
      <c r="AI42" s="333"/>
      <c r="AJ42" s="333"/>
      <c r="AK42" s="333"/>
      <c r="AL42" s="333"/>
      <c r="AM42" s="333"/>
      <c r="AN42" s="333"/>
    </row>
    <row r="43" spans="2:40" ht="19.5" customHeight="1" x14ac:dyDescent="0.45">
      <c r="F43" s="335"/>
      <c r="G43" s="335"/>
      <c r="H43" s="333"/>
      <c r="I43" s="333"/>
      <c r="J43" s="333"/>
      <c r="K43" s="333"/>
      <c r="L43" s="333"/>
      <c r="M43" s="333"/>
      <c r="N43" s="333"/>
      <c r="O43" s="333"/>
      <c r="P43" s="333"/>
      <c r="Q43" s="333"/>
      <c r="R43" s="333"/>
      <c r="S43" s="333"/>
      <c r="T43" s="333"/>
      <c r="U43" s="333"/>
      <c r="V43" s="333"/>
      <c r="W43" s="333"/>
      <c r="X43" s="333"/>
      <c r="Y43" s="333"/>
      <c r="Z43" s="333"/>
      <c r="AA43" s="333"/>
      <c r="AB43" s="333"/>
      <c r="AC43" s="333"/>
      <c r="AD43" s="333"/>
      <c r="AE43" s="333"/>
      <c r="AF43" s="333"/>
      <c r="AG43" s="333"/>
      <c r="AH43" s="333"/>
      <c r="AI43" s="333"/>
      <c r="AJ43" s="333"/>
      <c r="AK43" s="333"/>
      <c r="AL43" s="333"/>
      <c r="AM43" s="333"/>
      <c r="AN43" s="333"/>
    </row>
    <row r="44" spans="2:40" ht="19.5" customHeight="1" x14ac:dyDescent="0.45">
      <c r="F44" s="335"/>
      <c r="G44" s="335"/>
      <c r="H44" s="333"/>
      <c r="I44" s="333"/>
      <c r="J44" s="333"/>
      <c r="K44" s="333"/>
      <c r="L44" s="333"/>
      <c r="M44" s="333"/>
      <c r="N44" s="333"/>
      <c r="O44" s="333"/>
      <c r="P44" s="333"/>
      <c r="Q44" s="333"/>
      <c r="R44" s="333"/>
      <c r="S44" s="333"/>
      <c r="T44" s="333"/>
      <c r="U44" s="333"/>
      <c r="V44" s="333"/>
      <c r="W44" s="333"/>
      <c r="X44" s="333"/>
      <c r="Y44" s="333"/>
      <c r="Z44" s="333"/>
      <c r="AA44" s="333"/>
      <c r="AB44" s="333"/>
      <c r="AC44" s="333"/>
      <c r="AD44" s="333"/>
      <c r="AE44" s="333"/>
      <c r="AF44" s="333"/>
      <c r="AG44" s="333"/>
      <c r="AH44" s="333"/>
      <c r="AI44" s="333"/>
      <c r="AJ44" s="333"/>
      <c r="AK44" s="333"/>
      <c r="AL44" s="333"/>
      <c r="AM44" s="333"/>
      <c r="AN44" s="333"/>
    </row>
    <row r="45" spans="2:40" ht="19.5" customHeight="1" x14ac:dyDescent="0.7">
      <c r="H45" s="254"/>
      <c r="I45" s="254"/>
      <c r="J45" s="254"/>
      <c r="K45" s="254"/>
      <c r="L45" s="254"/>
      <c r="M45" s="254"/>
      <c r="N45" s="254"/>
      <c r="O45" s="254"/>
      <c r="P45" s="254"/>
      <c r="Q45" s="254"/>
      <c r="R45" s="254"/>
      <c r="S45" s="254"/>
      <c r="T45" s="254"/>
      <c r="U45" s="254"/>
      <c r="V45" s="254"/>
      <c r="W45" s="254"/>
      <c r="X45" s="254"/>
      <c r="Y45" s="254"/>
      <c r="Z45" s="254"/>
      <c r="AA45" s="254"/>
      <c r="AB45" s="254"/>
      <c r="AC45" s="254"/>
      <c r="AD45" s="254"/>
      <c r="AE45" s="254"/>
      <c r="AF45" s="254"/>
      <c r="AG45" s="254"/>
      <c r="AH45" s="254"/>
      <c r="AI45" s="254"/>
      <c r="AJ45" s="254"/>
      <c r="AK45" s="254"/>
      <c r="AL45" s="254"/>
      <c r="AM45" s="254"/>
      <c r="AN45" s="254"/>
    </row>
    <row r="46" spans="2:40" ht="19.5" customHeight="1" x14ac:dyDescent="0.45">
      <c r="F46" s="335"/>
      <c r="G46" s="335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  <c r="AJ46" s="333"/>
      <c r="AK46" s="333"/>
      <c r="AL46" s="333"/>
      <c r="AM46" s="333"/>
      <c r="AN46" s="333"/>
    </row>
    <row r="47" spans="2:40" ht="19.5" customHeight="1" x14ac:dyDescent="0.45">
      <c r="F47" s="335"/>
      <c r="G47" s="335"/>
      <c r="H47" s="333"/>
      <c r="I47" s="333"/>
      <c r="J47" s="333"/>
      <c r="K47" s="333"/>
      <c r="L47" s="333"/>
      <c r="M47" s="333"/>
      <c r="N47" s="333"/>
      <c r="O47" s="333"/>
      <c r="P47" s="333"/>
      <c r="Q47" s="333"/>
      <c r="R47" s="333"/>
      <c r="S47" s="333"/>
      <c r="T47" s="333"/>
      <c r="U47" s="333"/>
      <c r="V47" s="333"/>
      <c r="W47" s="333"/>
      <c r="X47" s="333"/>
      <c r="Y47" s="333"/>
      <c r="Z47" s="333"/>
      <c r="AA47" s="333"/>
      <c r="AB47" s="333"/>
      <c r="AC47" s="333"/>
      <c r="AD47" s="333"/>
      <c r="AE47" s="333"/>
      <c r="AF47" s="333"/>
      <c r="AG47" s="333"/>
      <c r="AH47" s="333"/>
      <c r="AI47" s="333"/>
      <c r="AJ47" s="333"/>
      <c r="AK47" s="333"/>
      <c r="AL47" s="333"/>
      <c r="AM47" s="333"/>
      <c r="AN47" s="333"/>
    </row>
    <row r="48" spans="2:40" ht="19.5" customHeight="1" x14ac:dyDescent="0.45">
      <c r="F48" s="335"/>
      <c r="G48" s="335"/>
      <c r="H48" s="333"/>
      <c r="I48" s="333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3"/>
      <c r="AL48" s="333"/>
      <c r="AM48" s="333"/>
      <c r="AN48" s="333"/>
    </row>
    <row r="49" spans="6:40" ht="19.5" customHeight="1" x14ac:dyDescent="0.45">
      <c r="F49" s="335"/>
      <c r="G49" s="335"/>
      <c r="H49" s="333"/>
      <c r="I49" s="333"/>
      <c r="J49" s="333"/>
      <c r="K49" s="333"/>
      <c r="L49" s="333"/>
      <c r="M49" s="333"/>
      <c r="N49" s="333"/>
      <c r="O49" s="333"/>
      <c r="P49" s="333"/>
      <c r="Q49" s="333"/>
      <c r="R49" s="333"/>
      <c r="S49" s="333"/>
      <c r="T49" s="333"/>
      <c r="U49" s="333"/>
      <c r="V49" s="333"/>
      <c r="W49" s="333"/>
      <c r="X49" s="333"/>
      <c r="Y49" s="333"/>
      <c r="Z49" s="333"/>
      <c r="AA49" s="333"/>
      <c r="AB49" s="333"/>
      <c r="AC49" s="333"/>
      <c r="AD49" s="333"/>
      <c r="AE49" s="333"/>
      <c r="AF49" s="333"/>
      <c r="AG49" s="333"/>
      <c r="AH49" s="333"/>
      <c r="AI49" s="333"/>
      <c r="AJ49" s="333"/>
      <c r="AK49" s="333"/>
      <c r="AL49" s="333"/>
      <c r="AM49" s="333"/>
      <c r="AN49" s="333"/>
    </row>
    <row r="50" spans="6:40" ht="19.5" customHeight="1" x14ac:dyDescent="0.45">
      <c r="F50" s="335"/>
      <c r="G50" s="335"/>
      <c r="H50" s="333"/>
      <c r="I50" s="333"/>
      <c r="J50" s="333"/>
      <c r="K50" s="333"/>
      <c r="L50" s="333"/>
      <c r="M50" s="333"/>
      <c r="N50" s="333"/>
      <c r="O50" s="333"/>
      <c r="P50" s="333"/>
      <c r="Q50" s="333"/>
      <c r="R50" s="333"/>
      <c r="S50" s="333"/>
      <c r="T50" s="333"/>
      <c r="U50" s="333"/>
      <c r="V50" s="333"/>
      <c r="W50" s="333"/>
      <c r="X50" s="333"/>
      <c r="Y50" s="333"/>
      <c r="Z50" s="333"/>
      <c r="AA50" s="333"/>
      <c r="AB50" s="333"/>
      <c r="AC50" s="333"/>
      <c r="AD50" s="333"/>
      <c r="AE50" s="333"/>
      <c r="AF50" s="333"/>
      <c r="AG50" s="333"/>
      <c r="AH50" s="333"/>
      <c r="AI50" s="333"/>
      <c r="AJ50" s="333"/>
      <c r="AK50" s="333"/>
      <c r="AL50" s="333"/>
      <c r="AM50" s="333"/>
      <c r="AN50" s="333"/>
    </row>
    <row r="51" spans="6:40" ht="19.5" customHeight="1" x14ac:dyDescent="0.45">
      <c r="F51" s="335"/>
      <c r="G51" s="335"/>
      <c r="H51" s="333"/>
      <c r="I51" s="333"/>
      <c r="J51" s="333"/>
      <c r="K51" s="333"/>
      <c r="L51" s="333"/>
      <c r="M51" s="333"/>
      <c r="N51" s="333"/>
      <c r="O51" s="333"/>
      <c r="P51" s="333"/>
      <c r="Q51" s="333"/>
      <c r="R51" s="333"/>
      <c r="S51" s="333"/>
      <c r="T51" s="333"/>
      <c r="U51" s="333"/>
      <c r="V51" s="333"/>
      <c r="W51" s="333"/>
      <c r="X51" s="333"/>
      <c r="Y51" s="333"/>
      <c r="Z51" s="333"/>
      <c r="AA51" s="333"/>
      <c r="AB51" s="333"/>
      <c r="AC51" s="333"/>
      <c r="AD51" s="333"/>
      <c r="AE51" s="333"/>
      <c r="AF51" s="333"/>
      <c r="AG51" s="333"/>
      <c r="AH51" s="333"/>
      <c r="AI51" s="333"/>
      <c r="AJ51" s="333"/>
      <c r="AK51" s="333"/>
      <c r="AL51" s="333"/>
      <c r="AM51" s="333"/>
      <c r="AN51" s="333"/>
    </row>
    <row r="52" spans="6:40" ht="19.5" customHeight="1" x14ac:dyDescent="0.7"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  <c r="AM52" s="254"/>
      <c r="AN52" s="254"/>
    </row>
    <row r="53" spans="6:40" ht="19.5" customHeight="1" x14ac:dyDescent="0.45">
      <c r="F53" s="335"/>
      <c r="G53" s="335"/>
      <c r="H53" s="333"/>
      <c r="I53" s="333"/>
      <c r="J53" s="333"/>
      <c r="K53" s="333"/>
      <c r="L53" s="333"/>
      <c r="M53" s="333"/>
      <c r="N53" s="333"/>
      <c r="O53" s="333"/>
      <c r="P53" s="333"/>
      <c r="Q53" s="333"/>
      <c r="R53" s="333"/>
      <c r="S53" s="333"/>
      <c r="T53" s="333"/>
      <c r="U53" s="333"/>
      <c r="V53" s="333"/>
      <c r="W53" s="333"/>
      <c r="X53" s="333"/>
      <c r="Y53" s="333"/>
      <c r="Z53" s="333"/>
      <c r="AA53" s="333"/>
      <c r="AB53" s="333"/>
      <c r="AC53" s="333"/>
      <c r="AD53" s="333"/>
      <c r="AE53" s="333"/>
      <c r="AF53" s="333"/>
      <c r="AG53" s="333"/>
      <c r="AH53" s="333"/>
      <c r="AI53" s="333"/>
      <c r="AJ53" s="333"/>
      <c r="AK53" s="333"/>
      <c r="AL53" s="333"/>
      <c r="AM53" s="333"/>
      <c r="AN53" s="333"/>
    </row>
    <row r="54" spans="6:40" ht="19.5" customHeight="1" x14ac:dyDescent="0.45">
      <c r="F54" s="335"/>
      <c r="G54" s="335"/>
      <c r="H54" s="333"/>
      <c r="I54" s="333"/>
      <c r="J54" s="333"/>
      <c r="K54" s="333"/>
      <c r="L54" s="333"/>
      <c r="M54" s="333"/>
      <c r="N54" s="333"/>
      <c r="O54" s="333"/>
      <c r="P54" s="333"/>
      <c r="Q54" s="333"/>
      <c r="R54" s="333"/>
      <c r="S54" s="333"/>
      <c r="T54" s="333"/>
      <c r="U54" s="333"/>
      <c r="V54" s="333"/>
      <c r="W54" s="333"/>
      <c r="X54" s="333"/>
      <c r="Y54" s="333"/>
      <c r="Z54" s="333"/>
      <c r="AA54" s="333"/>
      <c r="AB54" s="333"/>
      <c r="AC54" s="333"/>
      <c r="AD54" s="333"/>
      <c r="AE54" s="333"/>
      <c r="AF54" s="333"/>
      <c r="AG54" s="333"/>
      <c r="AH54" s="333"/>
      <c r="AI54" s="333"/>
      <c r="AJ54" s="333"/>
      <c r="AK54" s="333"/>
      <c r="AL54" s="333"/>
      <c r="AM54" s="333"/>
      <c r="AN54" s="333"/>
    </row>
    <row r="55" spans="6:40" ht="19.5" customHeight="1" x14ac:dyDescent="0.45">
      <c r="F55" s="335"/>
      <c r="G55" s="335"/>
      <c r="H55" s="333"/>
      <c r="I55" s="333"/>
      <c r="J55" s="333"/>
      <c r="K55" s="333"/>
      <c r="L55" s="333"/>
      <c r="M55" s="333"/>
      <c r="N55" s="333"/>
      <c r="O55" s="333"/>
      <c r="P55" s="333"/>
      <c r="Q55" s="333"/>
      <c r="R55" s="333"/>
      <c r="S55" s="333"/>
      <c r="T55" s="333"/>
      <c r="U55" s="333"/>
      <c r="V55" s="333"/>
      <c r="W55" s="333"/>
      <c r="X55" s="333"/>
      <c r="Y55" s="333"/>
      <c r="Z55" s="333"/>
      <c r="AA55" s="333"/>
      <c r="AB55" s="333"/>
      <c r="AC55" s="333"/>
      <c r="AD55" s="333"/>
      <c r="AE55" s="333"/>
      <c r="AF55" s="333"/>
      <c r="AG55" s="333"/>
      <c r="AH55" s="333"/>
      <c r="AI55" s="333"/>
      <c r="AJ55" s="333"/>
      <c r="AK55" s="333"/>
      <c r="AL55" s="333"/>
      <c r="AM55" s="333"/>
      <c r="AN55" s="333"/>
    </row>
    <row r="56" spans="6:40" ht="19.5" customHeight="1" x14ac:dyDescent="0.45">
      <c r="F56" s="335"/>
      <c r="G56" s="335"/>
      <c r="H56" s="333"/>
      <c r="I56" s="333"/>
      <c r="J56" s="333"/>
      <c r="K56" s="333"/>
      <c r="L56" s="333"/>
      <c r="M56" s="333"/>
      <c r="N56" s="333"/>
      <c r="O56" s="333"/>
      <c r="P56" s="333"/>
      <c r="Q56" s="333"/>
      <c r="R56" s="333"/>
      <c r="S56" s="333"/>
      <c r="T56" s="333"/>
      <c r="U56" s="333"/>
      <c r="V56" s="333"/>
      <c r="W56" s="333"/>
      <c r="X56" s="333"/>
      <c r="Y56" s="333"/>
      <c r="Z56" s="333"/>
      <c r="AA56" s="333"/>
      <c r="AB56" s="333"/>
      <c r="AC56" s="333"/>
      <c r="AD56" s="333"/>
      <c r="AE56" s="333"/>
      <c r="AF56" s="333"/>
      <c r="AG56" s="333"/>
      <c r="AH56" s="333"/>
      <c r="AI56" s="333"/>
      <c r="AJ56" s="333"/>
      <c r="AK56" s="333"/>
      <c r="AL56" s="333"/>
      <c r="AM56" s="333"/>
      <c r="AN56" s="333"/>
    </row>
    <row r="57" spans="6:40" ht="19.5" customHeight="1" x14ac:dyDescent="0.45">
      <c r="F57" s="335"/>
      <c r="G57" s="335"/>
      <c r="H57" s="333"/>
      <c r="I57" s="333"/>
      <c r="J57" s="333"/>
      <c r="K57" s="333"/>
      <c r="L57" s="333"/>
      <c r="M57" s="333"/>
      <c r="N57" s="333"/>
      <c r="O57" s="333"/>
      <c r="P57" s="333"/>
      <c r="Q57" s="333"/>
      <c r="R57" s="333"/>
      <c r="S57" s="333"/>
      <c r="T57" s="333"/>
      <c r="U57" s="333"/>
      <c r="V57" s="333"/>
      <c r="W57" s="333"/>
      <c r="X57" s="333"/>
      <c r="Y57" s="333"/>
      <c r="Z57" s="333"/>
      <c r="AA57" s="333"/>
      <c r="AB57" s="333"/>
      <c r="AC57" s="333"/>
      <c r="AD57" s="333"/>
      <c r="AE57" s="333"/>
      <c r="AF57" s="333"/>
      <c r="AG57" s="333"/>
      <c r="AH57" s="333"/>
      <c r="AI57" s="333"/>
      <c r="AJ57" s="333"/>
      <c r="AK57" s="333"/>
      <c r="AL57" s="333"/>
      <c r="AM57" s="333"/>
      <c r="AN57" s="333"/>
    </row>
    <row r="58" spans="6:40" ht="19.5" customHeight="1" x14ac:dyDescent="0.45">
      <c r="F58" s="335"/>
      <c r="G58" s="335"/>
      <c r="H58" s="333"/>
      <c r="I58" s="333"/>
      <c r="J58" s="333"/>
      <c r="K58" s="333"/>
      <c r="L58" s="333"/>
      <c r="M58" s="333"/>
      <c r="N58" s="333"/>
      <c r="O58" s="333"/>
      <c r="P58" s="333"/>
      <c r="Q58" s="333"/>
      <c r="R58" s="333"/>
      <c r="S58" s="333"/>
      <c r="T58" s="333"/>
      <c r="U58" s="333"/>
      <c r="V58" s="333"/>
      <c r="W58" s="333"/>
      <c r="X58" s="333"/>
      <c r="Y58" s="333"/>
      <c r="Z58" s="333"/>
      <c r="AA58" s="333"/>
      <c r="AB58" s="333"/>
      <c r="AC58" s="333"/>
      <c r="AD58" s="333"/>
      <c r="AE58" s="333"/>
      <c r="AF58" s="333"/>
      <c r="AG58" s="333"/>
      <c r="AH58" s="333"/>
      <c r="AI58" s="333"/>
      <c r="AJ58" s="333"/>
      <c r="AK58" s="333"/>
      <c r="AL58" s="333"/>
      <c r="AM58" s="333"/>
      <c r="AN58" s="333"/>
    </row>
    <row r="59" spans="6:40" ht="19.5" customHeight="1" x14ac:dyDescent="0.7"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</row>
    <row r="60" spans="6:40" ht="19.5" customHeight="1" x14ac:dyDescent="0.45">
      <c r="F60" s="335"/>
      <c r="G60" s="335"/>
    </row>
    <row r="61" spans="6:40" ht="19.5" customHeight="1" x14ac:dyDescent="0.45">
      <c r="F61" s="335"/>
      <c r="G61" s="335"/>
    </row>
    <row r="62" spans="6:40" ht="19.5" customHeight="1" x14ac:dyDescent="0.45">
      <c r="F62" s="335"/>
      <c r="G62" s="335"/>
    </row>
    <row r="63" spans="6:40" ht="19.5" customHeight="1" x14ac:dyDescent="0.45">
      <c r="F63" s="335"/>
      <c r="G63" s="335"/>
    </row>
    <row r="64" spans="6:40" ht="19.5" customHeight="1" x14ac:dyDescent="0.45">
      <c r="F64" s="335"/>
      <c r="G64" s="335"/>
    </row>
    <row r="65" spans="6:117" ht="19.5" customHeight="1" x14ac:dyDescent="0.45">
      <c r="F65" s="335"/>
      <c r="G65" s="335"/>
    </row>
    <row r="66" spans="6:117" ht="19.5" customHeight="1" x14ac:dyDescent="0.45">
      <c r="F66" s="335"/>
      <c r="G66" s="335"/>
    </row>
    <row r="67" spans="6:117" ht="19.5" customHeight="1" x14ac:dyDescent="0.45">
      <c r="F67" s="253"/>
      <c r="G67" s="253"/>
    </row>
    <row r="69" spans="6:117" ht="25.8" x14ac:dyDescent="0.45">
      <c r="CP69" s="256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</row>
    <row r="70" spans="6:117" ht="25.8" x14ac:dyDescent="0.45"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</row>
    <row r="71" spans="6:117" ht="25.8" x14ac:dyDescent="0.45">
      <c r="CP71" s="257"/>
      <c r="CQ71" s="257"/>
      <c r="CR71" s="257"/>
      <c r="CS71" s="257"/>
      <c r="CT71" s="257"/>
      <c r="CU71" s="257"/>
      <c r="CV71" s="257"/>
      <c r="CW71" s="257"/>
      <c r="CX71" s="257"/>
      <c r="CY71" s="257"/>
      <c r="CZ71" s="257"/>
      <c r="DA71" s="257"/>
      <c r="DB71" s="257"/>
      <c r="DC71" s="257"/>
      <c r="DD71" s="257"/>
      <c r="DE71" s="257"/>
      <c r="DF71" s="257"/>
      <c r="DG71" s="257"/>
      <c r="DH71" s="257"/>
      <c r="DI71" s="257"/>
      <c r="DJ71" s="257"/>
      <c r="DK71" s="257"/>
      <c r="DL71" s="257"/>
      <c r="DM71" s="257"/>
    </row>
    <row r="72" spans="6:117" ht="25.8" x14ac:dyDescent="0.45"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</row>
    <row r="73" spans="6:117" ht="25.8" x14ac:dyDescent="0.45">
      <c r="CP73" s="257"/>
      <c r="CQ73" s="257"/>
      <c r="CR73" s="257"/>
      <c r="CS73" s="257"/>
      <c r="CT73" s="257"/>
      <c r="CU73" s="257"/>
      <c r="CV73" s="257"/>
      <c r="CW73" s="257"/>
      <c r="CX73" s="257"/>
      <c r="CY73" s="257"/>
      <c r="CZ73" s="257"/>
      <c r="DA73" s="257"/>
      <c r="DB73" s="257"/>
      <c r="DC73" s="257"/>
      <c r="DD73" s="257"/>
      <c r="DE73" s="257"/>
      <c r="DF73" s="257"/>
      <c r="DG73" s="257"/>
      <c r="DH73" s="257"/>
      <c r="DI73" s="257"/>
      <c r="DJ73" s="257"/>
      <c r="DK73" s="257"/>
      <c r="DL73" s="257"/>
      <c r="DM73" s="257"/>
    </row>
    <row r="74" spans="6:117" ht="25.8" x14ac:dyDescent="0.45"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</row>
    <row r="75" spans="6:117" ht="25.8" x14ac:dyDescent="0.45">
      <c r="AB75" s="325"/>
      <c r="AC75" s="325"/>
      <c r="AD75" s="325"/>
      <c r="AE75" s="325"/>
      <c r="AF75" s="325"/>
      <c r="AG75" s="325"/>
      <c r="AH75" s="325"/>
      <c r="AI75" s="325"/>
      <c r="AJ75" s="325"/>
      <c r="AK75" s="325"/>
      <c r="AL75" s="325"/>
      <c r="AM75" s="325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</row>
    <row r="76" spans="6:117" x14ac:dyDescent="0.45"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</row>
  </sheetData>
  <sheetProtection sheet="1" objects="1" scenarios="1"/>
  <mergeCells count="17">
    <mergeCell ref="F3:G3"/>
    <mergeCell ref="H3:AH3"/>
    <mergeCell ref="AI3:AK3"/>
    <mergeCell ref="AL3:AN3"/>
    <mergeCell ref="F32:G37"/>
    <mergeCell ref="H32:AN37"/>
    <mergeCell ref="F39:G44"/>
    <mergeCell ref="H39:AN44"/>
    <mergeCell ref="F46:G51"/>
    <mergeCell ref="H46:AN51"/>
    <mergeCell ref="F53:G58"/>
    <mergeCell ref="H53:AN58"/>
    <mergeCell ref="F60:G66"/>
    <mergeCell ref="AB75:AD75"/>
    <mergeCell ref="AE75:AG75"/>
    <mergeCell ref="AH75:AJ75"/>
    <mergeCell ref="AK75:AM75"/>
  </mergeCells>
  <pageMargins left="0.39370078740157483" right="0" top="0.15748031496062992" bottom="0.15748031496062992" header="0.31496062992125984" footer="0"/>
  <pageSetup paperSize="9" scale="32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86702-EB25-4401-9C81-66F3B7C48D6F}">
  <sheetPr>
    <tabColor rgb="FFCC00FF"/>
  </sheetPr>
  <dimension ref="A1:BA75"/>
  <sheetViews>
    <sheetView showGridLines="0" showRowColHeaders="0" showWhiteSpace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customWidth="1"/>
    <col min="4" max="4" width="10.77734375" style="4" customWidth="1"/>
    <col min="5" max="6" width="10.77734375" customWidth="1"/>
    <col min="7" max="13" width="10.77734375" style="4" customWidth="1"/>
    <col min="14" max="19" width="10.5546875" style="4" hidden="1" customWidth="1"/>
    <col min="20" max="36" width="9.21875" style="4" hidden="1" customWidth="1"/>
    <col min="37" max="38" width="10.77734375" style="4" customWidth="1"/>
    <col min="39" max="40" width="11.21875" style="4" hidden="1" customWidth="1"/>
    <col min="41" max="43" width="10.77734375" customWidth="1"/>
    <col min="44" max="44" width="9.21875" style="4" hidden="1" customWidth="1"/>
    <col min="45" max="47" width="9.21875" style="4" customWidth="1"/>
    <col min="48" max="48" width="10.77734375" style="4" customWidth="1"/>
    <col min="49" max="50" width="9.21875" style="4" hidden="1" customWidth="1"/>
    <col min="51" max="51" width="10.77734375" style="4" customWidth="1"/>
    <col min="52" max="53" width="9.21875" style="4" hidden="1" customWidth="1"/>
    <col min="54" max="54" width="9.5546875" customWidth="1"/>
  </cols>
  <sheetData>
    <row r="1" spans="1:53" ht="13.8" thickBot="1" x14ac:dyDescent="0.3"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</row>
    <row r="2" spans="1:53" ht="20.399999999999999" thickBot="1" x14ac:dyDescent="0.55000000000000004">
      <c r="A2" s="52"/>
      <c r="B2" s="54" t="s">
        <v>0</v>
      </c>
      <c r="C2" s="54"/>
      <c r="D2" s="53">
        <v>8</v>
      </c>
      <c r="E2" s="75"/>
      <c r="F2" s="13"/>
      <c r="G2" s="190"/>
      <c r="H2" s="190"/>
      <c r="J2" s="76" t="b">
        <f>IF($D$2=3,"ja",IF($D$2="3A","ja",IF($D$2="3B","ja",IF($D$2="3C","ja"))))</f>
        <v>0</v>
      </c>
      <c r="K2" s="76" t="b">
        <f>IF($D$2=5,"ja",IF($D$2="5A","ja",IF($D$2="5B","ja",IF($D$2="5C","ja"))))</f>
        <v>0</v>
      </c>
      <c r="L2" s="76" t="b">
        <f>IF($D$2=4,"ja",IF($D$2="4A","ja",IF($D$2="4B","ja",IF($D$2="4C","ja"))))</f>
        <v>0</v>
      </c>
      <c r="M2" s="76" t="b">
        <f>IF($D$2=6,"ja",IF($D$2="6A","ja",IF($D$2="6B","ja",IF($D$2="6C","ja"))))</f>
        <v>0</v>
      </c>
      <c r="N2" s="76"/>
      <c r="O2" s="76"/>
      <c r="P2" s="76"/>
      <c r="Q2" s="76"/>
      <c r="R2" s="76"/>
      <c r="S2" s="74" t="str">
        <f>IF($D$2=8,"ja",IF($D$2="8A","ja",IF($D$2="8B","ja",IF($D$2="8C","ja"))))</f>
        <v>ja</v>
      </c>
      <c r="T2" s="7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4"/>
      <c r="AM2" s="3"/>
      <c r="AN2" s="3"/>
    </row>
    <row r="3" spans="1:53" ht="20.399999999999999" thickBot="1" x14ac:dyDescent="0.55000000000000004">
      <c r="A3" s="52"/>
      <c r="B3" s="54" t="s">
        <v>69</v>
      </c>
      <c r="C3" s="54"/>
      <c r="D3" s="304">
        <v>45692</v>
      </c>
      <c r="E3" s="305"/>
      <c r="F3" s="13"/>
      <c r="G3" s="191"/>
      <c r="H3" s="191"/>
      <c r="I3" s="3"/>
      <c r="J3" s="76" t="b">
        <f>IF($D$2=7,"ja",IF($D$2="7A","ja",IF($D$2="7B","ja",IF($D$2="7C","ja"))))</f>
        <v>0</v>
      </c>
      <c r="K3" s="76"/>
      <c r="L3" s="76" t="str">
        <f>IF($D$2=8,"ja",IF($D$2="8A","ja",IF($D$2="8B","ja",IF($D$2="8C","ja"))))</f>
        <v>ja</v>
      </c>
      <c r="M3" s="76"/>
      <c r="N3" s="76"/>
      <c r="O3" s="76"/>
      <c r="P3" s="76"/>
      <c r="Q3" s="76"/>
      <c r="R3" s="76"/>
      <c r="S3" s="74"/>
      <c r="T3" s="7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4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4"/>
      <c r="AM4" s="3"/>
      <c r="AN4" s="3"/>
    </row>
    <row r="5" spans="1:53" s="102" customFormat="1" ht="20.100000000000001" customHeight="1" x14ac:dyDescent="0.25">
      <c r="B5" s="310" t="s">
        <v>97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2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13" t="s">
        <v>28</v>
      </c>
      <c r="C7" s="314"/>
      <c r="D7" s="314"/>
      <c r="E7" s="49" t="s">
        <v>75</v>
      </c>
      <c r="I7" s="3"/>
      <c r="J7" s="3"/>
      <c r="K7" s="3"/>
    </row>
    <row r="8" spans="1:53" x14ac:dyDescent="0.25">
      <c r="B8" s="313" t="s">
        <v>27</v>
      </c>
      <c r="C8" s="314"/>
      <c r="D8" s="314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102" customFormat="1" ht="20.100000000000001" customHeight="1" x14ac:dyDescent="0.25">
      <c r="B10" s="147" t="s">
        <v>98</v>
      </c>
      <c r="C10" s="150" t="s">
        <v>96</v>
      </c>
      <c r="D10" s="150" t="s">
        <v>96</v>
      </c>
      <c r="E10" s="150" t="s">
        <v>96</v>
      </c>
      <c r="F10" s="150" t="s">
        <v>96</v>
      </c>
      <c r="G10" s="151" t="s">
        <v>96</v>
      </c>
      <c r="H10" s="315" t="s">
        <v>85</v>
      </c>
      <c r="I10" s="307"/>
      <c r="J10" s="306" t="s">
        <v>31</v>
      </c>
      <c r="K10" s="307"/>
      <c r="L10" s="306" t="s">
        <v>32</v>
      </c>
      <c r="M10" s="307"/>
      <c r="AK10" s="150" t="s">
        <v>96</v>
      </c>
      <c r="AL10" s="150" t="s">
        <v>96</v>
      </c>
      <c r="AM10" s="150"/>
      <c r="AN10" s="150"/>
      <c r="AO10" s="150" t="s">
        <v>96</v>
      </c>
      <c r="AP10" s="150" t="s">
        <v>96</v>
      </c>
      <c r="AQ10" s="150" t="s">
        <v>96</v>
      </c>
      <c r="AR10" s="149"/>
      <c r="AS10" s="317" t="s">
        <v>116</v>
      </c>
      <c r="AT10" s="318"/>
      <c r="AU10" s="307"/>
      <c r="AV10" s="150" t="s">
        <v>96</v>
      </c>
      <c r="AW10" s="150"/>
      <c r="AX10" s="150"/>
      <c r="AY10" s="150" t="s">
        <v>96</v>
      </c>
    </row>
    <row r="11" spans="1:53" x14ac:dyDescent="0.25">
      <c r="B11" s="152" t="s">
        <v>67</v>
      </c>
      <c r="C11" s="319" t="s">
        <v>171</v>
      </c>
      <c r="D11" s="23" t="s">
        <v>36</v>
      </c>
      <c r="E11" s="26" t="s">
        <v>37</v>
      </c>
      <c r="F11" s="26" t="s">
        <v>39</v>
      </c>
      <c r="G11" s="29" t="s">
        <v>55</v>
      </c>
      <c r="H11" s="30" t="s">
        <v>56</v>
      </c>
      <c r="I11" s="29" t="s">
        <v>57</v>
      </c>
      <c r="J11" s="31" t="s">
        <v>58</v>
      </c>
      <c r="K11" s="66" t="s">
        <v>80</v>
      </c>
      <c r="L11" s="29" t="s">
        <v>59</v>
      </c>
      <c r="M11" s="29" t="s">
        <v>60</v>
      </c>
      <c r="N11" s="153" t="s">
        <v>99</v>
      </c>
      <c r="O11" s="146" t="s">
        <v>88</v>
      </c>
      <c r="P11" s="146" t="s">
        <v>92</v>
      </c>
      <c r="Q11" s="146" t="s">
        <v>88</v>
      </c>
      <c r="R11" s="146" t="s">
        <v>7</v>
      </c>
      <c r="S11" s="4" t="s">
        <v>2</v>
      </c>
      <c r="T11" s="4" t="s">
        <v>3</v>
      </c>
      <c r="U11" s="4" t="s">
        <v>1</v>
      </c>
      <c r="V11" s="68" t="s">
        <v>81</v>
      </c>
      <c r="W11" s="4" t="s">
        <v>4</v>
      </c>
      <c r="X11" s="4" t="s">
        <v>5</v>
      </c>
      <c r="Y11" s="4" t="s">
        <v>6</v>
      </c>
      <c r="AJ11" s="43" t="s">
        <v>7</v>
      </c>
      <c r="AK11" s="70" t="s">
        <v>61</v>
      </c>
      <c r="AL11" s="70" t="s">
        <v>55</v>
      </c>
      <c r="AM11" s="6" t="s">
        <v>9</v>
      </c>
      <c r="AN11" s="6" t="s">
        <v>10</v>
      </c>
      <c r="AO11" s="46" t="s">
        <v>39</v>
      </c>
      <c r="AP11" s="38" t="s">
        <v>37</v>
      </c>
      <c r="AQ11" s="23" t="s">
        <v>42</v>
      </c>
      <c r="AR11" s="22" t="s">
        <v>9</v>
      </c>
      <c r="AS11" s="29" t="s">
        <v>57</v>
      </c>
      <c r="AT11" s="31" t="s">
        <v>58</v>
      </c>
      <c r="AU11" s="29" t="s">
        <v>60</v>
      </c>
      <c r="AV11" s="29" t="s">
        <v>62</v>
      </c>
      <c r="AW11" s="6" t="s">
        <v>9</v>
      </c>
      <c r="AX11" s="6" t="s">
        <v>10</v>
      </c>
      <c r="AY11" s="29" t="s">
        <v>63</v>
      </c>
      <c r="AZ11" s="6" t="s">
        <v>9</v>
      </c>
      <c r="BA11" s="6" t="s">
        <v>10</v>
      </c>
    </row>
    <row r="12" spans="1:53" x14ac:dyDescent="0.25">
      <c r="B12" s="41"/>
      <c r="C12" s="320"/>
      <c r="D12" s="24" t="s">
        <v>35</v>
      </c>
      <c r="E12" s="27" t="s">
        <v>38</v>
      </c>
      <c r="F12" s="27"/>
      <c r="G12" s="32" t="s">
        <v>21</v>
      </c>
      <c r="H12" s="33" t="s">
        <v>11</v>
      </c>
      <c r="I12" s="32" t="s">
        <v>12</v>
      </c>
      <c r="J12" s="34"/>
      <c r="K12" s="67" t="s">
        <v>58</v>
      </c>
      <c r="L12" s="32" t="s">
        <v>13</v>
      </c>
      <c r="M12" s="32" t="s">
        <v>14</v>
      </c>
      <c r="N12" s="146"/>
      <c r="O12" s="146" t="s">
        <v>91</v>
      </c>
      <c r="P12" s="146" t="s">
        <v>89</v>
      </c>
      <c r="Q12" s="146" t="s">
        <v>90</v>
      </c>
      <c r="R12" s="146" t="s">
        <v>93</v>
      </c>
      <c r="S12" s="4" t="s">
        <v>11</v>
      </c>
      <c r="T12" s="4" t="s">
        <v>12</v>
      </c>
      <c r="U12" s="4" t="s">
        <v>1</v>
      </c>
      <c r="V12" s="4" t="s">
        <v>1</v>
      </c>
      <c r="W12" s="4" t="s">
        <v>13</v>
      </c>
      <c r="X12" s="4" t="s">
        <v>14</v>
      </c>
      <c r="Z12" s="4" t="s">
        <v>15</v>
      </c>
      <c r="AA12" s="4" t="s">
        <v>16</v>
      </c>
      <c r="AB12" s="4" t="s">
        <v>17</v>
      </c>
      <c r="AC12" s="4" t="s">
        <v>18</v>
      </c>
      <c r="AD12" s="4" t="s">
        <v>19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20</v>
      </c>
      <c r="AK12" s="71" t="s">
        <v>33</v>
      </c>
      <c r="AL12" s="71" t="s">
        <v>94</v>
      </c>
      <c r="AM12" s="8"/>
      <c r="AN12" s="8"/>
      <c r="AO12" s="47"/>
      <c r="AP12" s="39" t="s">
        <v>38</v>
      </c>
      <c r="AQ12" s="24" t="s">
        <v>43</v>
      </c>
      <c r="AR12" s="20"/>
      <c r="AS12" s="32" t="s">
        <v>12</v>
      </c>
      <c r="AT12" s="34"/>
      <c r="AU12" s="32" t="s">
        <v>14</v>
      </c>
      <c r="AV12" s="32" t="s">
        <v>21</v>
      </c>
      <c r="AW12" s="8"/>
      <c r="AX12" s="8"/>
      <c r="AY12" s="32" t="s">
        <v>22</v>
      </c>
      <c r="AZ12" s="8"/>
      <c r="BA12" s="8"/>
    </row>
    <row r="13" spans="1:53" s="13" customFormat="1" x14ac:dyDescent="0.25">
      <c r="B13" s="42"/>
      <c r="C13" s="321"/>
      <c r="D13" s="25"/>
      <c r="E13" s="28"/>
      <c r="F13" s="28"/>
      <c r="G13" s="36"/>
      <c r="H13" s="35" t="s">
        <v>29</v>
      </c>
      <c r="I13" s="36" t="s">
        <v>29</v>
      </c>
      <c r="J13" s="37" t="s">
        <v>29</v>
      </c>
      <c r="K13" s="37" t="s">
        <v>29</v>
      </c>
      <c r="L13" s="36" t="s">
        <v>30</v>
      </c>
      <c r="M13" s="36" t="s">
        <v>30</v>
      </c>
      <c r="N13" s="146"/>
      <c r="O13" s="146"/>
      <c r="P13" s="146"/>
      <c r="Q13" s="146"/>
      <c r="R13" s="14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34</v>
      </c>
      <c r="AL13" s="55" t="s">
        <v>95</v>
      </c>
      <c r="AM13" s="7"/>
      <c r="AN13" s="7"/>
      <c r="AO13" s="48" t="s">
        <v>40</v>
      </c>
      <c r="AP13" s="18" t="s">
        <v>41</v>
      </c>
      <c r="AQ13" s="25" t="s">
        <v>44</v>
      </c>
      <c r="AR13" s="20"/>
      <c r="AS13" s="36" t="s">
        <v>29</v>
      </c>
      <c r="AT13" s="37" t="s">
        <v>29</v>
      </c>
      <c r="AU13" s="36" t="s">
        <v>30</v>
      </c>
      <c r="AV13" s="36" t="s">
        <v>45</v>
      </c>
      <c r="AW13" s="7"/>
      <c r="AX13" s="7"/>
      <c r="AY13" s="36" t="s">
        <v>46</v>
      </c>
      <c r="AZ13" s="7"/>
      <c r="BA13" s="7"/>
    </row>
    <row r="14" spans="1:53" s="13" customFormat="1" hidden="1" x14ac:dyDescent="0.25">
      <c r="B14" s="61" t="s">
        <v>76</v>
      </c>
      <c r="C14" s="61"/>
      <c r="D14" s="62" t="s">
        <v>15</v>
      </c>
      <c r="E14" s="63" t="s">
        <v>70</v>
      </c>
      <c r="F14" s="63" t="s">
        <v>18</v>
      </c>
      <c r="G14" s="62" t="s">
        <v>15</v>
      </c>
      <c r="H14" s="62" t="s">
        <v>71</v>
      </c>
      <c r="I14" s="62" t="s">
        <v>16</v>
      </c>
      <c r="J14" s="63" t="s">
        <v>70</v>
      </c>
      <c r="K14" s="63"/>
      <c r="L14" s="62" t="s">
        <v>72</v>
      </c>
      <c r="M14" s="62" t="s">
        <v>73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9" t="s">
        <v>19</v>
      </c>
      <c r="AL14" s="69" t="s">
        <v>19</v>
      </c>
      <c r="AM14" s="3"/>
      <c r="AN14" s="3"/>
      <c r="AO14" s="57" t="s">
        <v>18</v>
      </c>
      <c r="AP14" s="55" t="s">
        <v>70</v>
      </c>
      <c r="AQ14" s="7" t="s">
        <v>70</v>
      </c>
      <c r="AR14" s="3"/>
      <c r="AS14" s="3"/>
      <c r="AT14" s="3"/>
      <c r="AU14" s="3"/>
      <c r="AV14" s="3" t="s">
        <v>74</v>
      </c>
      <c r="AW14" s="3"/>
      <c r="AX14" s="3"/>
      <c r="AY14" s="56" t="s">
        <v>74</v>
      </c>
      <c r="AZ14" s="3"/>
      <c r="BA14" s="3"/>
    </row>
    <row r="15" spans="1:53" s="13" customFormat="1" hidden="1" x14ac:dyDescent="0.25">
      <c r="B15" s="61" t="s">
        <v>18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9"/>
      <c r="AL15" s="69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77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9"/>
      <c r="AL16" s="69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78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9"/>
      <c r="AL17" s="69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5" t="s">
        <v>179</v>
      </c>
      <c r="C18" s="197">
        <v>8</v>
      </c>
      <c r="D18" s="197" t="s">
        <v>15</v>
      </c>
      <c r="E18" s="156"/>
      <c r="F18" s="156"/>
      <c r="G18" s="157" t="s">
        <v>174</v>
      </c>
      <c r="H18" s="202" t="s">
        <v>16</v>
      </c>
      <c r="I18" s="201" t="s">
        <v>17</v>
      </c>
      <c r="J18" s="201" t="s">
        <v>17</v>
      </c>
      <c r="K18" s="201" t="s">
        <v>18</v>
      </c>
      <c r="L18" s="201" t="s">
        <v>15</v>
      </c>
      <c r="M18" s="200" t="s">
        <v>15</v>
      </c>
      <c r="N18" s="160">
        <f>COUNTA(I18,J18,M18)</f>
        <v>3</v>
      </c>
      <c r="O18" s="161">
        <f>IF(M18="E",1,IF(M18="D",2,IF(M18="C",3,IF(M18="B",4,IF(M18="A",5,IF(M18=5,1,IF(M18=4,2,IF(M18=3,3,IF(M18=2,4,IF(M18=1,5,IF(M18="","")))))))))))</f>
        <v>5</v>
      </c>
      <c r="P18" s="161">
        <f t="shared" ref="P18:Q53" si="0">IF(I18="E",1,IF(I18="D",2,IF(I18="C",3,IF(I18="B",4,IF(I18="A",5,IF(I18=5,1,IF(I18=4,2,IF(I18=3,3,IF(I18=2,4,IF(I18=1,5,IF(I18="","")))))))))))</f>
        <v>3</v>
      </c>
      <c r="Q18" s="161">
        <f t="shared" si="0"/>
        <v>3</v>
      </c>
      <c r="R18" s="161">
        <f>IF(N18&lt;3,2,IF($D$2&lt;6,0,IF($D$2&gt;=6,SUM(O18:Q18))))</f>
        <v>11</v>
      </c>
      <c r="S18" s="102" t="str">
        <f t="shared" ref="S18:S53" si="1">IF(D18="","",IF(H18="","",IF(H18=$D18,1,IF(H18&lt;$D18,1,IF(H18&gt;$D18,"",IF(H18="A+",1))))))</f>
        <v/>
      </c>
      <c r="T18" s="102" t="str">
        <f t="shared" ref="T18:T53" si="2">IF(D18="","",IF(I18="","",IF(I18=$D18,1,IF(I18&lt;$D18,1,IF(I18&gt;$D18,"",IF(I18="A+",1))))))</f>
        <v/>
      </c>
      <c r="U18" s="102" t="str">
        <f t="shared" ref="U18:U53" si="3">IF(D18="","",IF(J18="","",IF(J18=$D18,1,IF(J18&lt;$D18,1,IF(J18&gt;$D18,"",IF(J18="A+",1))))))</f>
        <v/>
      </c>
      <c r="V18" s="102" t="str">
        <f>IF(D18="","",IF(K18="","",IF(K18=$D18,1,IF(K18&lt;$D18,1,IF(K18&gt;$D18,"",IF(K18="A+",1))))))</f>
        <v/>
      </c>
      <c r="W18" s="102">
        <f t="shared" ref="W18:W53" si="4">IF(D18="","",IF(L18="","",IF(L18=$D18,1,IF(L18&lt;$D18,1,IF(L18&gt;$D18,"",IF(L18="A+",1))))))</f>
        <v>1</v>
      </c>
      <c r="X18" s="102">
        <f t="shared" ref="X18:X53" si="5">IF(D18="","",IF(M18="","",IF(M18=$D18,1,IF(M18&lt;$D18,1,IF(M18&gt;$D18,"",IF(M18="A+",1))))))</f>
        <v>1</v>
      </c>
      <c r="Y18" s="102">
        <f t="shared" ref="Y18:Y53" si="6">SUM(S18:X18)</f>
        <v>2</v>
      </c>
      <c r="Z18" s="162">
        <f t="shared" ref="Z18:Z53" si="7">IF($D18="A",$AK18)</f>
        <v>0.33333333333333331</v>
      </c>
      <c r="AA18" s="162" t="b">
        <f t="shared" ref="AA18:AA53" si="8">IF($D18="B",$AK18)</f>
        <v>0</v>
      </c>
      <c r="AB18" s="162" t="b">
        <f t="shared" ref="AB18:AB53" si="9">IF($D18="C",$AK18)</f>
        <v>0</v>
      </c>
      <c r="AC18" s="162" t="b">
        <f t="shared" ref="AC18:AC53" si="10">IF($D18="D",$AK18)</f>
        <v>0</v>
      </c>
      <c r="AD18" s="162" t="b">
        <f t="shared" ref="AD18:AD53" si="11">IF($D18="E",$AK18)</f>
        <v>0</v>
      </c>
      <c r="AE18" s="162" t="b">
        <f>IF($D18=1,$AK18)</f>
        <v>0</v>
      </c>
      <c r="AF18" s="162" t="b">
        <f>IF($D18=2,$AK18)</f>
        <v>0</v>
      </c>
      <c r="AG18" s="162" t="b">
        <f>IF($D18=3,$AK18)</f>
        <v>0</v>
      </c>
      <c r="AH18" s="162" t="b">
        <f>IF($D18=4,$AK18)</f>
        <v>0</v>
      </c>
      <c r="AI18" s="162" t="b">
        <f>IF($D18=5,$AK18)</f>
        <v>0</v>
      </c>
      <c r="AJ18" s="163">
        <f t="shared" ref="AJ18:AJ53" si="12">IF(D18="","",IF(D18&gt;0,COUNTA(H18:M18)))</f>
        <v>6</v>
      </c>
      <c r="AK18" s="164">
        <f t="shared" ref="AK18:AK53" si="13">IF(AJ18=0,"",IF(AJ18="","",IF(AJ18&gt;0,Y18/AJ18)))</f>
        <v>0.33333333333333331</v>
      </c>
      <c r="AL18" s="240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>TL</v>
      </c>
      <c r="AM18" s="165">
        <f>IF(AL18="","",IF(AL18="PRO",1,IF(AL18="LWOO",2,IF(AL18="BBL",3,IF(AL18="BBL/Kader",4,IF(AL18="Kader",5,IF(AL18="Kader/TL",6,IF(AL18="TL",7,IF(AL18="TL/Havo",8,IF(AL18="Havo",9,IF(AL18="Havo/VWO",10,IF(AL18="VWO",11))))))))))))</f>
        <v>7</v>
      </c>
      <c r="AN18" s="166">
        <f>IF(AM18="",0,IF(AM18&lt;AR18,0,IF(AM18&gt;=AR18,1)))</f>
        <v>0</v>
      </c>
      <c r="AO18" s="148" t="str">
        <f>IF(F18="","",IF(F18="x",1))</f>
        <v/>
      </c>
      <c r="AP18" s="149" t="str">
        <f>IF(E18="","",IF(E18="X",1))</f>
        <v/>
      </c>
      <c r="AQ18" s="137"/>
      <c r="AR18" s="165">
        <f>IF(G18="","",IF(G18="PRO",1,IF(G18="LWOO",2,IF(G18="BBL",3,IF(G18="BBL/Kader",4,IF(G18="Kader",5,IF(G18="Kader/TL",6,IF(G18="TL",7,IF(G18="TL/Havo",8,IF(G18="Havo",9,IF(G18="Havo/VWO",10,IF(G18="VWO",11))))))))))))</f>
        <v>9</v>
      </c>
      <c r="AS18" s="243" t="str">
        <f>IF($D$2&lt;6,"",IF($N18&lt;3,"",IF(P18=1,"&lt;1F",IF(P18&gt;3,"2F",IF(P18&gt;1,"1F")))))</f>
        <v>1F</v>
      </c>
      <c r="AT18" s="243" t="str">
        <f>IF($D$2&lt;6,"",IF($N18&lt;3,"",IF(Q18=1,"&lt;1F",IF(Q18&gt;3,"2F",IF(Q18&gt;1,"1F")))))</f>
        <v>1F</v>
      </c>
      <c r="AU18" s="243" t="str">
        <f>IF($D$2&lt;6,"",IF($N18&lt;3,"",IF(O18&lt;=2,"&lt;1F",IF(O18&gt;3,"1S",IF(O18&gt;2,"1F")))))</f>
        <v>1S</v>
      </c>
      <c r="AV18" s="242"/>
      <c r="AW18" s="243"/>
      <c r="AX18" s="243"/>
      <c r="AY18" s="242"/>
      <c r="AZ18" s="241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245" t="s">
        <v>184</v>
      </c>
      <c r="C19" s="197">
        <v>6</v>
      </c>
      <c r="D19" s="197" t="s">
        <v>17</v>
      </c>
      <c r="E19" s="136"/>
      <c r="F19" s="136"/>
      <c r="G19" s="157" t="s">
        <v>175</v>
      </c>
      <c r="H19" s="202" t="s">
        <v>17</v>
      </c>
      <c r="I19" s="201" t="s">
        <v>15</v>
      </c>
      <c r="J19" s="201" t="s">
        <v>16</v>
      </c>
      <c r="K19" s="201" t="s">
        <v>17</v>
      </c>
      <c r="L19" s="154" t="s">
        <v>17</v>
      </c>
      <c r="M19" s="200" t="s">
        <v>15</v>
      </c>
      <c r="N19" s="160">
        <f t="shared" ref="N19:N53" si="15">COUNTA(I19,J19,M19)</f>
        <v>3</v>
      </c>
      <c r="O19" s="161">
        <f t="shared" ref="O19:O53" si="16">IF(M19="E",1,IF(M19="D",2,IF(M19="C",3,IF(M19="B",4,IF(M19="A",5,IF(M19=5,1,IF(M19=4,2,IF(M19=3,3,IF(M19=2,4,IF(M19=1,5,IF(M19="","")))))))))))</f>
        <v>5</v>
      </c>
      <c r="P19" s="161">
        <f t="shared" si="0"/>
        <v>5</v>
      </c>
      <c r="Q19" s="161">
        <f t="shared" si="0"/>
        <v>4</v>
      </c>
      <c r="R19" s="161">
        <f t="shared" ref="R19:R53" si="17">IF($D$2&lt;6,0,IF($D$2&gt;=6,SUM(O19:Q19)))</f>
        <v>14</v>
      </c>
      <c r="S19" s="102">
        <f t="shared" si="1"/>
        <v>1</v>
      </c>
      <c r="T19" s="102">
        <f t="shared" si="2"/>
        <v>1</v>
      </c>
      <c r="U19" s="102">
        <f t="shared" si="3"/>
        <v>1</v>
      </c>
      <c r="V19" s="102">
        <f t="shared" ref="V19:V53" si="18">IF(D19="","",IF(K19="","",IF(K19=$D19,1,IF(K19&lt;$D19,1,IF(K19&gt;$D19,"",IF(K19="A+",1))))))</f>
        <v>1</v>
      </c>
      <c r="W19" s="102">
        <f t="shared" si="4"/>
        <v>1</v>
      </c>
      <c r="X19" s="102">
        <f t="shared" si="5"/>
        <v>1</v>
      </c>
      <c r="Y19" s="102">
        <f t="shared" si="6"/>
        <v>6</v>
      </c>
      <c r="Z19" s="162" t="b">
        <f t="shared" si="7"/>
        <v>0</v>
      </c>
      <c r="AA19" s="162" t="b">
        <f t="shared" si="8"/>
        <v>0</v>
      </c>
      <c r="AB19" s="162">
        <f t="shared" si="9"/>
        <v>1</v>
      </c>
      <c r="AC19" s="162" t="b">
        <f t="shared" si="10"/>
        <v>0</v>
      </c>
      <c r="AD19" s="162" t="b">
        <f t="shared" si="11"/>
        <v>0</v>
      </c>
      <c r="AE19" s="162" t="b">
        <f t="shared" ref="AE19:AE53" si="19">IF($D19="1",$AK19)</f>
        <v>0</v>
      </c>
      <c r="AF19" s="162" t="b">
        <f t="shared" ref="AF19:AF53" si="20">IF($D19=2,$AK19)</f>
        <v>0</v>
      </c>
      <c r="AG19" s="162" t="b">
        <f t="shared" ref="AG19:AG53" si="21">IF($D19=3,$AK19)</f>
        <v>0</v>
      </c>
      <c r="AH19" s="162" t="b">
        <f t="shared" ref="AH19:AH53" si="22">IF($D19=4,$AK19)</f>
        <v>0</v>
      </c>
      <c r="AI19" s="162" t="b">
        <f t="shared" ref="AI19:AI53" si="23">IF($D19=5,$AK19)</f>
        <v>0</v>
      </c>
      <c r="AJ19" s="167">
        <f t="shared" si="12"/>
        <v>6</v>
      </c>
      <c r="AK19" s="168">
        <f t="shared" si="13"/>
        <v>1</v>
      </c>
      <c r="AL19" s="240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>Havo/Vwo</v>
      </c>
      <c r="AM19" s="165">
        <f t="shared" ref="AM19:AM53" si="25">IF(AL19="","",IF(AL19="PRO",1,IF(AL19="LWOO",2,IF(AL19="BBL",3,IF(AL19="BBL/Kader",4,IF(AL19="Kader",5,IF(AL19="Kader/TL",6,IF(AL19="TL",7,IF(AL19="TL/Havo",8,IF(AL19="Havo",9,IF(AL19="Havo/VWO",10,IF(AL19="VWO",11))))))))))))</f>
        <v>10</v>
      </c>
      <c r="AN19" s="166">
        <f t="shared" ref="AN19:AN53" si="26">IF(AM19="",0,IF(AM19&lt;AR19,0,IF(AM19&gt;=AR19,1)))</f>
        <v>1</v>
      </c>
      <c r="AO19" s="148" t="str">
        <f t="shared" ref="AO19:AO53" si="27">IF(F19="","",IF(F19="x",1))</f>
        <v/>
      </c>
      <c r="AP19" s="149" t="str">
        <f t="shared" ref="AP19:AP53" si="28">IF(E19="","",IF(E19="X",1))</f>
        <v/>
      </c>
      <c r="AQ19" s="137"/>
      <c r="AR19" s="165">
        <f t="shared" ref="AR19:AR53" si="29">IF(G19="","",IF(G19="PRO",1,IF(G19="LWOO",2,IF(G19="BBL",3,IF(G19="BBL/Kader",4,IF(G19="Kader",5,IF(G19="Kader/TL",6,IF(G19="TL",7,IF(G19="TL/Havo",8,IF(G19="Havo",9,IF(G19="Havo/VWO",10,IF(G19="VWO",11))))))))))))</f>
        <v>5</v>
      </c>
      <c r="AS19" s="243" t="str">
        <f t="shared" ref="AS19:AS53" si="30">IF($D$2&lt;6,"",IF(N19&lt;3,"",IF(P19=1,"&lt;1F",IF(P19&gt;3,"2F",IF(P19&gt;1,"1F")))))</f>
        <v>2F</v>
      </c>
      <c r="AT19" s="243" t="str">
        <f t="shared" ref="AT19:AT53" si="31">IF($D$2&lt;6,"",IF($N19&lt;3,"",IF(Q19=1,"&lt;1F",IF(Q19&gt;3,"2F",IF(Q19&gt;1,"1F")))))</f>
        <v>2F</v>
      </c>
      <c r="AU19" s="243" t="str">
        <f t="shared" ref="AU19:AU53" si="32">IF($D$2&lt;6,"",IF($N19&lt;3,"",IF(O19&lt;=2,"&lt;1F",IF(O19&gt;3,"1S",IF(O19&gt;2,"1F")))))</f>
        <v>1S</v>
      </c>
      <c r="AV19" s="242"/>
      <c r="AW19" s="243"/>
      <c r="AX19" s="243"/>
      <c r="AY19" s="242"/>
      <c r="AZ19" s="241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245" t="s">
        <v>185</v>
      </c>
      <c r="C20" s="197">
        <v>6</v>
      </c>
      <c r="D20" s="197" t="s">
        <v>15</v>
      </c>
      <c r="E20" s="136"/>
      <c r="F20" s="137"/>
      <c r="G20" s="157" t="s">
        <v>176</v>
      </c>
      <c r="H20" s="202" t="s">
        <v>15</v>
      </c>
      <c r="I20" s="201" t="s">
        <v>16</v>
      </c>
      <c r="J20" s="201" t="s">
        <v>15</v>
      </c>
      <c r="K20" s="201" t="s">
        <v>15</v>
      </c>
      <c r="L20" s="154" t="s">
        <v>15</v>
      </c>
      <c r="M20" s="200" t="s">
        <v>16</v>
      </c>
      <c r="N20" s="160">
        <f t="shared" si="15"/>
        <v>3</v>
      </c>
      <c r="O20" s="161">
        <f t="shared" si="16"/>
        <v>4</v>
      </c>
      <c r="P20" s="161">
        <f t="shared" si="0"/>
        <v>4</v>
      </c>
      <c r="Q20" s="161">
        <f t="shared" si="0"/>
        <v>5</v>
      </c>
      <c r="R20" s="161">
        <f t="shared" si="17"/>
        <v>13</v>
      </c>
      <c r="S20" s="102">
        <f t="shared" si="1"/>
        <v>1</v>
      </c>
      <c r="T20" s="102" t="str">
        <f t="shared" si="2"/>
        <v/>
      </c>
      <c r="U20" s="102">
        <f t="shared" si="3"/>
        <v>1</v>
      </c>
      <c r="V20" s="102">
        <f t="shared" si="18"/>
        <v>1</v>
      </c>
      <c r="W20" s="102">
        <f t="shared" si="4"/>
        <v>1</v>
      </c>
      <c r="X20" s="102" t="str">
        <f t="shared" si="5"/>
        <v/>
      </c>
      <c r="Y20" s="102">
        <f t="shared" si="6"/>
        <v>4</v>
      </c>
      <c r="Z20" s="162">
        <f t="shared" si="7"/>
        <v>0.66666666666666663</v>
      </c>
      <c r="AA20" s="162" t="b">
        <f t="shared" si="8"/>
        <v>0</v>
      </c>
      <c r="AB20" s="162" t="b">
        <f t="shared" si="9"/>
        <v>0</v>
      </c>
      <c r="AC20" s="162" t="b">
        <f t="shared" si="10"/>
        <v>0</v>
      </c>
      <c r="AD20" s="162" t="b">
        <f t="shared" si="11"/>
        <v>0</v>
      </c>
      <c r="AE20" s="162" t="b">
        <f t="shared" si="19"/>
        <v>0</v>
      </c>
      <c r="AF20" s="162" t="b">
        <f t="shared" si="20"/>
        <v>0</v>
      </c>
      <c r="AG20" s="162" t="b">
        <f t="shared" si="21"/>
        <v>0</v>
      </c>
      <c r="AH20" s="162" t="b">
        <f t="shared" si="22"/>
        <v>0</v>
      </c>
      <c r="AI20" s="162" t="b">
        <f t="shared" si="23"/>
        <v>0</v>
      </c>
      <c r="AJ20" s="167">
        <f t="shared" si="12"/>
        <v>6</v>
      </c>
      <c r="AK20" s="168">
        <f t="shared" si="13"/>
        <v>0.66666666666666663</v>
      </c>
      <c r="AL20" s="240" t="str">
        <f t="shared" si="24"/>
        <v>Havo</v>
      </c>
      <c r="AM20" s="165">
        <f t="shared" si="25"/>
        <v>9</v>
      </c>
      <c r="AN20" s="166">
        <f t="shared" si="26"/>
        <v>0</v>
      </c>
      <c r="AO20" s="148" t="str">
        <f t="shared" si="27"/>
        <v/>
      </c>
      <c r="AP20" s="149" t="str">
        <f t="shared" si="28"/>
        <v/>
      </c>
      <c r="AQ20" s="137"/>
      <c r="AR20" s="165">
        <f t="shared" si="29"/>
        <v>11</v>
      </c>
      <c r="AS20" s="243" t="str">
        <f t="shared" si="30"/>
        <v>2F</v>
      </c>
      <c r="AT20" s="243" t="str">
        <f t="shared" si="31"/>
        <v>2F</v>
      </c>
      <c r="AU20" s="243" t="str">
        <f t="shared" si="32"/>
        <v>1S</v>
      </c>
      <c r="AV20" s="242"/>
      <c r="AW20" s="243"/>
      <c r="AX20" s="243"/>
      <c r="AY20" s="242"/>
      <c r="AZ20" s="241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45" t="s">
        <v>186</v>
      </c>
      <c r="C21" s="197">
        <v>5</v>
      </c>
      <c r="D21" s="197" t="s">
        <v>16</v>
      </c>
      <c r="E21" s="137"/>
      <c r="F21" s="137"/>
      <c r="G21" s="157"/>
      <c r="H21" s="202" t="s">
        <v>17</v>
      </c>
      <c r="I21" s="201" t="s">
        <v>16</v>
      </c>
      <c r="J21" s="201" t="s">
        <v>15</v>
      </c>
      <c r="K21" s="201" t="s">
        <v>16</v>
      </c>
      <c r="L21" s="201" t="s">
        <v>15</v>
      </c>
      <c r="M21" s="200" t="s">
        <v>15</v>
      </c>
      <c r="N21" s="160">
        <f t="shared" si="15"/>
        <v>3</v>
      </c>
      <c r="O21" s="161">
        <f t="shared" si="16"/>
        <v>5</v>
      </c>
      <c r="P21" s="161">
        <f t="shared" si="0"/>
        <v>4</v>
      </c>
      <c r="Q21" s="161">
        <f t="shared" si="0"/>
        <v>5</v>
      </c>
      <c r="R21" s="161">
        <f t="shared" si="17"/>
        <v>14</v>
      </c>
      <c r="S21" s="102" t="str">
        <f t="shared" si="1"/>
        <v/>
      </c>
      <c r="T21" s="102">
        <f t="shared" si="2"/>
        <v>1</v>
      </c>
      <c r="U21" s="102">
        <f t="shared" si="3"/>
        <v>1</v>
      </c>
      <c r="V21" s="102">
        <f t="shared" si="18"/>
        <v>1</v>
      </c>
      <c r="W21" s="102">
        <f t="shared" si="4"/>
        <v>1</v>
      </c>
      <c r="X21" s="102">
        <f t="shared" si="5"/>
        <v>1</v>
      </c>
      <c r="Y21" s="102">
        <f t="shared" si="6"/>
        <v>5</v>
      </c>
      <c r="Z21" s="162" t="b">
        <f t="shared" si="7"/>
        <v>0</v>
      </c>
      <c r="AA21" s="162">
        <f t="shared" si="8"/>
        <v>0.83333333333333337</v>
      </c>
      <c r="AB21" s="162" t="b">
        <f t="shared" si="9"/>
        <v>0</v>
      </c>
      <c r="AC21" s="162" t="b">
        <f t="shared" si="10"/>
        <v>0</v>
      </c>
      <c r="AD21" s="162" t="b">
        <f t="shared" si="11"/>
        <v>0</v>
      </c>
      <c r="AE21" s="162" t="b">
        <f t="shared" si="19"/>
        <v>0</v>
      </c>
      <c r="AF21" s="162" t="b">
        <f t="shared" si="20"/>
        <v>0</v>
      </c>
      <c r="AG21" s="162" t="b">
        <f t="shared" si="21"/>
        <v>0</v>
      </c>
      <c r="AH21" s="162" t="b">
        <f t="shared" si="22"/>
        <v>0</v>
      </c>
      <c r="AI21" s="162" t="b">
        <f t="shared" si="23"/>
        <v>0</v>
      </c>
      <c r="AJ21" s="167">
        <f t="shared" si="12"/>
        <v>6</v>
      </c>
      <c r="AK21" s="168">
        <f t="shared" si="13"/>
        <v>0.83333333333333337</v>
      </c>
      <c r="AL21" s="240" t="str">
        <f t="shared" si="24"/>
        <v>Havo/Vwo</v>
      </c>
      <c r="AM21" s="165">
        <f t="shared" si="25"/>
        <v>10</v>
      </c>
      <c r="AN21" s="166">
        <f t="shared" si="26"/>
        <v>0</v>
      </c>
      <c r="AO21" s="148" t="str">
        <f t="shared" si="27"/>
        <v/>
      </c>
      <c r="AP21" s="149" t="str">
        <f t="shared" si="28"/>
        <v/>
      </c>
      <c r="AQ21" s="137"/>
      <c r="AR21" s="165" t="str">
        <f t="shared" si="29"/>
        <v/>
      </c>
      <c r="AS21" s="243" t="str">
        <f t="shared" si="30"/>
        <v>2F</v>
      </c>
      <c r="AT21" s="243" t="str">
        <f t="shared" si="31"/>
        <v>2F</v>
      </c>
      <c r="AU21" s="243" t="str">
        <f t="shared" si="32"/>
        <v>1S</v>
      </c>
      <c r="AV21" s="242"/>
      <c r="AW21" s="243"/>
      <c r="AX21" s="243"/>
      <c r="AY21" s="242"/>
      <c r="AZ21" s="241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245" t="s">
        <v>180</v>
      </c>
      <c r="C22" s="197">
        <v>7</v>
      </c>
      <c r="D22" s="197" t="s">
        <v>16</v>
      </c>
      <c r="E22" s="137"/>
      <c r="F22" s="137"/>
      <c r="G22" s="157"/>
      <c r="H22" s="202" t="s">
        <v>16</v>
      </c>
      <c r="I22" s="201" t="s">
        <v>17</v>
      </c>
      <c r="J22" s="201" t="s">
        <v>15</v>
      </c>
      <c r="K22" s="201" t="s">
        <v>16</v>
      </c>
      <c r="L22" s="201" t="s">
        <v>16</v>
      </c>
      <c r="M22" s="200" t="s">
        <v>16</v>
      </c>
      <c r="N22" s="160">
        <f t="shared" si="15"/>
        <v>3</v>
      </c>
      <c r="O22" s="161">
        <f t="shared" si="16"/>
        <v>4</v>
      </c>
      <c r="P22" s="161">
        <f t="shared" si="0"/>
        <v>3</v>
      </c>
      <c r="Q22" s="161">
        <f t="shared" si="0"/>
        <v>5</v>
      </c>
      <c r="R22" s="161">
        <f t="shared" si="17"/>
        <v>12</v>
      </c>
      <c r="S22" s="102">
        <f t="shared" si="1"/>
        <v>1</v>
      </c>
      <c r="T22" s="102" t="str">
        <f t="shared" si="2"/>
        <v/>
      </c>
      <c r="U22" s="102">
        <f t="shared" si="3"/>
        <v>1</v>
      </c>
      <c r="V22" s="102">
        <f t="shared" si="18"/>
        <v>1</v>
      </c>
      <c r="W22" s="102">
        <f t="shared" si="4"/>
        <v>1</v>
      </c>
      <c r="X22" s="102">
        <f t="shared" si="5"/>
        <v>1</v>
      </c>
      <c r="Y22" s="102">
        <f t="shared" si="6"/>
        <v>5</v>
      </c>
      <c r="Z22" s="162" t="b">
        <f t="shared" si="7"/>
        <v>0</v>
      </c>
      <c r="AA22" s="162">
        <f t="shared" si="8"/>
        <v>0.83333333333333337</v>
      </c>
      <c r="AB22" s="162" t="b">
        <f t="shared" si="9"/>
        <v>0</v>
      </c>
      <c r="AC22" s="162" t="b">
        <f t="shared" si="10"/>
        <v>0</v>
      </c>
      <c r="AD22" s="162" t="b">
        <f t="shared" si="11"/>
        <v>0</v>
      </c>
      <c r="AE22" s="162" t="b">
        <f t="shared" si="19"/>
        <v>0</v>
      </c>
      <c r="AF22" s="162" t="b">
        <f t="shared" si="20"/>
        <v>0</v>
      </c>
      <c r="AG22" s="162" t="b">
        <f t="shared" si="21"/>
        <v>0</v>
      </c>
      <c r="AH22" s="162" t="b">
        <f t="shared" si="22"/>
        <v>0</v>
      </c>
      <c r="AI22" s="162" t="b">
        <f t="shared" si="23"/>
        <v>0</v>
      </c>
      <c r="AJ22" s="167">
        <f t="shared" si="12"/>
        <v>6</v>
      </c>
      <c r="AK22" s="168">
        <f t="shared" si="13"/>
        <v>0.83333333333333337</v>
      </c>
      <c r="AL22" s="240" t="str">
        <f t="shared" si="24"/>
        <v>TL/Havo</v>
      </c>
      <c r="AM22" s="165">
        <f t="shared" si="25"/>
        <v>8</v>
      </c>
      <c r="AN22" s="166">
        <f t="shared" si="26"/>
        <v>0</v>
      </c>
      <c r="AO22" s="148" t="str">
        <f t="shared" si="27"/>
        <v/>
      </c>
      <c r="AP22" s="149" t="str">
        <f t="shared" si="28"/>
        <v/>
      </c>
      <c r="AQ22" s="137"/>
      <c r="AR22" s="165" t="str">
        <f t="shared" si="29"/>
        <v/>
      </c>
      <c r="AS22" s="243" t="str">
        <f t="shared" si="30"/>
        <v>1F</v>
      </c>
      <c r="AT22" s="243" t="str">
        <f t="shared" si="31"/>
        <v>2F</v>
      </c>
      <c r="AU22" s="243" t="str">
        <f t="shared" si="32"/>
        <v>1S</v>
      </c>
      <c r="AV22" s="242"/>
      <c r="AW22" s="243"/>
      <c r="AX22" s="243"/>
      <c r="AY22" s="242"/>
      <c r="AZ22" s="241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245" t="s">
        <v>181</v>
      </c>
      <c r="C23" s="197">
        <v>8</v>
      </c>
      <c r="D23" s="197" t="s">
        <v>15</v>
      </c>
      <c r="E23" s="137"/>
      <c r="F23" s="137"/>
      <c r="G23" s="157"/>
      <c r="H23" s="202" t="s">
        <v>15</v>
      </c>
      <c r="I23" s="201" t="s">
        <v>16</v>
      </c>
      <c r="J23" s="201" t="s">
        <v>16</v>
      </c>
      <c r="K23" s="201" t="s">
        <v>15</v>
      </c>
      <c r="L23" s="201" t="s">
        <v>15</v>
      </c>
      <c r="M23" s="200" t="s">
        <v>15</v>
      </c>
      <c r="N23" s="160">
        <f t="shared" si="15"/>
        <v>3</v>
      </c>
      <c r="O23" s="161">
        <f t="shared" si="16"/>
        <v>5</v>
      </c>
      <c r="P23" s="161">
        <f t="shared" si="0"/>
        <v>4</v>
      </c>
      <c r="Q23" s="161">
        <f t="shared" si="0"/>
        <v>4</v>
      </c>
      <c r="R23" s="161">
        <f t="shared" si="17"/>
        <v>13</v>
      </c>
      <c r="S23" s="102">
        <f t="shared" si="1"/>
        <v>1</v>
      </c>
      <c r="T23" s="102" t="str">
        <f t="shared" si="2"/>
        <v/>
      </c>
      <c r="U23" s="102" t="str">
        <f t="shared" si="3"/>
        <v/>
      </c>
      <c r="V23" s="102">
        <f t="shared" si="18"/>
        <v>1</v>
      </c>
      <c r="W23" s="102">
        <f t="shared" si="4"/>
        <v>1</v>
      </c>
      <c r="X23" s="102">
        <f t="shared" si="5"/>
        <v>1</v>
      </c>
      <c r="Y23" s="102">
        <f t="shared" si="6"/>
        <v>4</v>
      </c>
      <c r="Z23" s="162">
        <f t="shared" si="7"/>
        <v>0.66666666666666663</v>
      </c>
      <c r="AA23" s="162" t="b">
        <f t="shared" si="8"/>
        <v>0</v>
      </c>
      <c r="AB23" s="162" t="b">
        <f t="shared" si="9"/>
        <v>0</v>
      </c>
      <c r="AC23" s="162" t="b">
        <f t="shared" si="10"/>
        <v>0</v>
      </c>
      <c r="AD23" s="162" t="b">
        <f t="shared" si="11"/>
        <v>0</v>
      </c>
      <c r="AE23" s="162" t="b">
        <f t="shared" si="19"/>
        <v>0</v>
      </c>
      <c r="AF23" s="162" t="b">
        <f t="shared" si="20"/>
        <v>0</v>
      </c>
      <c r="AG23" s="162" t="b">
        <f t="shared" si="21"/>
        <v>0</v>
      </c>
      <c r="AH23" s="162" t="b">
        <f t="shared" si="22"/>
        <v>0</v>
      </c>
      <c r="AI23" s="162" t="b">
        <f t="shared" si="23"/>
        <v>0</v>
      </c>
      <c r="AJ23" s="167">
        <f t="shared" si="12"/>
        <v>6</v>
      </c>
      <c r="AK23" s="168">
        <f t="shared" si="13"/>
        <v>0.66666666666666663</v>
      </c>
      <c r="AL23" s="240" t="str">
        <f t="shared" si="24"/>
        <v>Havo</v>
      </c>
      <c r="AM23" s="165">
        <f>IF(AL23="","",IF(AL23="PRO",1,IF(AL23="PRO/BBL",2,IF(AL23="BBL",3,IF(AL23="BBL/Kader",4,IF(AL23="Kader",5,IF(AL23="Kader/TL",6,IF(AL23="TL",7,IF(AL23="TL/Havo",8,IF(AL23="Havo",9,IF(AL23="Havo/VWO",10,IF(AL23="VWO",11))))))))))))</f>
        <v>9</v>
      </c>
      <c r="AN23" s="166">
        <f t="shared" si="26"/>
        <v>0</v>
      </c>
      <c r="AO23" s="148" t="str">
        <f t="shared" si="27"/>
        <v/>
      </c>
      <c r="AP23" s="149" t="str">
        <f t="shared" si="28"/>
        <v/>
      </c>
      <c r="AQ23" s="137"/>
      <c r="AR23" s="165" t="str">
        <f t="shared" si="29"/>
        <v/>
      </c>
      <c r="AS23" s="243" t="str">
        <f t="shared" si="30"/>
        <v>2F</v>
      </c>
      <c r="AT23" s="243" t="str">
        <f t="shared" si="31"/>
        <v>2F</v>
      </c>
      <c r="AU23" s="243" t="str">
        <f t="shared" si="32"/>
        <v>1S</v>
      </c>
      <c r="AV23" s="242"/>
      <c r="AW23" s="243"/>
      <c r="AX23" s="243"/>
      <c r="AY23" s="242"/>
      <c r="AZ23" s="241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245" t="s">
        <v>182</v>
      </c>
      <c r="C24" s="197">
        <v>8</v>
      </c>
      <c r="D24" s="197" t="s">
        <v>15</v>
      </c>
      <c r="E24" s="136"/>
      <c r="F24" s="136"/>
      <c r="G24" s="157"/>
      <c r="H24" s="202" t="s">
        <v>15</v>
      </c>
      <c r="I24" s="201" t="s">
        <v>17</v>
      </c>
      <c r="J24" s="201" t="s">
        <v>15</v>
      </c>
      <c r="K24" s="201" t="s">
        <v>17</v>
      </c>
      <c r="L24" s="201" t="s">
        <v>15</v>
      </c>
      <c r="M24" s="200" t="s">
        <v>16</v>
      </c>
      <c r="N24" s="160">
        <f t="shared" si="15"/>
        <v>3</v>
      </c>
      <c r="O24" s="161">
        <f t="shared" si="16"/>
        <v>4</v>
      </c>
      <c r="P24" s="161">
        <f t="shared" si="0"/>
        <v>3</v>
      </c>
      <c r="Q24" s="161">
        <f t="shared" si="0"/>
        <v>5</v>
      </c>
      <c r="R24" s="161">
        <f t="shared" si="17"/>
        <v>12</v>
      </c>
      <c r="S24" s="102">
        <f t="shared" si="1"/>
        <v>1</v>
      </c>
      <c r="T24" s="102" t="str">
        <f t="shared" si="2"/>
        <v/>
      </c>
      <c r="U24" s="102">
        <f t="shared" si="3"/>
        <v>1</v>
      </c>
      <c r="V24" s="102" t="str">
        <f t="shared" si="18"/>
        <v/>
      </c>
      <c r="W24" s="102">
        <f t="shared" si="4"/>
        <v>1</v>
      </c>
      <c r="X24" s="102" t="str">
        <f t="shared" si="5"/>
        <v/>
      </c>
      <c r="Y24" s="102">
        <f t="shared" si="6"/>
        <v>3</v>
      </c>
      <c r="Z24" s="162">
        <f t="shared" si="7"/>
        <v>0.5</v>
      </c>
      <c r="AA24" s="162" t="b">
        <f t="shared" si="8"/>
        <v>0</v>
      </c>
      <c r="AB24" s="162" t="b">
        <f t="shared" si="9"/>
        <v>0</v>
      </c>
      <c r="AC24" s="162" t="b">
        <f t="shared" si="10"/>
        <v>0</v>
      </c>
      <c r="AD24" s="162" t="b">
        <f t="shared" si="11"/>
        <v>0</v>
      </c>
      <c r="AE24" s="162" t="b">
        <f t="shared" si="19"/>
        <v>0</v>
      </c>
      <c r="AF24" s="162" t="b">
        <f t="shared" si="20"/>
        <v>0</v>
      </c>
      <c r="AG24" s="162" t="b">
        <f t="shared" si="21"/>
        <v>0</v>
      </c>
      <c r="AH24" s="162" t="b">
        <f t="shared" si="22"/>
        <v>0</v>
      </c>
      <c r="AI24" s="162" t="b">
        <f t="shared" si="23"/>
        <v>0</v>
      </c>
      <c r="AJ24" s="167">
        <f t="shared" si="12"/>
        <v>6</v>
      </c>
      <c r="AK24" s="168">
        <f t="shared" si="13"/>
        <v>0.5</v>
      </c>
      <c r="AL24" s="240" t="str">
        <f t="shared" si="24"/>
        <v>TL/Havo</v>
      </c>
      <c r="AM24" s="165">
        <f t="shared" si="25"/>
        <v>8</v>
      </c>
      <c r="AN24" s="166">
        <f t="shared" si="26"/>
        <v>0</v>
      </c>
      <c r="AO24" s="148" t="str">
        <f t="shared" si="27"/>
        <v/>
      </c>
      <c r="AP24" s="149" t="str">
        <f t="shared" si="28"/>
        <v/>
      </c>
      <c r="AQ24" s="137"/>
      <c r="AR24" s="165" t="str">
        <f t="shared" si="29"/>
        <v/>
      </c>
      <c r="AS24" s="243" t="str">
        <f t="shared" si="30"/>
        <v>1F</v>
      </c>
      <c r="AT24" s="243" t="str">
        <f t="shared" si="31"/>
        <v>2F</v>
      </c>
      <c r="AU24" s="243" t="str">
        <f t="shared" si="32"/>
        <v>1S</v>
      </c>
      <c r="AV24" s="242"/>
      <c r="AW24" s="243"/>
      <c r="AX24" s="243"/>
      <c r="AY24" s="242"/>
      <c r="AZ24" s="241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245"/>
      <c r="C25" s="197"/>
      <c r="D25" s="197"/>
      <c r="E25" s="137"/>
      <c r="F25" s="137"/>
      <c r="G25" s="157"/>
      <c r="H25" s="170"/>
      <c r="I25" s="201"/>
      <c r="J25" s="201"/>
      <c r="K25" s="201"/>
      <c r="L25" s="169"/>
      <c r="M25" s="200"/>
      <c r="N25" s="160">
        <f t="shared" si="15"/>
        <v>0</v>
      </c>
      <c r="O25" s="161" t="str">
        <f t="shared" si="16"/>
        <v/>
      </c>
      <c r="P25" s="161" t="str">
        <f t="shared" si="0"/>
        <v/>
      </c>
      <c r="Q25" s="161" t="str">
        <f t="shared" si="0"/>
        <v/>
      </c>
      <c r="R25" s="161">
        <f t="shared" si="17"/>
        <v>0</v>
      </c>
      <c r="S25" s="102" t="str">
        <f t="shared" si="1"/>
        <v/>
      </c>
      <c r="T25" s="102" t="str">
        <f t="shared" si="2"/>
        <v/>
      </c>
      <c r="U25" s="102" t="str">
        <f t="shared" si="3"/>
        <v/>
      </c>
      <c r="V25" s="102" t="str">
        <f t="shared" si="18"/>
        <v/>
      </c>
      <c r="W25" s="102" t="str">
        <f t="shared" si="4"/>
        <v/>
      </c>
      <c r="X25" s="102" t="str">
        <f t="shared" si="5"/>
        <v/>
      </c>
      <c r="Y25" s="102">
        <f t="shared" si="6"/>
        <v>0</v>
      </c>
      <c r="Z25" s="162" t="b">
        <f t="shared" si="7"/>
        <v>0</v>
      </c>
      <c r="AA25" s="162" t="b">
        <f t="shared" si="8"/>
        <v>0</v>
      </c>
      <c r="AB25" s="162" t="b">
        <f t="shared" si="9"/>
        <v>0</v>
      </c>
      <c r="AC25" s="162" t="b">
        <f t="shared" si="10"/>
        <v>0</v>
      </c>
      <c r="AD25" s="162" t="b">
        <f t="shared" si="11"/>
        <v>0</v>
      </c>
      <c r="AE25" s="162" t="b">
        <f t="shared" si="19"/>
        <v>0</v>
      </c>
      <c r="AF25" s="162" t="b">
        <f t="shared" si="20"/>
        <v>0</v>
      </c>
      <c r="AG25" s="162" t="b">
        <f t="shared" si="21"/>
        <v>0</v>
      </c>
      <c r="AH25" s="162" t="b">
        <f t="shared" si="22"/>
        <v>0</v>
      </c>
      <c r="AI25" s="162" t="b">
        <f t="shared" si="23"/>
        <v>0</v>
      </c>
      <c r="AJ25" s="167" t="str">
        <f t="shared" si="12"/>
        <v/>
      </c>
      <c r="AK25" s="168" t="str">
        <f t="shared" si="13"/>
        <v/>
      </c>
      <c r="AL25" s="240" t="str">
        <f t="shared" si="24"/>
        <v/>
      </c>
      <c r="AM25" s="165" t="str">
        <f t="shared" si="25"/>
        <v/>
      </c>
      <c r="AN25" s="166">
        <f t="shared" si="26"/>
        <v>0</v>
      </c>
      <c r="AO25" s="148" t="str">
        <f t="shared" si="27"/>
        <v/>
      </c>
      <c r="AP25" s="149" t="str">
        <f t="shared" si="28"/>
        <v/>
      </c>
      <c r="AQ25" s="137"/>
      <c r="AR25" s="165" t="str">
        <f t="shared" si="29"/>
        <v/>
      </c>
      <c r="AS25" s="243" t="str">
        <f t="shared" si="30"/>
        <v/>
      </c>
      <c r="AT25" s="243" t="str">
        <f t="shared" si="31"/>
        <v/>
      </c>
      <c r="AU25" s="243" t="str">
        <f t="shared" si="32"/>
        <v/>
      </c>
      <c r="AV25" s="242"/>
      <c r="AW25" s="243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43">
        <f t="shared" ref="AX25:AX53" si="35">IF(AW25="",0,IF(AW25&lt;AR25,0,IF(AW25&gt;=AR25,1)))</f>
        <v>0</v>
      </c>
      <c r="AY25" s="242"/>
      <c r="AZ25" s="241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245"/>
      <c r="C26" s="197"/>
      <c r="D26" s="197"/>
      <c r="E26" s="137"/>
      <c r="F26" s="137"/>
      <c r="G26" s="157"/>
      <c r="H26" s="170"/>
      <c r="I26" s="201"/>
      <c r="J26" s="201"/>
      <c r="K26" s="201"/>
      <c r="L26" s="169"/>
      <c r="M26" s="200"/>
      <c r="N26" s="160">
        <f t="shared" si="15"/>
        <v>0</v>
      </c>
      <c r="O26" s="161" t="str">
        <f t="shared" si="16"/>
        <v/>
      </c>
      <c r="P26" s="161" t="str">
        <f t="shared" si="0"/>
        <v/>
      </c>
      <c r="Q26" s="161" t="str">
        <f t="shared" si="0"/>
        <v/>
      </c>
      <c r="R26" s="161">
        <f t="shared" si="17"/>
        <v>0</v>
      </c>
      <c r="S26" s="102" t="str">
        <f t="shared" si="1"/>
        <v/>
      </c>
      <c r="T26" s="102" t="str">
        <f t="shared" si="2"/>
        <v/>
      </c>
      <c r="U26" s="102" t="str">
        <f t="shared" si="3"/>
        <v/>
      </c>
      <c r="V26" s="102" t="str">
        <f t="shared" si="18"/>
        <v/>
      </c>
      <c r="W26" s="102" t="str">
        <f t="shared" si="4"/>
        <v/>
      </c>
      <c r="X26" s="102" t="str">
        <f t="shared" si="5"/>
        <v/>
      </c>
      <c r="Y26" s="102">
        <f t="shared" si="6"/>
        <v>0</v>
      </c>
      <c r="Z26" s="162" t="b">
        <f t="shared" si="7"/>
        <v>0</v>
      </c>
      <c r="AA26" s="162" t="b">
        <f t="shared" si="8"/>
        <v>0</v>
      </c>
      <c r="AB26" s="162" t="b">
        <f t="shared" si="9"/>
        <v>0</v>
      </c>
      <c r="AC26" s="162" t="b">
        <f t="shared" si="10"/>
        <v>0</v>
      </c>
      <c r="AD26" s="162" t="b">
        <f t="shared" si="11"/>
        <v>0</v>
      </c>
      <c r="AE26" s="162" t="b">
        <f t="shared" si="19"/>
        <v>0</v>
      </c>
      <c r="AF26" s="162" t="b">
        <f t="shared" si="20"/>
        <v>0</v>
      </c>
      <c r="AG26" s="162" t="b">
        <f t="shared" si="21"/>
        <v>0</v>
      </c>
      <c r="AH26" s="162" t="b">
        <f t="shared" si="22"/>
        <v>0</v>
      </c>
      <c r="AI26" s="162" t="b">
        <f t="shared" si="23"/>
        <v>0</v>
      </c>
      <c r="AJ26" s="167" t="str">
        <f t="shared" si="12"/>
        <v/>
      </c>
      <c r="AK26" s="168" t="str">
        <f t="shared" si="13"/>
        <v/>
      </c>
      <c r="AL26" s="240" t="str">
        <f t="shared" si="24"/>
        <v/>
      </c>
      <c r="AM26" s="165" t="str">
        <f t="shared" si="25"/>
        <v/>
      </c>
      <c r="AN26" s="166">
        <f t="shared" si="26"/>
        <v>0</v>
      </c>
      <c r="AO26" s="148" t="str">
        <f t="shared" si="27"/>
        <v/>
      </c>
      <c r="AP26" s="149" t="str">
        <f t="shared" si="28"/>
        <v/>
      </c>
      <c r="AQ26" s="137"/>
      <c r="AR26" s="165" t="str">
        <f t="shared" si="29"/>
        <v/>
      </c>
      <c r="AS26" s="243" t="str">
        <f t="shared" si="30"/>
        <v/>
      </c>
      <c r="AT26" s="243" t="str">
        <f t="shared" si="31"/>
        <v/>
      </c>
      <c r="AU26" s="243" t="str">
        <f t="shared" si="32"/>
        <v/>
      </c>
      <c r="AV26" s="242"/>
      <c r="AW26" s="243" t="str">
        <f t="shared" si="34"/>
        <v/>
      </c>
      <c r="AX26" s="243">
        <f t="shared" si="35"/>
        <v>0</v>
      </c>
      <c r="AY26" s="242"/>
      <c r="AZ26" s="241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245"/>
      <c r="C27" s="197"/>
      <c r="D27" s="197"/>
      <c r="E27" s="137"/>
      <c r="F27" s="137"/>
      <c r="G27" s="157"/>
      <c r="H27" s="170"/>
      <c r="I27" s="201"/>
      <c r="J27" s="201"/>
      <c r="K27" s="201"/>
      <c r="L27" s="169"/>
      <c r="M27" s="200"/>
      <c r="N27" s="160">
        <f t="shared" si="15"/>
        <v>0</v>
      </c>
      <c r="O27" s="161" t="str">
        <f t="shared" si="16"/>
        <v/>
      </c>
      <c r="P27" s="161" t="str">
        <f t="shared" si="0"/>
        <v/>
      </c>
      <c r="Q27" s="161" t="str">
        <f t="shared" si="0"/>
        <v/>
      </c>
      <c r="R27" s="161">
        <f t="shared" si="17"/>
        <v>0</v>
      </c>
      <c r="S27" s="102" t="str">
        <f t="shared" si="1"/>
        <v/>
      </c>
      <c r="T27" s="102" t="str">
        <f t="shared" si="2"/>
        <v/>
      </c>
      <c r="U27" s="102" t="str">
        <f t="shared" si="3"/>
        <v/>
      </c>
      <c r="V27" s="102" t="str">
        <f t="shared" si="18"/>
        <v/>
      </c>
      <c r="W27" s="102" t="str">
        <f t="shared" si="4"/>
        <v/>
      </c>
      <c r="X27" s="102" t="str">
        <f t="shared" si="5"/>
        <v/>
      </c>
      <c r="Y27" s="102">
        <f t="shared" si="6"/>
        <v>0</v>
      </c>
      <c r="Z27" s="162" t="b">
        <f t="shared" si="7"/>
        <v>0</v>
      </c>
      <c r="AA27" s="162" t="b">
        <f t="shared" si="8"/>
        <v>0</v>
      </c>
      <c r="AB27" s="162" t="b">
        <f t="shared" si="9"/>
        <v>0</v>
      </c>
      <c r="AC27" s="162" t="b">
        <f t="shared" si="10"/>
        <v>0</v>
      </c>
      <c r="AD27" s="162" t="b">
        <f t="shared" si="11"/>
        <v>0</v>
      </c>
      <c r="AE27" s="162" t="b">
        <f t="shared" si="19"/>
        <v>0</v>
      </c>
      <c r="AF27" s="162" t="b">
        <f t="shared" si="20"/>
        <v>0</v>
      </c>
      <c r="AG27" s="162" t="b">
        <f t="shared" si="21"/>
        <v>0</v>
      </c>
      <c r="AH27" s="162" t="b">
        <f t="shared" si="22"/>
        <v>0</v>
      </c>
      <c r="AI27" s="162" t="b">
        <f t="shared" si="23"/>
        <v>0</v>
      </c>
      <c r="AJ27" s="167" t="str">
        <f t="shared" si="12"/>
        <v/>
      </c>
      <c r="AK27" s="168" t="str">
        <f t="shared" si="13"/>
        <v/>
      </c>
      <c r="AL27" s="240" t="str">
        <f t="shared" si="24"/>
        <v/>
      </c>
      <c r="AM27" s="165" t="str">
        <f t="shared" si="25"/>
        <v/>
      </c>
      <c r="AN27" s="166">
        <f t="shared" si="26"/>
        <v>0</v>
      </c>
      <c r="AO27" s="148" t="str">
        <f t="shared" si="27"/>
        <v/>
      </c>
      <c r="AP27" s="149" t="str">
        <f t="shared" si="28"/>
        <v/>
      </c>
      <c r="AQ27" s="137"/>
      <c r="AR27" s="165" t="str">
        <f t="shared" si="29"/>
        <v/>
      </c>
      <c r="AS27" s="243" t="str">
        <f t="shared" si="30"/>
        <v/>
      </c>
      <c r="AT27" s="243" t="str">
        <f t="shared" si="31"/>
        <v/>
      </c>
      <c r="AU27" s="243" t="str">
        <f t="shared" si="32"/>
        <v/>
      </c>
      <c r="AV27" s="242"/>
      <c r="AW27" s="243" t="str">
        <f t="shared" si="34"/>
        <v/>
      </c>
      <c r="AX27" s="243">
        <f t="shared" si="35"/>
        <v>0</v>
      </c>
      <c r="AY27" s="242"/>
      <c r="AZ27" s="241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245"/>
      <c r="C28" s="197"/>
      <c r="D28" s="197"/>
      <c r="E28" s="137"/>
      <c r="F28" s="137"/>
      <c r="G28" s="157"/>
      <c r="H28" s="170"/>
      <c r="I28" s="201"/>
      <c r="J28" s="201"/>
      <c r="K28" s="201"/>
      <c r="L28" s="169"/>
      <c r="M28" s="200"/>
      <c r="N28" s="160">
        <f t="shared" si="15"/>
        <v>0</v>
      </c>
      <c r="O28" s="161" t="str">
        <f t="shared" si="16"/>
        <v/>
      </c>
      <c r="P28" s="161" t="str">
        <f t="shared" si="0"/>
        <v/>
      </c>
      <c r="Q28" s="161" t="str">
        <f t="shared" si="0"/>
        <v/>
      </c>
      <c r="R28" s="161">
        <f t="shared" si="17"/>
        <v>0</v>
      </c>
      <c r="S28" s="102" t="str">
        <f t="shared" si="1"/>
        <v/>
      </c>
      <c r="T28" s="102" t="str">
        <f t="shared" si="2"/>
        <v/>
      </c>
      <c r="U28" s="102" t="str">
        <f t="shared" si="3"/>
        <v/>
      </c>
      <c r="V28" s="102" t="str">
        <f t="shared" si="18"/>
        <v/>
      </c>
      <c r="W28" s="102" t="str">
        <f t="shared" si="4"/>
        <v/>
      </c>
      <c r="X28" s="102" t="str">
        <f t="shared" si="5"/>
        <v/>
      </c>
      <c r="Y28" s="102">
        <f t="shared" si="6"/>
        <v>0</v>
      </c>
      <c r="Z28" s="162" t="b">
        <f t="shared" si="7"/>
        <v>0</v>
      </c>
      <c r="AA28" s="162" t="b">
        <f t="shared" si="8"/>
        <v>0</v>
      </c>
      <c r="AB28" s="162" t="b">
        <f t="shared" si="9"/>
        <v>0</v>
      </c>
      <c r="AC28" s="162" t="b">
        <f t="shared" si="10"/>
        <v>0</v>
      </c>
      <c r="AD28" s="162" t="b">
        <f t="shared" si="11"/>
        <v>0</v>
      </c>
      <c r="AE28" s="162" t="b">
        <f t="shared" si="19"/>
        <v>0</v>
      </c>
      <c r="AF28" s="162" t="b">
        <f t="shared" si="20"/>
        <v>0</v>
      </c>
      <c r="AG28" s="162" t="b">
        <f t="shared" si="21"/>
        <v>0</v>
      </c>
      <c r="AH28" s="162" t="b">
        <f t="shared" si="22"/>
        <v>0</v>
      </c>
      <c r="AI28" s="162" t="b">
        <f t="shared" si="23"/>
        <v>0</v>
      </c>
      <c r="AJ28" s="167" t="str">
        <f t="shared" si="12"/>
        <v/>
      </c>
      <c r="AK28" s="168" t="str">
        <f t="shared" si="13"/>
        <v/>
      </c>
      <c r="AL28" s="240" t="str">
        <f t="shared" si="24"/>
        <v/>
      </c>
      <c r="AM28" s="165" t="str">
        <f t="shared" si="25"/>
        <v/>
      </c>
      <c r="AN28" s="166">
        <f t="shared" si="26"/>
        <v>0</v>
      </c>
      <c r="AO28" s="148" t="str">
        <f t="shared" si="27"/>
        <v/>
      </c>
      <c r="AP28" s="149" t="str">
        <f t="shared" si="28"/>
        <v/>
      </c>
      <c r="AQ28" s="137"/>
      <c r="AR28" s="165" t="str">
        <f t="shared" si="29"/>
        <v/>
      </c>
      <c r="AS28" s="243" t="str">
        <f t="shared" si="30"/>
        <v/>
      </c>
      <c r="AT28" s="243" t="str">
        <f t="shared" si="31"/>
        <v/>
      </c>
      <c r="AU28" s="243" t="str">
        <f t="shared" si="32"/>
        <v/>
      </c>
      <c r="AV28" s="242"/>
      <c r="AW28" s="243" t="str">
        <f t="shared" si="34"/>
        <v/>
      </c>
      <c r="AX28" s="243">
        <f t="shared" si="35"/>
        <v>0</v>
      </c>
      <c r="AY28" s="242"/>
      <c r="AZ28" s="241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245"/>
      <c r="C29" s="197"/>
      <c r="D29" s="155"/>
      <c r="E29" s="137"/>
      <c r="F29" s="137"/>
      <c r="G29" s="157"/>
      <c r="H29" s="170"/>
      <c r="I29" s="169"/>
      <c r="J29" s="169"/>
      <c r="K29" s="169"/>
      <c r="L29" s="169"/>
      <c r="M29" s="200"/>
      <c r="N29" s="160">
        <f t="shared" si="15"/>
        <v>0</v>
      </c>
      <c r="O29" s="161" t="str">
        <f t="shared" si="16"/>
        <v/>
      </c>
      <c r="P29" s="161" t="str">
        <f t="shared" si="0"/>
        <v/>
      </c>
      <c r="Q29" s="161" t="str">
        <f t="shared" si="0"/>
        <v/>
      </c>
      <c r="R29" s="161">
        <f t="shared" si="17"/>
        <v>0</v>
      </c>
      <c r="S29" s="102" t="str">
        <f t="shared" si="1"/>
        <v/>
      </c>
      <c r="T29" s="102" t="str">
        <f t="shared" si="2"/>
        <v/>
      </c>
      <c r="U29" s="102" t="str">
        <f t="shared" si="3"/>
        <v/>
      </c>
      <c r="V29" s="102" t="str">
        <f t="shared" si="18"/>
        <v/>
      </c>
      <c r="W29" s="102" t="str">
        <f t="shared" si="4"/>
        <v/>
      </c>
      <c r="X29" s="102" t="str">
        <f t="shared" si="5"/>
        <v/>
      </c>
      <c r="Y29" s="102">
        <f t="shared" si="6"/>
        <v>0</v>
      </c>
      <c r="Z29" s="162" t="b">
        <f t="shared" si="7"/>
        <v>0</v>
      </c>
      <c r="AA29" s="162" t="b">
        <f t="shared" si="8"/>
        <v>0</v>
      </c>
      <c r="AB29" s="162" t="b">
        <f t="shared" si="9"/>
        <v>0</v>
      </c>
      <c r="AC29" s="162" t="b">
        <f t="shared" si="10"/>
        <v>0</v>
      </c>
      <c r="AD29" s="162" t="b">
        <f t="shared" si="11"/>
        <v>0</v>
      </c>
      <c r="AE29" s="162" t="b">
        <f t="shared" si="19"/>
        <v>0</v>
      </c>
      <c r="AF29" s="162" t="b">
        <f t="shared" si="20"/>
        <v>0</v>
      </c>
      <c r="AG29" s="162" t="b">
        <f t="shared" si="21"/>
        <v>0</v>
      </c>
      <c r="AH29" s="162" t="b">
        <f t="shared" si="22"/>
        <v>0</v>
      </c>
      <c r="AI29" s="162" t="b">
        <f t="shared" si="23"/>
        <v>0</v>
      </c>
      <c r="AJ29" s="167" t="str">
        <f t="shared" si="12"/>
        <v/>
      </c>
      <c r="AK29" s="168" t="str">
        <f t="shared" si="13"/>
        <v/>
      </c>
      <c r="AL29" s="240" t="str">
        <f t="shared" si="24"/>
        <v/>
      </c>
      <c r="AM29" s="165" t="str">
        <f t="shared" si="25"/>
        <v/>
      </c>
      <c r="AN29" s="166">
        <f t="shared" si="26"/>
        <v>0</v>
      </c>
      <c r="AO29" s="148" t="str">
        <f t="shared" si="27"/>
        <v/>
      </c>
      <c r="AP29" s="149" t="str">
        <f t="shared" si="28"/>
        <v/>
      </c>
      <c r="AQ29" s="137"/>
      <c r="AR29" s="165" t="str">
        <f t="shared" si="29"/>
        <v/>
      </c>
      <c r="AS29" s="243" t="str">
        <f t="shared" si="30"/>
        <v/>
      </c>
      <c r="AT29" s="243" t="str">
        <f t="shared" si="31"/>
        <v/>
      </c>
      <c r="AU29" s="243" t="str">
        <f t="shared" si="32"/>
        <v/>
      </c>
      <c r="AV29" s="242"/>
      <c r="AW29" s="243" t="str">
        <f t="shared" si="34"/>
        <v/>
      </c>
      <c r="AX29" s="243">
        <f t="shared" si="35"/>
        <v>0</v>
      </c>
      <c r="AY29" s="242"/>
      <c r="AZ29" s="241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245"/>
      <c r="C30" s="197"/>
      <c r="D30" s="155"/>
      <c r="E30" s="137"/>
      <c r="F30" s="137"/>
      <c r="G30" s="157"/>
      <c r="H30" s="170"/>
      <c r="I30" s="169"/>
      <c r="J30" s="169"/>
      <c r="K30" s="169"/>
      <c r="L30" s="169"/>
      <c r="M30" s="171"/>
      <c r="N30" s="160">
        <f t="shared" si="15"/>
        <v>0</v>
      </c>
      <c r="O30" s="161" t="str">
        <f t="shared" si="16"/>
        <v/>
      </c>
      <c r="P30" s="161" t="str">
        <f t="shared" si="0"/>
        <v/>
      </c>
      <c r="Q30" s="161" t="str">
        <f t="shared" si="0"/>
        <v/>
      </c>
      <c r="R30" s="161">
        <f t="shared" si="17"/>
        <v>0</v>
      </c>
      <c r="S30" s="102" t="str">
        <f t="shared" si="1"/>
        <v/>
      </c>
      <c r="T30" s="102" t="str">
        <f t="shared" si="2"/>
        <v/>
      </c>
      <c r="U30" s="102" t="str">
        <f t="shared" si="3"/>
        <v/>
      </c>
      <c r="V30" s="102" t="str">
        <f t="shared" si="18"/>
        <v/>
      </c>
      <c r="W30" s="102" t="str">
        <f t="shared" si="4"/>
        <v/>
      </c>
      <c r="X30" s="102" t="str">
        <f t="shared" si="5"/>
        <v/>
      </c>
      <c r="Y30" s="102">
        <f t="shared" si="6"/>
        <v>0</v>
      </c>
      <c r="Z30" s="162" t="b">
        <f t="shared" si="7"/>
        <v>0</v>
      </c>
      <c r="AA30" s="162" t="b">
        <f t="shared" si="8"/>
        <v>0</v>
      </c>
      <c r="AB30" s="162" t="b">
        <f t="shared" si="9"/>
        <v>0</v>
      </c>
      <c r="AC30" s="162" t="b">
        <f t="shared" si="10"/>
        <v>0</v>
      </c>
      <c r="AD30" s="162" t="b">
        <f t="shared" si="11"/>
        <v>0</v>
      </c>
      <c r="AE30" s="162" t="b">
        <f t="shared" si="19"/>
        <v>0</v>
      </c>
      <c r="AF30" s="162" t="b">
        <f t="shared" si="20"/>
        <v>0</v>
      </c>
      <c r="AG30" s="162" t="b">
        <f t="shared" si="21"/>
        <v>0</v>
      </c>
      <c r="AH30" s="162" t="b">
        <f t="shared" si="22"/>
        <v>0</v>
      </c>
      <c r="AI30" s="162" t="b">
        <f t="shared" si="23"/>
        <v>0</v>
      </c>
      <c r="AJ30" s="167" t="str">
        <f t="shared" si="12"/>
        <v/>
      </c>
      <c r="AK30" s="168" t="str">
        <f t="shared" si="13"/>
        <v/>
      </c>
      <c r="AL30" s="240" t="str">
        <f t="shared" si="24"/>
        <v/>
      </c>
      <c r="AM30" s="165" t="str">
        <f t="shared" si="25"/>
        <v/>
      </c>
      <c r="AN30" s="166">
        <f t="shared" si="26"/>
        <v>0</v>
      </c>
      <c r="AO30" s="148" t="str">
        <f t="shared" si="27"/>
        <v/>
      </c>
      <c r="AP30" s="149" t="str">
        <f t="shared" si="28"/>
        <v/>
      </c>
      <c r="AQ30" s="137"/>
      <c r="AR30" s="165" t="str">
        <f t="shared" si="29"/>
        <v/>
      </c>
      <c r="AS30" s="243" t="str">
        <f t="shared" si="30"/>
        <v/>
      </c>
      <c r="AT30" s="243" t="str">
        <f t="shared" si="31"/>
        <v/>
      </c>
      <c r="AU30" s="243" t="str">
        <f t="shared" si="32"/>
        <v/>
      </c>
      <c r="AV30" s="242"/>
      <c r="AW30" s="243" t="str">
        <f t="shared" si="34"/>
        <v/>
      </c>
      <c r="AX30" s="243">
        <f t="shared" si="35"/>
        <v>0</v>
      </c>
      <c r="AY30" s="242"/>
      <c r="AZ30" s="241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245"/>
      <c r="C31" s="197"/>
      <c r="D31" s="197"/>
      <c r="E31" s="137"/>
      <c r="F31" s="137"/>
      <c r="G31" s="157"/>
      <c r="H31" s="170"/>
      <c r="I31" s="169"/>
      <c r="J31" s="169"/>
      <c r="K31" s="169"/>
      <c r="L31" s="169"/>
      <c r="M31" s="171"/>
      <c r="N31" s="160">
        <f t="shared" si="15"/>
        <v>0</v>
      </c>
      <c r="O31" s="161" t="str">
        <f t="shared" si="16"/>
        <v/>
      </c>
      <c r="P31" s="161" t="str">
        <f t="shared" si="0"/>
        <v/>
      </c>
      <c r="Q31" s="161" t="str">
        <f t="shared" si="0"/>
        <v/>
      </c>
      <c r="R31" s="161">
        <f t="shared" si="17"/>
        <v>0</v>
      </c>
      <c r="S31" s="102" t="str">
        <f t="shared" si="1"/>
        <v/>
      </c>
      <c r="T31" s="102" t="str">
        <f t="shared" si="2"/>
        <v/>
      </c>
      <c r="U31" s="102" t="str">
        <f t="shared" si="3"/>
        <v/>
      </c>
      <c r="V31" s="102" t="str">
        <f t="shared" si="18"/>
        <v/>
      </c>
      <c r="W31" s="102" t="str">
        <f t="shared" si="4"/>
        <v/>
      </c>
      <c r="X31" s="102" t="str">
        <f t="shared" si="5"/>
        <v/>
      </c>
      <c r="Y31" s="102">
        <f t="shared" si="6"/>
        <v>0</v>
      </c>
      <c r="Z31" s="162" t="b">
        <f t="shared" si="7"/>
        <v>0</v>
      </c>
      <c r="AA31" s="162" t="b">
        <f t="shared" si="8"/>
        <v>0</v>
      </c>
      <c r="AB31" s="162" t="b">
        <f t="shared" si="9"/>
        <v>0</v>
      </c>
      <c r="AC31" s="162" t="b">
        <f t="shared" si="10"/>
        <v>0</v>
      </c>
      <c r="AD31" s="162" t="b">
        <f t="shared" si="11"/>
        <v>0</v>
      </c>
      <c r="AE31" s="162" t="b">
        <f t="shared" si="19"/>
        <v>0</v>
      </c>
      <c r="AF31" s="162" t="b">
        <f t="shared" si="20"/>
        <v>0</v>
      </c>
      <c r="AG31" s="162" t="b">
        <f t="shared" si="21"/>
        <v>0</v>
      </c>
      <c r="AH31" s="162" t="b">
        <f t="shared" si="22"/>
        <v>0</v>
      </c>
      <c r="AI31" s="162" t="b">
        <f t="shared" si="23"/>
        <v>0</v>
      </c>
      <c r="AJ31" s="167" t="str">
        <f t="shared" si="12"/>
        <v/>
      </c>
      <c r="AK31" s="168" t="str">
        <f t="shared" si="13"/>
        <v/>
      </c>
      <c r="AL31" s="240" t="str">
        <f t="shared" si="24"/>
        <v/>
      </c>
      <c r="AM31" s="165" t="str">
        <f t="shared" si="25"/>
        <v/>
      </c>
      <c r="AN31" s="166">
        <f t="shared" si="26"/>
        <v>0</v>
      </c>
      <c r="AO31" s="148" t="str">
        <f t="shared" si="27"/>
        <v/>
      </c>
      <c r="AP31" s="149" t="str">
        <f t="shared" si="28"/>
        <v/>
      </c>
      <c r="AQ31" s="137"/>
      <c r="AR31" s="165" t="str">
        <f t="shared" si="29"/>
        <v/>
      </c>
      <c r="AS31" s="243" t="str">
        <f t="shared" si="30"/>
        <v/>
      </c>
      <c r="AT31" s="243" t="str">
        <f t="shared" si="31"/>
        <v/>
      </c>
      <c r="AU31" s="243" t="str">
        <f t="shared" si="32"/>
        <v/>
      </c>
      <c r="AV31" s="242"/>
      <c r="AW31" s="243" t="str">
        <f t="shared" si="34"/>
        <v/>
      </c>
      <c r="AX31" s="243">
        <f t="shared" si="35"/>
        <v>0</v>
      </c>
      <c r="AY31" s="242"/>
      <c r="AZ31" s="241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245"/>
      <c r="C32" s="197"/>
      <c r="D32" s="197"/>
      <c r="E32" s="137"/>
      <c r="F32" s="137"/>
      <c r="G32" s="157"/>
      <c r="H32" s="170"/>
      <c r="I32" s="169"/>
      <c r="J32" s="169"/>
      <c r="K32" s="169"/>
      <c r="L32" s="169"/>
      <c r="M32" s="200"/>
      <c r="N32" s="160">
        <f t="shared" si="15"/>
        <v>0</v>
      </c>
      <c r="O32" s="161" t="str">
        <f t="shared" si="16"/>
        <v/>
      </c>
      <c r="P32" s="161" t="str">
        <f t="shared" si="0"/>
        <v/>
      </c>
      <c r="Q32" s="161" t="str">
        <f t="shared" si="0"/>
        <v/>
      </c>
      <c r="R32" s="161">
        <f t="shared" si="17"/>
        <v>0</v>
      </c>
      <c r="S32" s="102" t="str">
        <f t="shared" si="1"/>
        <v/>
      </c>
      <c r="T32" s="102" t="str">
        <f t="shared" si="2"/>
        <v/>
      </c>
      <c r="U32" s="102" t="str">
        <f t="shared" si="3"/>
        <v/>
      </c>
      <c r="V32" s="102" t="str">
        <f t="shared" si="18"/>
        <v/>
      </c>
      <c r="W32" s="102" t="str">
        <f t="shared" si="4"/>
        <v/>
      </c>
      <c r="X32" s="102" t="str">
        <f t="shared" si="5"/>
        <v/>
      </c>
      <c r="Y32" s="102">
        <f t="shared" si="6"/>
        <v>0</v>
      </c>
      <c r="Z32" s="162" t="b">
        <f t="shared" si="7"/>
        <v>0</v>
      </c>
      <c r="AA32" s="162" t="b">
        <f t="shared" si="8"/>
        <v>0</v>
      </c>
      <c r="AB32" s="162" t="b">
        <f t="shared" si="9"/>
        <v>0</v>
      </c>
      <c r="AC32" s="162" t="b">
        <f t="shared" si="10"/>
        <v>0</v>
      </c>
      <c r="AD32" s="162" t="b">
        <f t="shared" si="11"/>
        <v>0</v>
      </c>
      <c r="AE32" s="162" t="b">
        <f t="shared" si="19"/>
        <v>0</v>
      </c>
      <c r="AF32" s="162" t="b">
        <f t="shared" si="20"/>
        <v>0</v>
      </c>
      <c r="AG32" s="162" t="b">
        <f t="shared" si="21"/>
        <v>0</v>
      </c>
      <c r="AH32" s="162" t="b">
        <f t="shared" si="22"/>
        <v>0</v>
      </c>
      <c r="AI32" s="162" t="b">
        <f t="shared" si="23"/>
        <v>0</v>
      </c>
      <c r="AJ32" s="167" t="str">
        <f t="shared" si="12"/>
        <v/>
      </c>
      <c r="AK32" s="168" t="str">
        <f t="shared" si="13"/>
        <v/>
      </c>
      <c r="AL32" s="240" t="str">
        <f t="shared" si="24"/>
        <v/>
      </c>
      <c r="AM32" s="165" t="str">
        <f t="shared" si="25"/>
        <v/>
      </c>
      <c r="AN32" s="166">
        <f t="shared" si="26"/>
        <v>0</v>
      </c>
      <c r="AO32" s="148" t="str">
        <f t="shared" si="27"/>
        <v/>
      </c>
      <c r="AP32" s="149" t="str">
        <f t="shared" si="28"/>
        <v/>
      </c>
      <c r="AQ32" s="137"/>
      <c r="AR32" s="165" t="str">
        <f t="shared" si="29"/>
        <v/>
      </c>
      <c r="AS32" s="243" t="str">
        <f t="shared" si="30"/>
        <v/>
      </c>
      <c r="AT32" s="243" t="str">
        <f t="shared" si="31"/>
        <v/>
      </c>
      <c r="AU32" s="243" t="str">
        <f t="shared" si="32"/>
        <v/>
      </c>
      <c r="AV32" s="242"/>
      <c r="AW32" s="243" t="str">
        <f t="shared" si="34"/>
        <v/>
      </c>
      <c r="AX32" s="243">
        <f t="shared" si="35"/>
        <v>0</v>
      </c>
      <c r="AY32" s="242"/>
      <c r="AZ32" s="241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245"/>
      <c r="C33" s="197"/>
      <c r="D33" s="155"/>
      <c r="E33" s="137"/>
      <c r="F33" s="137"/>
      <c r="G33" s="157"/>
      <c r="H33" s="170"/>
      <c r="I33" s="169"/>
      <c r="J33" s="169"/>
      <c r="K33" s="169"/>
      <c r="L33" s="169"/>
      <c r="M33" s="171"/>
      <c r="N33" s="160">
        <f t="shared" si="15"/>
        <v>0</v>
      </c>
      <c r="O33" s="161" t="str">
        <f t="shared" si="16"/>
        <v/>
      </c>
      <c r="P33" s="161" t="str">
        <f t="shared" si="0"/>
        <v/>
      </c>
      <c r="Q33" s="161" t="str">
        <f t="shared" si="0"/>
        <v/>
      </c>
      <c r="R33" s="161">
        <f t="shared" si="17"/>
        <v>0</v>
      </c>
      <c r="S33" s="102" t="str">
        <f t="shared" si="1"/>
        <v/>
      </c>
      <c r="T33" s="102" t="str">
        <f t="shared" si="2"/>
        <v/>
      </c>
      <c r="U33" s="102" t="str">
        <f t="shared" si="3"/>
        <v/>
      </c>
      <c r="V33" s="102" t="str">
        <f t="shared" si="18"/>
        <v/>
      </c>
      <c r="W33" s="102" t="str">
        <f t="shared" si="4"/>
        <v/>
      </c>
      <c r="X33" s="102" t="str">
        <f t="shared" si="5"/>
        <v/>
      </c>
      <c r="Y33" s="102">
        <f t="shared" si="6"/>
        <v>0</v>
      </c>
      <c r="Z33" s="162" t="b">
        <f t="shared" si="7"/>
        <v>0</v>
      </c>
      <c r="AA33" s="162" t="b">
        <f t="shared" si="8"/>
        <v>0</v>
      </c>
      <c r="AB33" s="162" t="b">
        <f t="shared" si="9"/>
        <v>0</v>
      </c>
      <c r="AC33" s="162" t="b">
        <f t="shared" si="10"/>
        <v>0</v>
      </c>
      <c r="AD33" s="162" t="b">
        <f t="shared" si="11"/>
        <v>0</v>
      </c>
      <c r="AE33" s="162" t="b">
        <f t="shared" si="19"/>
        <v>0</v>
      </c>
      <c r="AF33" s="162" t="b">
        <f t="shared" si="20"/>
        <v>0</v>
      </c>
      <c r="AG33" s="162" t="b">
        <f t="shared" si="21"/>
        <v>0</v>
      </c>
      <c r="AH33" s="162" t="b">
        <f t="shared" si="22"/>
        <v>0</v>
      </c>
      <c r="AI33" s="162" t="b">
        <f t="shared" si="23"/>
        <v>0</v>
      </c>
      <c r="AJ33" s="167" t="str">
        <f t="shared" si="12"/>
        <v/>
      </c>
      <c r="AK33" s="168" t="str">
        <f t="shared" si="13"/>
        <v/>
      </c>
      <c r="AL33" s="240" t="str">
        <f t="shared" si="24"/>
        <v/>
      </c>
      <c r="AM33" s="165" t="str">
        <f t="shared" si="25"/>
        <v/>
      </c>
      <c r="AN33" s="166">
        <f t="shared" si="26"/>
        <v>0</v>
      </c>
      <c r="AO33" s="148" t="str">
        <f t="shared" si="27"/>
        <v/>
      </c>
      <c r="AP33" s="149" t="str">
        <f t="shared" si="28"/>
        <v/>
      </c>
      <c r="AQ33" s="137"/>
      <c r="AR33" s="165" t="str">
        <f t="shared" si="29"/>
        <v/>
      </c>
      <c r="AS33" s="243" t="str">
        <f t="shared" si="30"/>
        <v/>
      </c>
      <c r="AT33" s="243" t="str">
        <f t="shared" si="31"/>
        <v/>
      </c>
      <c r="AU33" s="243" t="str">
        <f t="shared" si="32"/>
        <v/>
      </c>
      <c r="AV33" s="242"/>
      <c r="AW33" s="243" t="str">
        <f t="shared" si="34"/>
        <v/>
      </c>
      <c r="AX33" s="243">
        <f t="shared" si="35"/>
        <v>0</v>
      </c>
      <c r="AY33" s="242"/>
      <c r="AZ33" s="241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245"/>
      <c r="C34" s="197"/>
      <c r="D34" s="155"/>
      <c r="E34" s="137"/>
      <c r="F34" s="137"/>
      <c r="G34" s="157"/>
      <c r="H34" s="170"/>
      <c r="I34" s="169"/>
      <c r="J34" s="169"/>
      <c r="K34" s="169"/>
      <c r="L34" s="169"/>
      <c r="M34" s="171"/>
      <c r="N34" s="160">
        <f t="shared" si="15"/>
        <v>0</v>
      </c>
      <c r="O34" s="161" t="str">
        <f t="shared" si="16"/>
        <v/>
      </c>
      <c r="P34" s="161" t="str">
        <f t="shared" si="0"/>
        <v/>
      </c>
      <c r="Q34" s="161" t="str">
        <f t="shared" si="0"/>
        <v/>
      </c>
      <c r="R34" s="161">
        <f t="shared" si="17"/>
        <v>0</v>
      </c>
      <c r="S34" s="102" t="str">
        <f t="shared" si="1"/>
        <v/>
      </c>
      <c r="T34" s="102" t="str">
        <f t="shared" si="2"/>
        <v/>
      </c>
      <c r="U34" s="102" t="str">
        <f t="shared" si="3"/>
        <v/>
      </c>
      <c r="V34" s="102" t="str">
        <f t="shared" si="18"/>
        <v/>
      </c>
      <c r="W34" s="102" t="str">
        <f t="shared" si="4"/>
        <v/>
      </c>
      <c r="X34" s="102" t="str">
        <f t="shared" si="5"/>
        <v/>
      </c>
      <c r="Y34" s="102">
        <f t="shared" si="6"/>
        <v>0</v>
      </c>
      <c r="Z34" s="162" t="b">
        <f t="shared" si="7"/>
        <v>0</v>
      </c>
      <c r="AA34" s="162" t="b">
        <f t="shared" si="8"/>
        <v>0</v>
      </c>
      <c r="AB34" s="162" t="b">
        <f t="shared" si="9"/>
        <v>0</v>
      </c>
      <c r="AC34" s="162" t="b">
        <f t="shared" si="10"/>
        <v>0</v>
      </c>
      <c r="AD34" s="162" t="b">
        <f t="shared" si="11"/>
        <v>0</v>
      </c>
      <c r="AE34" s="162" t="b">
        <f t="shared" si="19"/>
        <v>0</v>
      </c>
      <c r="AF34" s="162" t="b">
        <f t="shared" si="20"/>
        <v>0</v>
      </c>
      <c r="AG34" s="162" t="b">
        <f t="shared" si="21"/>
        <v>0</v>
      </c>
      <c r="AH34" s="162" t="b">
        <f t="shared" si="22"/>
        <v>0</v>
      </c>
      <c r="AI34" s="162" t="b">
        <f t="shared" si="23"/>
        <v>0</v>
      </c>
      <c r="AJ34" s="167" t="str">
        <f t="shared" si="12"/>
        <v/>
      </c>
      <c r="AK34" s="168" t="str">
        <f t="shared" si="13"/>
        <v/>
      </c>
      <c r="AL34" s="240" t="str">
        <f t="shared" si="24"/>
        <v/>
      </c>
      <c r="AM34" s="165" t="str">
        <f t="shared" si="25"/>
        <v/>
      </c>
      <c r="AN34" s="166">
        <f t="shared" si="26"/>
        <v>0</v>
      </c>
      <c r="AO34" s="148" t="str">
        <f t="shared" si="27"/>
        <v/>
      </c>
      <c r="AP34" s="149" t="str">
        <f t="shared" si="28"/>
        <v/>
      </c>
      <c r="AQ34" s="137"/>
      <c r="AR34" s="165" t="str">
        <f t="shared" si="29"/>
        <v/>
      </c>
      <c r="AS34" s="243" t="str">
        <f t="shared" si="30"/>
        <v/>
      </c>
      <c r="AT34" s="243" t="str">
        <f t="shared" si="31"/>
        <v/>
      </c>
      <c r="AU34" s="243" t="str">
        <f t="shared" si="32"/>
        <v/>
      </c>
      <c r="AV34" s="242"/>
      <c r="AW34" s="243" t="str">
        <f t="shared" si="34"/>
        <v/>
      </c>
      <c r="AX34" s="243">
        <f t="shared" si="35"/>
        <v>0</v>
      </c>
      <c r="AY34" s="242"/>
      <c r="AZ34" s="241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245"/>
      <c r="C35" s="197"/>
      <c r="D35" s="197"/>
      <c r="E35" s="137"/>
      <c r="F35" s="137"/>
      <c r="G35" s="157"/>
      <c r="H35" s="170"/>
      <c r="I35" s="169"/>
      <c r="J35" s="169"/>
      <c r="K35" s="169"/>
      <c r="L35" s="169"/>
      <c r="M35" s="171"/>
      <c r="N35" s="160">
        <f t="shared" si="15"/>
        <v>0</v>
      </c>
      <c r="O35" s="161" t="str">
        <f t="shared" si="16"/>
        <v/>
      </c>
      <c r="P35" s="161" t="str">
        <f t="shared" si="0"/>
        <v/>
      </c>
      <c r="Q35" s="161" t="str">
        <f t="shared" si="0"/>
        <v/>
      </c>
      <c r="R35" s="161">
        <f t="shared" si="17"/>
        <v>0</v>
      </c>
      <c r="S35" s="102" t="str">
        <f t="shared" si="1"/>
        <v/>
      </c>
      <c r="T35" s="102" t="str">
        <f t="shared" si="2"/>
        <v/>
      </c>
      <c r="U35" s="102" t="str">
        <f t="shared" si="3"/>
        <v/>
      </c>
      <c r="V35" s="102" t="str">
        <f t="shared" si="18"/>
        <v/>
      </c>
      <c r="W35" s="102" t="str">
        <f t="shared" si="4"/>
        <v/>
      </c>
      <c r="X35" s="102" t="str">
        <f t="shared" si="5"/>
        <v/>
      </c>
      <c r="Y35" s="102">
        <f t="shared" si="6"/>
        <v>0</v>
      </c>
      <c r="Z35" s="162" t="b">
        <f t="shared" si="7"/>
        <v>0</v>
      </c>
      <c r="AA35" s="162" t="b">
        <f t="shared" si="8"/>
        <v>0</v>
      </c>
      <c r="AB35" s="162" t="b">
        <f t="shared" si="9"/>
        <v>0</v>
      </c>
      <c r="AC35" s="162" t="b">
        <f t="shared" si="10"/>
        <v>0</v>
      </c>
      <c r="AD35" s="162" t="b">
        <f t="shared" si="11"/>
        <v>0</v>
      </c>
      <c r="AE35" s="162" t="b">
        <f t="shared" si="19"/>
        <v>0</v>
      </c>
      <c r="AF35" s="162" t="b">
        <f t="shared" si="20"/>
        <v>0</v>
      </c>
      <c r="AG35" s="162" t="b">
        <f t="shared" si="21"/>
        <v>0</v>
      </c>
      <c r="AH35" s="162" t="b">
        <f t="shared" si="22"/>
        <v>0</v>
      </c>
      <c r="AI35" s="162" t="b">
        <f t="shared" si="23"/>
        <v>0</v>
      </c>
      <c r="AJ35" s="167" t="str">
        <f t="shared" si="12"/>
        <v/>
      </c>
      <c r="AK35" s="168" t="str">
        <f t="shared" si="13"/>
        <v/>
      </c>
      <c r="AL35" s="240" t="str">
        <f t="shared" si="24"/>
        <v/>
      </c>
      <c r="AM35" s="165" t="str">
        <f t="shared" si="25"/>
        <v/>
      </c>
      <c r="AN35" s="166">
        <f t="shared" si="26"/>
        <v>0</v>
      </c>
      <c r="AO35" s="148" t="str">
        <f t="shared" si="27"/>
        <v/>
      </c>
      <c r="AP35" s="149" t="str">
        <f t="shared" si="28"/>
        <v/>
      </c>
      <c r="AQ35" s="137"/>
      <c r="AR35" s="165" t="str">
        <f t="shared" si="29"/>
        <v/>
      </c>
      <c r="AS35" s="243" t="str">
        <f t="shared" si="30"/>
        <v/>
      </c>
      <c r="AT35" s="243" t="str">
        <f t="shared" si="31"/>
        <v/>
      </c>
      <c r="AU35" s="243" t="str">
        <f t="shared" si="32"/>
        <v/>
      </c>
      <c r="AV35" s="242"/>
      <c r="AW35" s="243" t="str">
        <f t="shared" si="34"/>
        <v/>
      </c>
      <c r="AX35" s="243">
        <f t="shared" si="35"/>
        <v>0</v>
      </c>
      <c r="AY35" s="242"/>
      <c r="AZ35" s="241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245"/>
      <c r="C36" s="197"/>
      <c r="D36" s="155"/>
      <c r="E36" s="137"/>
      <c r="F36" s="137"/>
      <c r="G36" s="157"/>
      <c r="H36" s="170"/>
      <c r="I36" s="169"/>
      <c r="J36" s="169"/>
      <c r="K36" s="169"/>
      <c r="L36" s="169"/>
      <c r="M36" s="171"/>
      <c r="N36" s="160">
        <f t="shared" si="15"/>
        <v>0</v>
      </c>
      <c r="O36" s="161" t="str">
        <f t="shared" si="16"/>
        <v/>
      </c>
      <c r="P36" s="161" t="str">
        <f t="shared" si="0"/>
        <v/>
      </c>
      <c r="Q36" s="161" t="str">
        <f t="shared" si="0"/>
        <v/>
      </c>
      <c r="R36" s="161">
        <f t="shared" si="17"/>
        <v>0</v>
      </c>
      <c r="S36" s="102" t="str">
        <f t="shared" si="1"/>
        <v/>
      </c>
      <c r="T36" s="102" t="str">
        <f t="shared" si="2"/>
        <v/>
      </c>
      <c r="U36" s="102" t="str">
        <f t="shared" si="3"/>
        <v/>
      </c>
      <c r="V36" s="102" t="str">
        <f t="shared" si="18"/>
        <v/>
      </c>
      <c r="W36" s="102" t="str">
        <f t="shared" si="4"/>
        <v/>
      </c>
      <c r="X36" s="102" t="str">
        <f t="shared" si="5"/>
        <v/>
      </c>
      <c r="Y36" s="102">
        <f t="shared" si="6"/>
        <v>0</v>
      </c>
      <c r="Z36" s="162" t="b">
        <f t="shared" si="7"/>
        <v>0</v>
      </c>
      <c r="AA36" s="162" t="b">
        <f t="shared" si="8"/>
        <v>0</v>
      </c>
      <c r="AB36" s="162" t="b">
        <f t="shared" si="9"/>
        <v>0</v>
      </c>
      <c r="AC36" s="162" t="b">
        <f t="shared" si="10"/>
        <v>0</v>
      </c>
      <c r="AD36" s="162" t="b">
        <f t="shared" si="11"/>
        <v>0</v>
      </c>
      <c r="AE36" s="162" t="b">
        <f t="shared" si="19"/>
        <v>0</v>
      </c>
      <c r="AF36" s="162" t="b">
        <f t="shared" si="20"/>
        <v>0</v>
      </c>
      <c r="AG36" s="162" t="b">
        <f t="shared" si="21"/>
        <v>0</v>
      </c>
      <c r="AH36" s="162" t="b">
        <f t="shared" si="22"/>
        <v>0</v>
      </c>
      <c r="AI36" s="162" t="b">
        <f t="shared" si="23"/>
        <v>0</v>
      </c>
      <c r="AJ36" s="167" t="str">
        <f t="shared" si="12"/>
        <v/>
      </c>
      <c r="AK36" s="168" t="str">
        <f t="shared" si="13"/>
        <v/>
      </c>
      <c r="AL36" s="240" t="str">
        <f t="shared" si="24"/>
        <v/>
      </c>
      <c r="AM36" s="165" t="str">
        <f t="shared" si="25"/>
        <v/>
      </c>
      <c r="AN36" s="166">
        <f t="shared" si="26"/>
        <v>0</v>
      </c>
      <c r="AO36" s="148" t="str">
        <f t="shared" si="27"/>
        <v/>
      </c>
      <c r="AP36" s="149" t="str">
        <f t="shared" si="28"/>
        <v/>
      </c>
      <c r="AQ36" s="137"/>
      <c r="AR36" s="165" t="str">
        <f t="shared" si="29"/>
        <v/>
      </c>
      <c r="AS36" s="243" t="str">
        <f t="shared" si="30"/>
        <v/>
      </c>
      <c r="AT36" s="243" t="str">
        <f t="shared" si="31"/>
        <v/>
      </c>
      <c r="AU36" s="243" t="str">
        <f t="shared" si="32"/>
        <v/>
      </c>
      <c r="AV36" s="242"/>
      <c r="AW36" s="243" t="str">
        <f t="shared" si="34"/>
        <v/>
      </c>
      <c r="AX36" s="243">
        <f t="shared" si="35"/>
        <v>0</v>
      </c>
      <c r="AY36" s="242"/>
      <c r="AZ36" s="241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245"/>
      <c r="C37" s="197"/>
      <c r="D37" s="155"/>
      <c r="E37" s="137"/>
      <c r="F37" s="137"/>
      <c r="G37" s="157"/>
      <c r="H37" s="170"/>
      <c r="I37" s="169"/>
      <c r="J37" s="169"/>
      <c r="K37" s="169"/>
      <c r="L37" s="169"/>
      <c r="M37" s="171"/>
      <c r="N37" s="160">
        <f t="shared" si="15"/>
        <v>0</v>
      </c>
      <c r="O37" s="161" t="str">
        <f t="shared" si="16"/>
        <v/>
      </c>
      <c r="P37" s="161" t="str">
        <f t="shared" si="0"/>
        <v/>
      </c>
      <c r="Q37" s="161" t="str">
        <f t="shared" si="0"/>
        <v/>
      </c>
      <c r="R37" s="161">
        <f t="shared" si="17"/>
        <v>0</v>
      </c>
      <c r="S37" s="102" t="str">
        <f t="shared" si="1"/>
        <v/>
      </c>
      <c r="T37" s="102" t="str">
        <f t="shared" si="2"/>
        <v/>
      </c>
      <c r="U37" s="102" t="str">
        <f t="shared" si="3"/>
        <v/>
      </c>
      <c r="V37" s="102" t="str">
        <f t="shared" si="18"/>
        <v/>
      </c>
      <c r="W37" s="102" t="str">
        <f t="shared" si="4"/>
        <v/>
      </c>
      <c r="X37" s="102" t="str">
        <f t="shared" si="5"/>
        <v/>
      </c>
      <c r="Y37" s="102">
        <f t="shared" si="6"/>
        <v>0</v>
      </c>
      <c r="Z37" s="162" t="b">
        <f t="shared" si="7"/>
        <v>0</v>
      </c>
      <c r="AA37" s="162" t="b">
        <f t="shared" si="8"/>
        <v>0</v>
      </c>
      <c r="AB37" s="162" t="b">
        <f t="shared" si="9"/>
        <v>0</v>
      </c>
      <c r="AC37" s="162" t="b">
        <f t="shared" si="10"/>
        <v>0</v>
      </c>
      <c r="AD37" s="162" t="b">
        <f t="shared" si="11"/>
        <v>0</v>
      </c>
      <c r="AE37" s="162" t="b">
        <f t="shared" si="19"/>
        <v>0</v>
      </c>
      <c r="AF37" s="162" t="b">
        <f t="shared" si="20"/>
        <v>0</v>
      </c>
      <c r="AG37" s="162" t="b">
        <f t="shared" si="21"/>
        <v>0</v>
      </c>
      <c r="AH37" s="162" t="b">
        <f t="shared" si="22"/>
        <v>0</v>
      </c>
      <c r="AI37" s="162" t="b">
        <f t="shared" si="23"/>
        <v>0</v>
      </c>
      <c r="AJ37" s="167" t="str">
        <f t="shared" si="12"/>
        <v/>
      </c>
      <c r="AK37" s="168" t="str">
        <f t="shared" si="13"/>
        <v/>
      </c>
      <c r="AL37" s="240" t="str">
        <f t="shared" si="24"/>
        <v/>
      </c>
      <c r="AM37" s="165" t="str">
        <f t="shared" si="25"/>
        <v/>
      </c>
      <c r="AN37" s="166">
        <f t="shared" si="26"/>
        <v>0</v>
      </c>
      <c r="AO37" s="148" t="str">
        <f t="shared" si="27"/>
        <v/>
      </c>
      <c r="AP37" s="149" t="str">
        <f t="shared" si="28"/>
        <v/>
      </c>
      <c r="AQ37" s="137"/>
      <c r="AR37" s="165" t="str">
        <f t="shared" si="29"/>
        <v/>
      </c>
      <c r="AS37" s="243" t="str">
        <f t="shared" si="30"/>
        <v/>
      </c>
      <c r="AT37" s="243" t="str">
        <f t="shared" si="31"/>
        <v/>
      </c>
      <c r="AU37" s="243" t="str">
        <f t="shared" si="32"/>
        <v/>
      </c>
      <c r="AV37" s="242"/>
      <c r="AW37" s="243" t="str">
        <f t="shared" si="34"/>
        <v/>
      </c>
      <c r="AX37" s="243">
        <f t="shared" si="35"/>
        <v>0</v>
      </c>
      <c r="AY37" s="242"/>
      <c r="AZ37" s="241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17"/>
      <c r="C38" s="156"/>
      <c r="D38" s="197"/>
      <c r="E38" s="137"/>
      <c r="F38" s="137"/>
      <c r="G38" s="157"/>
      <c r="H38" s="170"/>
      <c r="I38" s="169"/>
      <c r="J38" s="169"/>
      <c r="K38" s="169"/>
      <c r="L38" s="169"/>
      <c r="M38" s="171"/>
      <c r="N38" s="160">
        <f t="shared" si="15"/>
        <v>0</v>
      </c>
      <c r="O38" s="161" t="str">
        <f t="shared" si="16"/>
        <v/>
      </c>
      <c r="P38" s="161" t="str">
        <f t="shared" si="0"/>
        <v/>
      </c>
      <c r="Q38" s="161" t="str">
        <f t="shared" si="0"/>
        <v/>
      </c>
      <c r="R38" s="161">
        <f t="shared" si="17"/>
        <v>0</v>
      </c>
      <c r="S38" s="102" t="str">
        <f t="shared" si="1"/>
        <v/>
      </c>
      <c r="T38" s="102" t="str">
        <f t="shared" si="2"/>
        <v/>
      </c>
      <c r="U38" s="102" t="str">
        <f t="shared" si="3"/>
        <v/>
      </c>
      <c r="V38" s="102" t="str">
        <f t="shared" si="18"/>
        <v/>
      </c>
      <c r="W38" s="102" t="str">
        <f t="shared" si="4"/>
        <v/>
      </c>
      <c r="X38" s="102" t="str">
        <f t="shared" si="5"/>
        <v/>
      </c>
      <c r="Y38" s="102">
        <f t="shared" si="6"/>
        <v>0</v>
      </c>
      <c r="Z38" s="162" t="b">
        <f t="shared" si="7"/>
        <v>0</v>
      </c>
      <c r="AA38" s="162" t="b">
        <f t="shared" si="8"/>
        <v>0</v>
      </c>
      <c r="AB38" s="162" t="b">
        <f t="shared" si="9"/>
        <v>0</v>
      </c>
      <c r="AC38" s="162" t="b">
        <f t="shared" si="10"/>
        <v>0</v>
      </c>
      <c r="AD38" s="162" t="b">
        <f t="shared" si="11"/>
        <v>0</v>
      </c>
      <c r="AE38" s="162" t="b">
        <f t="shared" si="19"/>
        <v>0</v>
      </c>
      <c r="AF38" s="162" t="b">
        <f t="shared" si="20"/>
        <v>0</v>
      </c>
      <c r="AG38" s="162" t="b">
        <f t="shared" si="21"/>
        <v>0</v>
      </c>
      <c r="AH38" s="162" t="b">
        <f t="shared" si="22"/>
        <v>0</v>
      </c>
      <c r="AI38" s="162" t="b">
        <f t="shared" si="23"/>
        <v>0</v>
      </c>
      <c r="AJ38" s="167" t="str">
        <f t="shared" si="12"/>
        <v/>
      </c>
      <c r="AK38" s="168" t="str">
        <f t="shared" si="13"/>
        <v/>
      </c>
      <c r="AL38" s="240" t="str">
        <f t="shared" si="24"/>
        <v/>
      </c>
      <c r="AM38" s="165" t="str">
        <f t="shared" si="25"/>
        <v/>
      </c>
      <c r="AN38" s="166">
        <f t="shared" si="26"/>
        <v>0</v>
      </c>
      <c r="AO38" s="148" t="str">
        <f t="shared" si="27"/>
        <v/>
      </c>
      <c r="AP38" s="149" t="str">
        <f t="shared" si="28"/>
        <v/>
      </c>
      <c r="AQ38" s="137"/>
      <c r="AR38" s="165" t="str">
        <f t="shared" si="29"/>
        <v/>
      </c>
      <c r="AS38" s="243" t="str">
        <f t="shared" si="30"/>
        <v/>
      </c>
      <c r="AT38" s="243" t="str">
        <f t="shared" si="31"/>
        <v/>
      </c>
      <c r="AU38" s="243" t="str">
        <f t="shared" si="32"/>
        <v/>
      </c>
      <c r="AV38" s="242"/>
      <c r="AW38" s="243" t="str">
        <f t="shared" si="34"/>
        <v/>
      </c>
      <c r="AX38" s="243">
        <f t="shared" si="35"/>
        <v>0</v>
      </c>
      <c r="AY38" s="242"/>
      <c r="AZ38" s="241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17"/>
      <c r="C39" s="156"/>
      <c r="D39" s="155"/>
      <c r="E39" s="137"/>
      <c r="F39" s="137"/>
      <c r="G39" s="157"/>
      <c r="H39" s="170"/>
      <c r="I39" s="169"/>
      <c r="J39" s="169"/>
      <c r="K39" s="169"/>
      <c r="L39" s="169"/>
      <c r="M39" s="171"/>
      <c r="N39" s="160">
        <f t="shared" si="15"/>
        <v>0</v>
      </c>
      <c r="O39" s="161" t="str">
        <f t="shared" si="16"/>
        <v/>
      </c>
      <c r="P39" s="161" t="str">
        <f t="shared" si="0"/>
        <v/>
      </c>
      <c r="Q39" s="161" t="str">
        <f t="shared" si="0"/>
        <v/>
      </c>
      <c r="R39" s="161">
        <f t="shared" si="17"/>
        <v>0</v>
      </c>
      <c r="S39" s="102" t="str">
        <f t="shared" si="1"/>
        <v/>
      </c>
      <c r="T39" s="102" t="str">
        <f t="shared" si="2"/>
        <v/>
      </c>
      <c r="U39" s="102" t="str">
        <f t="shared" si="3"/>
        <v/>
      </c>
      <c r="V39" s="102" t="str">
        <f t="shared" si="18"/>
        <v/>
      </c>
      <c r="W39" s="102" t="str">
        <f t="shared" si="4"/>
        <v/>
      </c>
      <c r="X39" s="102" t="str">
        <f t="shared" si="5"/>
        <v/>
      </c>
      <c r="Y39" s="102">
        <f t="shared" si="6"/>
        <v>0</v>
      </c>
      <c r="Z39" s="162" t="b">
        <f t="shared" si="7"/>
        <v>0</v>
      </c>
      <c r="AA39" s="162" t="b">
        <f t="shared" si="8"/>
        <v>0</v>
      </c>
      <c r="AB39" s="162" t="b">
        <f t="shared" si="9"/>
        <v>0</v>
      </c>
      <c r="AC39" s="162" t="b">
        <f t="shared" si="10"/>
        <v>0</v>
      </c>
      <c r="AD39" s="162" t="b">
        <f t="shared" si="11"/>
        <v>0</v>
      </c>
      <c r="AE39" s="162" t="b">
        <f t="shared" si="19"/>
        <v>0</v>
      </c>
      <c r="AF39" s="162" t="b">
        <f t="shared" si="20"/>
        <v>0</v>
      </c>
      <c r="AG39" s="162" t="b">
        <f t="shared" si="21"/>
        <v>0</v>
      </c>
      <c r="AH39" s="162" t="b">
        <f t="shared" si="22"/>
        <v>0</v>
      </c>
      <c r="AI39" s="162" t="b">
        <f t="shared" si="23"/>
        <v>0</v>
      </c>
      <c r="AJ39" s="167" t="str">
        <f t="shared" si="12"/>
        <v/>
      </c>
      <c r="AK39" s="168" t="str">
        <f t="shared" si="13"/>
        <v/>
      </c>
      <c r="AL39" s="240" t="str">
        <f t="shared" si="24"/>
        <v/>
      </c>
      <c r="AM39" s="165" t="str">
        <f t="shared" si="25"/>
        <v/>
      </c>
      <c r="AN39" s="166">
        <f t="shared" si="26"/>
        <v>0</v>
      </c>
      <c r="AO39" s="148" t="str">
        <f t="shared" si="27"/>
        <v/>
      </c>
      <c r="AP39" s="149" t="str">
        <f t="shared" si="28"/>
        <v/>
      </c>
      <c r="AQ39" s="137"/>
      <c r="AR39" s="165" t="str">
        <f t="shared" si="29"/>
        <v/>
      </c>
      <c r="AS39" s="243" t="str">
        <f t="shared" si="30"/>
        <v/>
      </c>
      <c r="AT39" s="243" t="str">
        <f t="shared" si="31"/>
        <v/>
      </c>
      <c r="AU39" s="243" t="str">
        <f t="shared" si="32"/>
        <v/>
      </c>
      <c r="AV39" s="242"/>
      <c r="AW39" s="243" t="str">
        <f t="shared" si="34"/>
        <v/>
      </c>
      <c r="AX39" s="243">
        <f t="shared" si="35"/>
        <v>0</v>
      </c>
      <c r="AY39" s="242"/>
      <c r="AZ39" s="241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17"/>
      <c r="C40" s="156"/>
      <c r="D40" s="197"/>
      <c r="E40" s="137"/>
      <c r="F40" s="137"/>
      <c r="G40" s="157"/>
      <c r="H40" s="170"/>
      <c r="I40" s="169"/>
      <c r="J40" s="169"/>
      <c r="K40" s="169"/>
      <c r="L40" s="169"/>
      <c r="M40" s="171"/>
      <c r="N40" s="160">
        <f t="shared" si="15"/>
        <v>0</v>
      </c>
      <c r="O40" s="161" t="str">
        <f t="shared" si="16"/>
        <v/>
      </c>
      <c r="P40" s="161" t="str">
        <f t="shared" si="0"/>
        <v/>
      </c>
      <c r="Q40" s="161" t="str">
        <f t="shared" si="0"/>
        <v/>
      </c>
      <c r="R40" s="161">
        <f t="shared" si="17"/>
        <v>0</v>
      </c>
      <c r="S40" s="102" t="str">
        <f t="shared" si="1"/>
        <v/>
      </c>
      <c r="T40" s="102" t="str">
        <f t="shared" si="2"/>
        <v/>
      </c>
      <c r="U40" s="102" t="str">
        <f t="shared" si="3"/>
        <v/>
      </c>
      <c r="V40" s="102" t="str">
        <f t="shared" si="18"/>
        <v/>
      </c>
      <c r="W40" s="102" t="str">
        <f t="shared" si="4"/>
        <v/>
      </c>
      <c r="X40" s="102" t="str">
        <f t="shared" si="5"/>
        <v/>
      </c>
      <c r="Y40" s="102">
        <f t="shared" si="6"/>
        <v>0</v>
      </c>
      <c r="Z40" s="162" t="b">
        <f t="shared" si="7"/>
        <v>0</v>
      </c>
      <c r="AA40" s="162" t="b">
        <f t="shared" si="8"/>
        <v>0</v>
      </c>
      <c r="AB40" s="162" t="b">
        <f t="shared" si="9"/>
        <v>0</v>
      </c>
      <c r="AC40" s="162" t="b">
        <f t="shared" si="10"/>
        <v>0</v>
      </c>
      <c r="AD40" s="162" t="b">
        <f t="shared" si="11"/>
        <v>0</v>
      </c>
      <c r="AE40" s="162" t="b">
        <f t="shared" si="19"/>
        <v>0</v>
      </c>
      <c r="AF40" s="162" t="b">
        <f t="shared" si="20"/>
        <v>0</v>
      </c>
      <c r="AG40" s="162" t="b">
        <f t="shared" si="21"/>
        <v>0</v>
      </c>
      <c r="AH40" s="162" t="b">
        <f t="shared" si="22"/>
        <v>0</v>
      </c>
      <c r="AI40" s="162" t="b">
        <f t="shared" si="23"/>
        <v>0</v>
      </c>
      <c r="AJ40" s="167" t="str">
        <f t="shared" si="12"/>
        <v/>
      </c>
      <c r="AK40" s="168" t="str">
        <f t="shared" si="13"/>
        <v/>
      </c>
      <c r="AL40" s="240" t="str">
        <f t="shared" si="24"/>
        <v/>
      </c>
      <c r="AM40" s="165" t="str">
        <f t="shared" si="25"/>
        <v/>
      </c>
      <c r="AN40" s="166">
        <f t="shared" si="26"/>
        <v>0</v>
      </c>
      <c r="AO40" s="148" t="str">
        <f t="shared" si="27"/>
        <v/>
      </c>
      <c r="AP40" s="149" t="str">
        <f t="shared" si="28"/>
        <v/>
      </c>
      <c r="AQ40" s="137"/>
      <c r="AR40" s="165" t="str">
        <f t="shared" si="29"/>
        <v/>
      </c>
      <c r="AS40" s="243" t="str">
        <f t="shared" si="30"/>
        <v/>
      </c>
      <c r="AT40" s="243" t="str">
        <f t="shared" si="31"/>
        <v/>
      </c>
      <c r="AU40" s="243" t="str">
        <f t="shared" si="32"/>
        <v/>
      </c>
      <c r="AV40" s="242"/>
      <c r="AW40" s="243" t="str">
        <f t="shared" si="34"/>
        <v/>
      </c>
      <c r="AX40" s="243">
        <f t="shared" si="35"/>
        <v>0</v>
      </c>
      <c r="AY40" s="242"/>
      <c r="AZ40" s="241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17"/>
      <c r="C41" s="156"/>
      <c r="D41" s="155"/>
      <c r="E41" s="137"/>
      <c r="F41" s="137"/>
      <c r="G41" s="157"/>
      <c r="H41" s="170"/>
      <c r="I41" s="169"/>
      <c r="J41" s="169"/>
      <c r="K41" s="169"/>
      <c r="L41" s="169"/>
      <c r="M41" s="171"/>
      <c r="N41" s="160">
        <f t="shared" si="15"/>
        <v>0</v>
      </c>
      <c r="O41" s="161" t="str">
        <f t="shared" si="16"/>
        <v/>
      </c>
      <c r="P41" s="161" t="str">
        <f t="shared" si="0"/>
        <v/>
      </c>
      <c r="Q41" s="161" t="str">
        <f t="shared" si="0"/>
        <v/>
      </c>
      <c r="R41" s="161">
        <f t="shared" si="17"/>
        <v>0</v>
      </c>
      <c r="S41" s="102" t="str">
        <f t="shared" si="1"/>
        <v/>
      </c>
      <c r="T41" s="102" t="str">
        <f t="shared" si="2"/>
        <v/>
      </c>
      <c r="U41" s="102" t="str">
        <f t="shared" si="3"/>
        <v/>
      </c>
      <c r="V41" s="102" t="str">
        <f t="shared" si="18"/>
        <v/>
      </c>
      <c r="W41" s="102" t="str">
        <f t="shared" si="4"/>
        <v/>
      </c>
      <c r="X41" s="102" t="str">
        <f t="shared" si="5"/>
        <v/>
      </c>
      <c r="Y41" s="102">
        <f t="shared" si="6"/>
        <v>0</v>
      </c>
      <c r="Z41" s="162" t="b">
        <f t="shared" si="7"/>
        <v>0</v>
      </c>
      <c r="AA41" s="162" t="b">
        <f t="shared" si="8"/>
        <v>0</v>
      </c>
      <c r="AB41" s="162" t="b">
        <f t="shared" si="9"/>
        <v>0</v>
      </c>
      <c r="AC41" s="162" t="b">
        <f t="shared" si="10"/>
        <v>0</v>
      </c>
      <c r="AD41" s="162" t="b">
        <f t="shared" si="11"/>
        <v>0</v>
      </c>
      <c r="AE41" s="162" t="b">
        <f t="shared" si="19"/>
        <v>0</v>
      </c>
      <c r="AF41" s="162" t="b">
        <f t="shared" si="20"/>
        <v>0</v>
      </c>
      <c r="AG41" s="162" t="b">
        <f t="shared" si="21"/>
        <v>0</v>
      </c>
      <c r="AH41" s="162" t="b">
        <f t="shared" si="22"/>
        <v>0</v>
      </c>
      <c r="AI41" s="162" t="b">
        <f t="shared" si="23"/>
        <v>0</v>
      </c>
      <c r="AJ41" s="167" t="str">
        <f t="shared" si="12"/>
        <v/>
      </c>
      <c r="AK41" s="168" t="str">
        <f t="shared" si="13"/>
        <v/>
      </c>
      <c r="AL41" s="240" t="str">
        <f t="shared" si="24"/>
        <v/>
      </c>
      <c r="AM41" s="165" t="str">
        <f t="shared" si="25"/>
        <v/>
      </c>
      <c r="AN41" s="166">
        <f t="shared" si="26"/>
        <v>0</v>
      </c>
      <c r="AO41" s="148" t="str">
        <f t="shared" si="27"/>
        <v/>
      </c>
      <c r="AP41" s="149" t="str">
        <f t="shared" si="28"/>
        <v/>
      </c>
      <c r="AQ41" s="137"/>
      <c r="AR41" s="165" t="str">
        <f t="shared" si="29"/>
        <v/>
      </c>
      <c r="AS41" s="243" t="str">
        <f t="shared" si="30"/>
        <v/>
      </c>
      <c r="AT41" s="243" t="str">
        <f t="shared" si="31"/>
        <v/>
      </c>
      <c r="AU41" s="243" t="str">
        <f t="shared" si="32"/>
        <v/>
      </c>
      <c r="AV41" s="242"/>
      <c r="AW41" s="243" t="str">
        <f t="shared" si="34"/>
        <v/>
      </c>
      <c r="AX41" s="243">
        <f t="shared" si="35"/>
        <v>0</v>
      </c>
      <c r="AY41" s="242"/>
      <c r="AZ41" s="241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17"/>
      <c r="C42" s="156"/>
      <c r="D42" s="197"/>
      <c r="E42" s="137"/>
      <c r="F42" s="137"/>
      <c r="G42" s="157"/>
      <c r="H42" s="170"/>
      <c r="I42" s="169"/>
      <c r="J42" s="169"/>
      <c r="K42" s="169"/>
      <c r="L42" s="169"/>
      <c r="M42" s="171"/>
      <c r="N42" s="160">
        <f t="shared" si="15"/>
        <v>0</v>
      </c>
      <c r="O42" s="161" t="str">
        <f t="shared" si="16"/>
        <v/>
      </c>
      <c r="P42" s="161" t="str">
        <f t="shared" si="0"/>
        <v/>
      </c>
      <c r="Q42" s="161" t="str">
        <f t="shared" si="0"/>
        <v/>
      </c>
      <c r="R42" s="161">
        <f t="shared" si="17"/>
        <v>0</v>
      </c>
      <c r="S42" s="102" t="str">
        <f t="shared" si="1"/>
        <v/>
      </c>
      <c r="T42" s="102" t="str">
        <f t="shared" si="2"/>
        <v/>
      </c>
      <c r="U42" s="102" t="str">
        <f t="shared" si="3"/>
        <v/>
      </c>
      <c r="V42" s="102" t="str">
        <f t="shared" si="18"/>
        <v/>
      </c>
      <c r="W42" s="102" t="str">
        <f t="shared" si="4"/>
        <v/>
      </c>
      <c r="X42" s="102" t="str">
        <f t="shared" si="5"/>
        <v/>
      </c>
      <c r="Y42" s="102">
        <f t="shared" si="6"/>
        <v>0</v>
      </c>
      <c r="Z42" s="162" t="b">
        <f t="shared" si="7"/>
        <v>0</v>
      </c>
      <c r="AA42" s="162" t="b">
        <f t="shared" si="8"/>
        <v>0</v>
      </c>
      <c r="AB42" s="162" t="b">
        <f t="shared" si="9"/>
        <v>0</v>
      </c>
      <c r="AC42" s="162" t="b">
        <f t="shared" si="10"/>
        <v>0</v>
      </c>
      <c r="AD42" s="162" t="b">
        <f t="shared" si="11"/>
        <v>0</v>
      </c>
      <c r="AE42" s="162" t="b">
        <f t="shared" si="19"/>
        <v>0</v>
      </c>
      <c r="AF42" s="162" t="b">
        <f t="shared" si="20"/>
        <v>0</v>
      </c>
      <c r="AG42" s="162" t="b">
        <f t="shared" si="21"/>
        <v>0</v>
      </c>
      <c r="AH42" s="162" t="b">
        <f t="shared" si="22"/>
        <v>0</v>
      </c>
      <c r="AI42" s="162" t="b">
        <f t="shared" si="23"/>
        <v>0</v>
      </c>
      <c r="AJ42" s="167" t="str">
        <f t="shared" si="12"/>
        <v/>
      </c>
      <c r="AK42" s="168" t="str">
        <f t="shared" si="13"/>
        <v/>
      </c>
      <c r="AL42" s="240" t="str">
        <f t="shared" si="24"/>
        <v/>
      </c>
      <c r="AM42" s="165" t="str">
        <f t="shared" si="25"/>
        <v/>
      </c>
      <c r="AN42" s="166">
        <f t="shared" si="26"/>
        <v>0</v>
      </c>
      <c r="AO42" s="148" t="str">
        <f t="shared" si="27"/>
        <v/>
      </c>
      <c r="AP42" s="149" t="str">
        <f t="shared" si="28"/>
        <v/>
      </c>
      <c r="AQ42" s="137"/>
      <c r="AR42" s="165" t="str">
        <f t="shared" si="29"/>
        <v/>
      </c>
      <c r="AS42" s="243" t="str">
        <f t="shared" si="30"/>
        <v/>
      </c>
      <c r="AT42" s="243" t="str">
        <f t="shared" si="31"/>
        <v/>
      </c>
      <c r="AU42" s="243" t="str">
        <f t="shared" si="32"/>
        <v/>
      </c>
      <c r="AV42" s="242"/>
      <c r="AW42" s="243" t="str">
        <f t="shared" si="34"/>
        <v/>
      </c>
      <c r="AX42" s="243">
        <f t="shared" si="35"/>
        <v>0</v>
      </c>
      <c r="AY42" s="242"/>
      <c r="AZ42" s="241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17"/>
      <c r="C43" s="156"/>
      <c r="D43" s="155"/>
      <c r="E43" s="137"/>
      <c r="F43" s="137"/>
      <c r="G43" s="157"/>
      <c r="H43" s="170"/>
      <c r="I43" s="169"/>
      <c r="J43" s="169"/>
      <c r="K43" s="169"/>
      <c r="L43" s="169"/>
      <c r="M43" s="171"/>
      <c r="N43" s="160">
        <f t="shared" si="15"/>
        <v>0</v>
      </c>
      <c r="O43" s="161" t="str">
        <f t="shared" si="16"/>
        <v/>
      </c>
      <c r="P43" s="161" t="str">
        <f t="shared" si="0"/>
        <v/>
      </c>
      <c r="Q43" s="161" t="str">
        <f t="shared" si="0"/>
        <v/>
      </c>
      <c r="R43" s="161">
        <f t="shared" si="17"/>
        <v>0</v>
      </c>
      <c r="S43" s="102" t="str">
        <f t="shared" si="1"/>
        <v/>
      </c>
      <c r="T43" s="102" t="str">
        <f t="shared" si="2"/>
        <v/>
      </c>
      <c r="U43" s="102" t="str">
        <f t="shared" si="3"/>
        <v/>
      </c>
      <c r="V43" s="102" t="str">
        <f t="shared" si="18"/>
        <v/>
      </c>
      <c r="W43" s="102" t="str">
        <f t="shared" si="4"/>
        <v/>
      </c>
      <c r="X43" s="102" t="str">
        <f t="shared" si="5"/>
        <v/>
      </c>
      <c r="Y43" s="102">
        <f t="shared" si="6"/>
        <v>0</v>
      </c>
      <c r="Z43" s="162" t="b">
        <f t="shared" si="7"/>
        <v>0</v>
      </c>
      <c r="AA43" s="162" t="b">
        <f t="shared" si="8"/>
        <v>0</v>
      </c>
      <c r="AB43" s="162" t="b">
        <f t="shared" si="9"/>
        <v>0</v>
      </c>
      <c r="AC43" s="162" t="b">
        <f t="shared" si="10"/>
        <v>0</v>
      </c>
      <c r="AD43" s="162" t="b">
        <f t="shared" si="11"/>
        <v>0</v>
      </c>
      <c r="AE43" s="162" t="b">
        <f t="shared" si="19"/>
        <v>0</v>
      </c>
      <c r="AF43" s="162" t="b">
        <f t="shared" si="20"/>
        <v>0</v>
      </c>
      <c r="AG43" s="162" t="b">
        <f t="shared" si="21"/>
        <v>0</v>
      </c>
      <c r="AH43" s="162" t="b">
        <f t="shared" si="22"/>
        <v>0</v>
      </c>
      <c r="AI43" s="162" t="b">
        <f t="shared" si="23"/>
        <v>0</v>
      </c>
      <c r="AJ43" s="167" t="str">
        <f t="shared" si="12"/>
        <v/>
      </c>
      <c r="AK43" s="168" t="str">
        <f t="shared" si="13"/>
        <v/>
      </c>
      <c r="AL43" s="240" t="str">
        <f t="shared" si="24"/>
        <v/>
      </c>
      <c r="AM43" s="165" t="str">
        <f t="shared" si="25"/>
        <v/>
      </c>
      <c r="AN43" s="166">
        <f t="shared" si="26"/>
        <v>0</v>
      </c>
      <c r="AO43" s="148" t="str">
        <f t="shared" si="27"/>
        <v/>
      </c>
      <c r="AP43" s="149" t="str">
        <f t="shared" si="28"/>
        <v/>
      </c>
      <c r="AQ43" s="137"/>
      <c r="AR43" s="165" t="str">
        <f t="shared" si="29"/>
        <v/>
      </c>
      <c r="AS43" s="243" t="str">
        <f t="shared" si="30"/>
        <v/>
      </c>
      <c r="AT43" s="243" t="str">
        <f t="shared" si="31"/>
        <v/>
      </c>
      <c r="AU43" s="243" t="str">
        <f t="shared" si="32"/>
        <v/>
      </c>
      <c r="AV43" s="242"/>
      <c r="AW43" s="243" t="str">
        <f t="shared" si="34"/>
        <v/>
      </c>
      <c r="AX43" s="243">
        <f t="shared" si="35"/>
        <v>0</v>
      </c>
      <c r="AY43" s="242"/>
      <c r="AZ43" s="241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17"/>
      <c r="C44" s="156"/>
      <c r="D44" s="155"/>
      <c r="E44" s="137"/>
      <c r="F44" s="137"/>
      <c r="G44" s="157"/>
      <c r="H44" s="170"/>
      <c r="I44" s="169"/>
      <c r="J44" s="169"/>
      <c r="K44" s="169"/>
      <c r="L44" s="169"/>
      <c r="M44" s="171"/>
      <c r="N44" s="160">
        <f t="shared" si="15"/>
        <v>0</v>
      </c>
      <c r="O44" s="161" t="str">
        <f t="shared" si="16"/>
        <v/>
      </c>
      <c r="P44" s="161" t="str">
        <f t="shared" si="0"/>
        <v/>
      </c>
      <c r="Q44" s="161" t="str">
        <f t="shared" si="0"/>
        <v/>
      </c>
      <c r="R44" s="161">
        <f t="shared" si="17"/>
        <v>0</v>
      </c>
      <c r="S44" s="102" t="str">
        <f t="shared" si="1"/>
        <v/>
      </c>
      <c r="T44" s="102" t="str">
        <f t="shared" si="2"/>
        <v/>
      </c>
      <c r="U44" s="102" t="str">
        <f t="shared" si="3"/>
        <v/>
      </c>
      <c r="V44" s="102" t="str">
        <f t="shared" si="18"/>
        <v/>
      </c>
      <c r="W44" s="102" t="str">
        <f t="shared" si="4"/>
        <v/>
      </c>
      <c r="X44" s="102" t="str">
        <f t="shared" si="5"/>
        <v/>
      </c>
      <c r="Y44" s="102">
        <f t="shared" si="6"/>
        <v>0</v>
      </c>
      <c r="Z44" s="162" t="b">
        <f t="shared" si="7"/>
        <v>0</v>
      </c>
      <c r="AA44" s="162" t="b">
        <f t="shared" si="8"/>
        <v>0</v>
      </c>
      <c r="AB44" s="162" t="b">
        <f t="shared" si="9"/>
        <v>0</v>
      </c>
      <c r="AC44" s="162" t="b">
        <f t="shared" si="10"/>
        <v>0</v>
      </c>
      <c r="AD44" s="162" t="b">
        <f t="shared" si="11"/>
        <v>0</v>
      </c>
      <c r="AE44" s="162" t="b">
        <f t="shared" si="19"/>
        <v>0</v>
      </c>
      <c r="AF44" s="162" t="b">
        <f t="shared" si="20"/>
        <v>0</v>
      </c>
      <c r="AG44" s="162" t="b">
        <f t="shared" si="21"/>
        <v>0</v>
      </c>
      <c r="AH44" s="162" t="b">
        <f t="shared" si="22"/>
        <v>0</v>
      </c>
      <c r="AI44" s="162" t="b">
        <f t="shared" si="23"/>
        <v>0</v>
      </c>
      <c r="AJ44" s="167" t="str">
        <f t="shared" si="12"/>
        <v/>
      </c>
      <c r="AK44" s="168" t="str">
        <f t="shared" si="13"/>
        <v/>
      </c>
      <c r="AL44" s="240" t="str">
        <f t="shared" si="24"/>
        <v/>
      </c>
      <c r="AM44" s="165" t="str">
        <f t="shared" si="25"/>
        <v/>
      </c>
      <c r="AN44" s="166">
        <f t="shared" si="26"/>
        <v>0</v>
      </c>
      <c r="AO44" s="148" t="str">
        <f t="shared" si="27"/>
        <v/>
      </c>
      <c r="AP44" s="149" t="str">
        <f t="shared" si="28"/>
        <v/>
      </c>
      <c r="AQ44" s="137"/>
      <c r="AR44" s="165" t="str">
        <f t="shared" si="29"/>
        <v/>
      </c>
      <c r="AS44" s="243" t="str">
        <f t="shared" si="30"/>
        <v/>
      </c>
      <c r="AT44" s="243" t="str">
        <f t="shared" si="31"/>
        <v/>
      </c>
      <c r="AU44" s="243" t="str">
        <f t="shared" si="32"/>
        <v/>
      </c>
      <c r="AV44" s="242"/>
      <c r="AW44" s="243" t="str">
        <f t="shared" si="34"/>
        <v/>
      </c>
      <c r="AX44" s="243">
        <f t="shared" si="35"/>
        <v>0</v>
      </c>
      <c r="AY44" s="242"/>
      <c r="AZ44" s="241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17"/>
      <c r="C45" s="156"/>
      <c r="D45" s="155"/>
      <c r="E45" s="137"/>
      <c r="F45" s="137"/>
      <c r="G45" s="157"/>
      <c r="H45" s="170"/>
      <c r="I45" s="169"/>
      <c r="J45" s="169"/>
      <c r="K45" s="169"/>
      <c r="L45" s="169"/>
      <c r="M45" s="171"/>
      <c r="N45" s="160">
        <f t="shared" si="15"/>
        <v>0</v>
      </c>
      <c r="O45" s="161" t="str">
        <f t="shared" si="16"/>
        <v/>
      </c>
      <c r="P45" s="161" t="str">
        <f t="shared" si="0"/>
        <v/>
      </c>
      <c r="Q45" s="161" t="str">
        <f t="shared" si="0"/>
        <v/>
      </c>
      <c r="R45" s="161">
        <f t="shared" si="17"/>
        <v>0</v>
      </c>
      <c r="S45" s="102" t="str">
        <f t="shared" si="1"/>
        <v/>
      </c>
      <c r="T45" s="102" t="str">
        <f t="shared" si="2"/>
        <v/>
      </c>
      <c r="U45" s="102" t="str">
        <f t="shared" si="3"/>
        <v/>
      </c>
      <c r="V45" s="102" t="str">
        <f t="shared" si="18"/>
        <v/>
      </c>
      <c r="W45" s="102" t="str">
        <f t="shared" si="4"/>
        <v/>
      </c>
      <c r="X45" s="102" t="str">
        <f t="shared" si="5"/>
        <v/>
      </c>
      <c r="Y45" s="102">
        <f t="shared" si="6"/>
        <v>0</v>
      </c>
      <c r="Z45" s="162" t="b">
        <f t="shared" si="7"/>
        <v>0</v>
      </c>
      <c r="AA45" s="162" t="b">
        <f t="shared" si="8"/>
        <v>0</v>
      </c>
      <c r="AB45" s="162" t="b">
        <f t="shared" si="9"/>
        <v>0</v>
      </c>
      <c r="AC45" s="162" t="b">
        <f t="shared" si="10"/>
        <v>0</v>
      </c>
      <c r="AD45" s="162" t="b">
        <f t="shared" si="11"/>
        <v>0</v>
      </c>
      <c r="AE45" s="162" t="b">
        <f t="shared" si="19"/>
        <v>0</v>
      </c>
      <c r="AF45" s="162" t="b">
        <f t="shared" si="20"/>
        <v>0</v>
      </c>
      <c r="AG45" s="162" t="b">
        <f t="shared" si="21"/>
        <v>0</v>
      </c>
      <c r="AH45" s="162" t="b">
        <f t="shared" si="22"/>
        <v>0</v>
      </c>
      <c r="AI45" s="162" t="b">
        <f t="shared" si="23"/>
        <v>0</v>
      </c>
      <c r="AJ45" s="167" t="str">
        <f t="shared" si="12"/>
        <v/>
      </c>
      <c r="AK45" s="168" t="str">
        <f t="shared" si="13"/>
        <v/>
      </c>
      <c r="AL45" s="240" t="str">
        <f t="shared" si="24"/>
        <v/>
      </c>
      <c r="AM45" s="165" t="str">
        <f t="shared" si="25"/>
        <v/>
      </c>
      <c r="AN45" s="166">
        <f t="shared" si="26"/>
        <v>0</v>
      </c>
      <c r="AO45" s="148" t="str">
        <f t="shared" si="27"/>
        <v/>
      </c>
      <c r="AP45" s="149" t="str">
        <f t="shared" si="28"/>
        <v/>
      </c>
      <c r="AQ45" s="137"/>
      <c r="AR45" s="165" t="str">
        <f t="shared" si="29"/>
        <v/>
      </c>
      <c r="AS45" s="243" t="str">
        <f t="shared" si="30"/>
        <v/>
      </c>
      <c r="AT45" s="243" t="str">
        <f t="shared" si="31"/>
        <v/>
      </c>
      <c r="AU45" s="243" t="str">
        <f t="shared" si="32"/>
        <v/>
      </c>
      <c r="AV45" s="242"/>
      <c r="AW45" s="243" t="str">
        <f t="shared" si="34"/>
        <v/>
      </c>
      <c r="AX45" s="243">
        <f t="shared" si="35"/>
        <v>0</v>
      </c>
      <c r="AY45" s="242"/>
      <c r="AZ45" s="241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17"/>
      <c r="C46" s="156"/>
      <c r="D46" s="197"/>
      <c r="E46" s="137"/>
      <c r="F46" s="137"/>
      <c r="G46" s="157"/>
      <c r="H46" s="170"/>
      <c r="I46" s="169"/>
      <c r="J46" s="169"/>
      <c r="K46" s="169"/>
      <c r="L46" s="169"/>
      <c r="M46" s="171"/>
      <c r="N46" s="160">
        <f t="shared" si="15"/>
        <v>0</v>
      </c>
      <c r="O46" s="161" t="str">
        <f t="shared" si="16"/>
        <v/>
      </c>
      <c r="P46" s="161" t="str">
        <f t="shared" si="0"/>
        <v/>
      </c>
      <c r="Q46" s="161" t="str">
        <f t="shared" si="0"/>
        <v/>
      </c>
      <c r="R46" s="161">
        <f t="shared" si="17"/>
        <v>0</v>
      </c>
      <c r="S46" s="102" t="str">
        <f t="shared" si="1"/>
        <v/>
      </c>
      <c r="T46" s="102" t="str">
        <f t="shared" si="2"/>
        <v/>
      </c>
      <c r="U46" s="102" t="str">
        <f t="shared" si="3"/>
        <v/>
      </c>
      <c r="V46" s="102" t="str">
        <f t="shared" si="18"/>
        <v/>
      </c>
      <c r="W46" s="102" t="str">
        <f t="shared" si="4"/>
        <v/>
      </c>
      <c r="X46" s="102" t="str">
        <f t="shared" si="5"/>
        <v/>
      </c>
      <c r="Y46" s="102">
        <f t="shared" si="6"/>
        <v>0</v>
      </c>
      <c r="Z46" s="162" t="b">
        <f t="shared" si="7"/>
        <v>0</v>
      </c>
      <c r="AA46" s="162" t="b">
        <f t="shared" si="8"/>
        <v>0</v>
      </c>
      <c r="AB46" s="162" t="b">
        <f t="shared" si="9"/>
        <v>0</v>
      </c>
      <c r="AC46" s="162" t="b">
        <f t="shared" si="10"/>
        <v>0</v>
      </c>
      <c r="AD46" s="162" t="b">
        <f t="shared" si="11"/>
        <v>0</v>
      </c>
      <c r="AE46" s="162" t="b">
        <f t="shared" si="19"/>
        <v>0</v>
      </c>
      <c r="AF46" s="162" t="b">
        <f t="shared" si="20"/>
        <v>0</v>
      </c>
      <c r="AG46" s="162" t="b">
        <f t="shared" si="21"/>
        <v>0</v>
      </c>
      <c r="AH46" s="162" t="b">
        <f t="shared" si="22"/>
        <v>0</v>
      </c>
      <c r="AI46" s="162" t="b">
        <f t="shared" si="23"/>
        <v>0</v>
      </c>
      <c r="AJ46" s="167" t="str">
        <f t="shared" si="12"/>
        <v/>
      </c>
      <c r="AK46" s="168" t="str">
        <f t="shared" si="13"/>
        <v/>
      </c>
      <c r="AL46" s="240" t="str">
        <f t="shared" si="24"/>
        <v/>
      </c>
      <c r="AM46" s="165" t="str">
        <f t="shared" si="25"/>
        <v/>
      </c>
      <c r="AN46" s="166">
        <f t="shared" si="26"/>
        <v>0</v>
      </c>
      <c r="AO46" s="148" t="str">
        <f t="shared" si="27"/>
        <v/>
      </c>
      <c r="AP46" s="149" t="str">
        <f t="shared" si="28"/>
        <v/>
      </c>
      <c r="AQ46" s="137"/>
      <c r="AR46" s="165" t="str">
        <f t="shared" si="29"/>
        <v/>
      </c>
      <c r="AS46" s="243" t="str">
        <f t="shared" si="30"/>
        <v/>
      </c>
      <c r="AT46" s="243" t="str">
        <f t="shared" si="31"/>
        <v/>
      </c>
      <c r="AU46" s="243" t="str">
        <f t="shared" si="32"/>
        <v/>
      </c>
      <c r="AV46" s="242"/>
      <c r="AW46" s="243" t="str">
        <f t="shared" si="34"/>
        <v/>
      </c>
      <c r="AX46" s="243">
        <f t="shared" si="35"/>
        <v>0</v>
      </c>
      <c r="AY46" s="242"/>
      <c r="AZ46" s="241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17"/>
      <c r="C47" s="156"/>
      <c r="D47" s="197"/>
      <c r="E47" s="137"/>
      <c r="F47" s="137"/>
      <c r="G47" s="157"/>
      <c r="H47" s="170"/>
      <c r="I47" s="169"/>
      <c r="J47" s="169"/>
      <c r="K47" s="169"/>
      <c r="L47" s="169"/>
      <c r="M47" s="171"/>
      <c r="N47" s="160">
        <f t="shared" si="15"/>
        <v>0</v>
      </c>
      <c r="O47" s="161" t="str">
        <f t="shared" si="16"/>
        <v/>
      </c>
      <c r="P47" s="161" t="str">
        <f t="shared" si="0"/>
        <v/>
      </c>
      <c r="Q47" s="161" t="str">
        <f t="shared" si="0"/>
        <v/>
      </c>
      <c r="R47" s="161">
        <f t="shared" si="17"/>
        <v>0</v>
      </c>
      <c r="S47" s="102" t="str">
        <f t="shared" si="1"/>
        <v/>
      </c>
      <c r="T47" s="102" t="str">
        <f t="shared" si="2"/>
        <v/>
      </c>
      <c r="U47" s="102" t="str">
        <f t="shared" si="3"/>
        <v/>
      </c>
      <c r="V47" s="102" t="str">
        <f t="shared" si="18"/>
        <v/>
      </c>
      <c r="W47" s="102" t="str">
        <f t="shared" si="4"/>
        <v/>
      </c>
      <c r="X47" s="102" t="str">
        <f t="shared" si="5"/>
        <v/>
      </c>
      <c r="Y47" s="102">
        <f t="shared" si="6"/>
        <v>0</v>
      </c>
      <c r="Z47" s="162" t="b">
        <f t="shared" si="7"/>
        <v>0</v>
      </c>
      <c r="AA47" s="162" t="b">
        <f t="shared" si="8"/>
        <v>0</v>
      </c>
      <c r="AB47" s="162" t="b">
        <f t="shared" si="9"/>
        <v>0</v>
      </c>
      <c r="AC47" s="162" t="b">
        <f t="shared" si="10"/>
        <v>0</v>
      </c>
      <c r="AD47" s="162" t="b">
        <f t="shared" si="11"/>
        <v>0</v>
      </c>
      <c r="AE47" s="162" t="b">
        <f t="shared" si="19"/>
        <v>0</v>
      </c>
      <c r="AF47" s="162" t="b">
        <f t="shared" si="20"/>
        <v>0</v>
      </c>
      <c r="AG47" s="162" t="b">
        <f t="shared" si="21"/>
        <v>0</v>
      </c>
      <c r="AH47" s="162" t="b">
        <f t="shared" si="22"/>
        <v>0</v>
      </c>
      <c r="AI47" s="162" t="b">
        <f t="shared" si="23"/>
        <v>0</v>
      </c>
      <c r="AJ47" s="167" t="str">
        <f t="shared" si="12"/>
        <v/>
      </c>
      <c r="AK47" s="168" t="str">
        <f t="shared" si="13"/>
        <v/>
      </c>
      <c r="AL47" s="240" t="str">
        <f t="shared" si="24"/>
        <v/>
      </c>
      <c r="AM47" s="165" t="str">
        <f t="shared" si="25"/>
        <v/>
      </c>
      <c r="AN47" s="166">
        <f t="shared" si="26"/>
        <v>0</v>
      </c>
      <c r="AO47" s="148" t="str">
        <f t="shared" si="27"/>
        <v/>
      </c>
      <c r="AP47" s="149" t="str">
        <f t="shared" si="28"/>
        <v/>
      </c>
      <c r="AQ47" s="137"/>
      <c r="AR47" s="165" t="str">
        <f t="shared" si="29"/>
        <v/>
      </c>
      <c r="AS47" s="243" t="str">
        <f t="shared" si="30"/>
        <v/>
      </c>
      <c r="AT47" s="243" t="str">
        <f t="shared" si="31"/>
        <v/>
      </c>
      <c r="AU47" s="243" t="str">
        <f t="shared" si="32"/>
        <v/>
      </c>
      <c r="AV47" s="242"/>
      <c r="AW47" s="243" t="str">
        <f t="shared" si="34"/>
        <v/>
      </c>
      <c r="AX47" s="243">
        <f t="shared" si="35"/>
        <v>0</v>
      </c>
      <c r="AY47" s="242"/>
      <c r="AZ47" s="241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17"/>
      <c r="C48" s="156"/>
      <c r="D48" s="155"/>
      <c r="E48" s="137"/>
      <c r="F48" s="137"/>
      <c r="G48" s="157"/>
      <c r="H48" s="170"/>
      <c r="I48" s="169"/>
      <c r="J48" s="169"/>
      <c r="K48" s="169"/>
      <c r="L48" s="169"/>
      <c r="M48" s="171"/>
      <c r="N48" s="160">
        <f t="shared" si="15"/>
        <v>0</v>
      </c>
      <c r="O48" s="161" t="str">
        <f t="shared" si="16"/>
        <v/>
      </c>
      <c r="P48" s="161" t="str">
        <f t="shared" si="0"/>
        <v/>
      </c>
      <c r="Q48" s="161" t="str">
        <f t="shared" si="0"/>
        <v/>
      </c>
      <c r="R48" s="161">
        <f t="shared" si="17"/>
        <v>0</v>
      </c>
      <c r="S48" s="102" t="str">
        <f t="shared" si="1"/>
        <v/>
      </c>
      <c r="T48" s="102" t="str">
        <f t="shared" si="2"/>
        <v/>
      </c>
      <c r="U48" s="102" t="str">
        <f t="shared" si="3"/>
        <v/>
      </c>
      <c r="V48" s="102" t="str">
        <f t="shared" si="18"/>
        <v/>
      </c>
      <c r="W48" s="102" t="str">
        <f t="shared" si="4"/>
        <v/>
      </c>
      <c r="X48" s="102" t="str">
        <f t="shared" si="5"/>
        <v/>
      </c>
      <c r="Y48" s="102">
        <f t="shared" si="6"/>
        <v>0</v>
      </c>
      <c r="Z48" s="162" t="b">
        <f t="shared" si="7"/>
        <v>0</v>
      </c>
      <c r="AA48" s="162" t="b">
        <f t="shared" si="8"/>
        <v>0</v>
      </c>
      <c r="AB48" s="162" t="b">
        <f t="shared" si="9"/>
        <v>0</v>
      </c>
      <c r="AC48" s="162" t="b">
        <f t="shared" si="10"/>
        <v>0</v>
      </c>
      <c r="AD48" s="162" t="b">
        <f t="shared" si="11"/>
        <v>0</v>
      </c>
      <c r="AE48" s="162" t="b">
        <f t="shared" si="19"/>
        <v>0</v>
      </c>
      <c r="AF48" s="162" t="b">
        <f t="shared" si="20"/>
        <v>0</v>
      </c>
      <c r="AG48" s="162" t="b">
        <f t="shared" si="21"/>
        <v>0</v>
      </c>
      <c r="AH48" s="162" t="b">
        <f t="shared" si="22"/>
        <v>0</v>
      </c>
      <c r="AI48" s="162" t="b">
        <f t="shared" si="23"/>
        <v>0</v>
      </c>
      <c r="AJ48" s="167" t="str">
        <f t="shared" si="12"/>
        <v/>
      </c>
      <c r="AK48" s="168" t="str">
        <f t="shared" si="13"/>
        <v/>
      </c>
      <c r="AL48" s="240" t="str">
        <f t="shared" si="24"/>
        <v/>
      </c>
      <c r="AM48" s="165" t="str">
        <f t="shared" si="25"/>
        <v/>
      </c>
      <c r="AN48" s="166">
        <f t="shared" si="26"/>
        <v>0</v>
      </c>
      <c r="AO48" s="148" t="str">
        <f t="shared" si="27"/>
        <v/>
      </c>
      <c r="AP48" s="149" t="str">
        <f t="shared" si="28"/>
        <v/>
      </c>
      <c r="AQ48" s="137"/>
      <c r="AR48" s="165" t="str">
        <f t="shared" si="29"/>
        <v/>
      </c>
      <c r="AS48" s="243" t="str">
        <f t="shared" si="30"/>
        <v/>
      </c>
      <c r="AT48" s="243" t="str">
        <f t="shared" si="31"/>
        <v/>
      </c>
      <c r="AU48" s="243" t="str">
        <f t="shared" si="32"/>
        <v/>
      </c>
      <c r="AV48" s="242"/>
      <c r="AW48" s="243" t="str">
        <f t="shared" si="34"/>
        <v/>
      </c>
      <c r="AX48" s="243">
        <f t="shared" si="35"/>
        <v>0</v>
      </c>
      <c r="AY48" s="242"/>
      <c r="AZ48" s="241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17"/>
      <c r="C49" s="156"/>
      <c r="D49" s="155"/>
      <c r="E49" s="137"/>
      <c r="F49" s="137"/>
      <c r="G49" s="157"/>
      <c r="H49" s="170"/>
      <c r="I49" s="169"/>
      <c r="J49" s="169"/>
      <c r="K49" s="169"/>
      <c r="L49" s="169"/>
      <c r="M49" s="171"/>
      <c r="N49" s="160">
        <f t="shared" si="15"/>
        <v>0</v>
      </c>
      <c r="O49" s="161" t="str">
        <f t="shared" si="16"/>
        <v/>
      </c>
      <c r="P49" s="161" t="str">
        <f t="shared" si="0"/>
        <v/>
      </c>
      <c r="Q49" s="161" t="str">
        <f t="shared" si="0"/>
        <v/>
      </c>
      <c r="R49" s="161">
        <f t="shared" si="17"/>
        <v>0</v>
      </c>
      <c r="S49" s="102" t="str">
        <f t="shared" si="1"/>
        <v/>
      </c>
      <c r="T49" s="102" t="str">
        <f t="shared" si="2"/>
        <v/>
      </c>
      <c r="U49" s="102" t="str">
        <f t="shared" si="3"/>
        <v/>
      </c>
      <c r="V49" s="102" t="str">
        <f t="shared" si="18"/>
        <v/>
      </c>
      <c r="W49" s="102" t="str">
        <f t="shared" si="4"/>
        <v/>
      </c>
      <c r="X49" s="102" t="str">
        <f t="shared" si="5"/>
        <v/>
      </c>
      <c r="Y49" s="102">
        <f t="shared" si="6"/>
        <v>0</v>
      </c>
      <c r="Z49" s="162" t="b">
        <f t="shared" si="7"/>
        <v>0</v>
      </c>
      <c r="AA49" s="162" t="b">
        <f t="shared" si="8"/>
        <v>0</v>
      </c>
      <c r="AB49" s="162" t="b">
        <f t="shared" si="9"/>
        <v>0</v>
      </c>
      <c r="AC49" s="162" t="b">
        <f t="shared" si="10"/>
        <v>0</v>
      </c>
      <c r="AD49" s="162" t="b">
        <f t="shared" si="11"/>
        <v>0</v>
      </c>
      <c r="AE49" s="162" t="b">
        <f t="shared" si="19"/>
        <v>0</v>
      </c>
      <c r="AF49" s="162" t="b">
        <f t="shared" si="20"/>
        <v>0</v>
      </c>
      <c r="AG49" s="162" t="b">
        <f t="shared" si="21"/>
        <v>0</v>
      </c>
      <c r="AH49" s="162" t="b">
        <f t="shared" si="22"/>
        <v>0</v>
      </c>
      <c r="AI49" s="162" t="b">
        <f t="shared" si="23"/>
        <v>0</v>
      </c>
      <c r="AJ49" s="167" t="str">
        <f t="shared" si="12"/>
        <v/>
      </c>
      <c r="AK49" s="168" t="str">
        <f t="shared" si="13"/>
        <v/>
      </c>
      <c r="AL49" s="240" t="str">
        <f t="shared" si="24"/>
        <v/>
      </c>
      <c r="AM49" s="165" t="str">
        <f t="shared" si="25"/>
        <v/>
      </c>
      <c r="AN49" s="166">
        <f t="shared" si="26"/>
        <v>0</v>
      </c>
      <c r="AO49" s="148" t="str">
        <f t="shared" si="27"/>
        <v/>
      </c>
      <c r="AP49" s="149" t="str">
        <f t="shared" si="28"/>
        <v/>
      </c>
      <c r="AQ49" s="137"/>
      <c r="AR49" s="165" t="str">
        <f t="shared" si="29"/>
        <v/>
      </c>
      <c r="AS49" s="243" t="str">
        <f t="shared" si="30"/>
        <v/>
      </c>
      <c r="AT49" s="243" t="str">
        <f t="shared" si="31"/>
        <v/>
      </c>
      <c r="AU49" s="243" t="str">
        <f t="shared" si="32"/>
        <v/>
      </c>
      <c r="AV49" s="242"/>
      <c r="AW49" s="243" t="str">
        <f t="shared" si="34"/>
        <v/>
      </c>
      <c r="AX49" s="243">
        <f t="shared" si="35"/>
        <v>0</v>
      </c>
      <c r="AY49" s="242"/>
      <c r="AZ49" s="241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17"/>
      <c r="C50" s="156"/>
      <c r="D50" s="155"/>
      <c r="E50" s="137"/>
      <c r="F50" s="137"/>
      <c r="G50" s="157"/>
      <c r="H50" s="170"/>
      <c r="I50" s="169"/>
      <c r="J50" s="169"/>
      <c r="K50" s="169"/>
      <c r="L50" s="169"/>
      <c r="M50" s="171"/>
      <c r="N50" s="160">
        <f t="shared" si="15"/>
        <v>0</v>
      </c>
      <c r="O50" s="161" t="str">
        <f t="shared" si="16"/>
        <v/>
      </c>
      <c r="P50" s="161" t="str">
        <f t="shared" si="0"/>
        <v/>
      </c>
      <c r="Q50" s="161" t="str">
        <f t="shared" si="0"/>
        <v/>
      </c>
      <c r="R50" s="161">
        <f t="shared" si="17"/>
        <v>0</v>
      </c>
      <c r="S50" s="102" t="str">
        <f t="shared" si="1"/>
        <v/>
      </c>
      <c r="T50" s="102" t="str">
        <f t="shared" si="2"/>
        <v/>
      </c>
      <c r="U50" s="102" t="str">
        <f t="shared" si="3"/>
        <v/>
      </c>
      <c r="V50" s="102" t="str">
        <f t="shared" si="18"/>
        <v/>
      </c>
      <c r="W50" s="102" t="str">
        <f t="shared" si="4"/>
        <v/>
      </c>
      <c r="X50" s="102" t="str">
        <f t="shared" si="5"/>
        <v/>
      </c>
      <c r="Y50" s="102">
        <f t="shared" si="6"/>
        <v>0</v>
      </c>
      <c r="Z50" s="162" t="b">
        <f t="shared" si="7"/>
        <v>0</v>
      </c>
      <c r="AA50" s="162" t="b">
        <f t="shared" si="8"/>
        <v>0</v>
      </c>
      <c r="AB50" s="162" t="b">
        <f t="shared" si="9"/>
        <v>0</v>
      </c>
      <c r="AC50" s="162" t="b">
        <f t="shared" si="10"/>
        <v>0</v>
      </c>
      <c r="AD50" s="162" t="b">
        <f t="shared" si="11"/>
        <v>0</v>
      </c>
      <c r="AE50" s="162" t="b">
        <f t="shared" si="19"/>
        <v>0</v>
      </c>
      <c r="AF50" s="162" t="b">
        <f t="shared" si="20"/>
        <v>0</v>
      </c>
      <c r="AG50" s="162" t="b">
        <f t="shared" si="21"/>
        <v>0</v>
      </c>
      <c r="AH50" s="162" t="b">
        <f t="shared" si="22"/>
        <v>0</v>
      </c>
      <c r="AI50" s="162" t="b">
        <f t="shared" si="23"/>
        <v>0</v>
      </c>
      <c r="AJ50" s="167" t="str">
        <f t="shared" si="12"/>
        <v/>
      </c>
      <c r="AK50" s="168" t="str">
        <f t="shared" si="13"/>
        <v/>
      </c>
      <c r="AL50" s="240" t="str">
        <f t="shared" si="24"/>
        <v/>
      </c>
      <c r="AM50" s="165" t="str">
        <f t="shared" si="25"/>
        <v/>
      </c>
      <c r="AN50" s="166">
        <f t="shared" si="26"/>
        <v>0</v>
      </c>
      <c r="AO50" s="148" t="str">
        <f t="shared" si="27"/>
        <v/>
      </c>
      <c r="AP50" s="149" t="str">
        <f t="shared" si="28"/>
        <v/>
      </c>
      <c r="AQ50" s="137"/>
      <c r="AR50" s="165" t="str">
        <f t="shared" si="29"/>
        <v/>
      </c>
      <c r="AS50" s="243" t="str">
        <f t="shared" si="30"/>
        <v/>
      </c>
      <c r="AT50" s="243" t="str">
        <f t="shared" si="31"/>
        <v/>
      </c>
      <c r="AU50" s="243" t="str">
        <f t="shared" si="32"/>
        <v/>
      </c>
      <c r="AV50" s="242"/>
      <c r="AW50" s="243" t="str">
        <f t="shared" si="34"/>
        <v/>
      </c>
      <c r="AX50" s="243">
        <f t="shared" si="35"/>
        <v>0</v>
      </c>
      <c r="AY50" s="242"/>
      <c r="AZ50" s="241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17"/>
      <c r="C51" s="156"/>
      <c r="D51" s="197"/>
      <c r="E51" s="137"/>
      <c r="F51" s="172"/>
      <c r="G51" s="157"/>
      <c r="H51" s="170"/>
      <c r="I51" s="169"/>
      <c r="J51" s="169"/>
      <c r="K51" s="169"/>
      <c r="L51" s="169"/>
      <c r="M51" s="171"/>
      <c r="N51" s="160">
        <f t="shared" si="15"/>
        <v>0</v>
      </c>
      <c r="O51" s="161" t="str">
        <f t="shared" si="16"/>
        <v/>
      </c>
      <c r="P51" s="161" t="str">
        <f t="shared" si="0"/>
        <v/>
      </c>
      <c r="Q51" s="161" t="str">
        <f t="shared" si="0"/>
        <v/>
      </c>
      <c r="R51" s="161">
        <f t="shared" si="17"/>
        <v>0</v>
      </c>
      <c r="S51" s="102" t="str">
        <f t="shared" si="1"/>
        <v/>
      </c>
      <c r="T51" s="102" t="str">
        <f t="shared" si="2"/>
        <v/>
      </c>
      <c r="U51" s="102" t="str">
        <f t="shared" si="3"/>
        <v/>
      </c>
      <c r="V51" s="102" t="str">
        <f t="shared" si="18"/>
        <v/>
      </c>
      <c r="W51" s="102" t="str">
        <f t="shared" si="4"/>
        <v/>
      </c>
      <c r="X51" s="102" t="str">
        <f t="shared" si="5"/>
        <v/>
      </c>
      <c r="Y51" s="102">
        <f t="shared" si="6"/>
        <v>0</v>
      </c>
      <c r="Z51" s="162" t="b">
        <f t="shared" si="7"/>
        <v>0</v>
      </c>
      <c r="AA51" s="162" t="b">
        <f t="shared" si="8"/>
        <v>0</v>
      </c>
      <c r="AB51" s="162" t="b">
        <f t="shared" si="9"/>
        <v>0</v>
      </c>
      <c r="AC51" s="162" t="b">
        <f t="shared" si="10"/>
        <v>0</v>
      </c>
      <c r="AD51" s="162" t="b">
        <f t="shared" si="11"/>
        <v>0</v>
      </c>
      <c r="AE51" s="162" t="b">
        <f t="shared" si="19"/>
        <v>0</v>
      </c>
      <c r="AF51" s="162" t="b">
        <f t="shared" si="20"/>
        <v>0</v>
      </c>
      <c r="AG51" s="162" t="b">
        <f t="shared" si="21"/>
        <v>0</v>
      </c>
      <c r="AH51" s="162" t="b">
        <f t="shared" si="22"/>
        <v>0</v>
      </c>
      <c r="AI51" s="162" t="b">
        <f t="shared" si="23"/>
        <v>0</v>
      </c>
      <c r="AJ51" s="167" t="str">
        <f t="shared" si="12"/>
        <v/>
      </c>
      <c r="AK51" s="168" t="str">
        <f t="shared" si="13"/>
        <v/>
      </c>
      <c r="AL51" s="240" t="str">
        <f t="shared" si="24"/>
        <v/>
      </c>
      <c r="AM51" s="165" t="str">
        <f t="shared" si="25"/>
        <v/>
      </c>
      <c r="AN51" s="166">
        <f t="shared" si="26"/>
        <v>0</v>
      </c>
      <c r="AO51" s="148" t="str">
        <f t="shared" si="27"/>
        <v/>
      </c>
      <c r="AP51" s="149" t="str">
        <f t="shared" si="28"/>
        <v/>
      </c>
      <c r="AQ51" s="137"/>
      <c r="AR51" s="165" t="str">
        <f t="shared" si="29"/>
        <v/>
      </c>
      <c r="AS51" s="243" t="str">
        <f t="shared" si="30"/>
        <v/>
      </c>
      <c r="AT51" s="243" t="str">
        <f t="shared" si="31"/>
        <v/>
      </c>
      <c r="AU51" s="243" t="str">
        <f t="shared" si="32"/>
        <v/>
      </c>
      <c r="AV51" s="242"/>
      <c r="AW51" s="243" t="str">
        <f t="shared" si="34"/>
        <v/>
      </c>
      <c r="AX51" s="243">
        <f t="shared" si="35"/>
        <v>0</v>
      </c>
      <c r="AY51" s="242"/>
      <c r="AZ51" s="241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17"/>
      <c r="C52" s="156"/>
      <c r="D52" s="197"/>
      <c r="E52" s="137"/>
      <c r="F52" s="172"/>
      <c r="G52" s="157"/>
      <c r="H52" s="170"/>
      <c r="I52" s="169"/>
      <c r="J52" s="169"/>
      <c r="K52" s="169"/>
      <c r="L52" s="169"/>
      <c r="M52" s="171"/>
      <c r="N52" s="160">
        <f t="shared" si="15"/>
        <v>0</v>
      </c>
      <c r="O52" s="161" t="str">
        <f t="shared" si="16"/>
        <v/>
      </c>
      <c r="P52" s="161" t="str">
        <f t="shared" si="0"/>
        <v/>
      </c>
      <c r="Q52" s="161" t="str">
        <f t="shared" si="0"/>
        <v/>
      </c>
      <c r="R52" s="161">
        <f t="shared" si="17"/>
        <v>0</v>
      </c>
      <c r="S52" s="102" t="str">
        <f t="shared" si="1"/>
        <v/>
      </c>
      <c r="T52" s="102" t="str">
        <f t="shared" si="2"/>
        <v/>
      </c>
      <c r="U52" s="102" t="str">
        <f t="shared" si="3"/>
        <v/>
      </c>
      <c r="V52" s="102" t="str">
        <f t="shared" si="18"/>
        <v/>
      </c>
      <c r="W52" s="102" t="str">
        <f t="shared" si="4"/>
        <v/>
      </c>
      <c r="X52" s="102" t="str">
        <f t="shared" si="5"/>
        <v/>
      </c>
      <c r="Y52" s="102">
        <f t="shared" si="6"/>
        <v>0</v>
      </c>
      <c r="Z52" s="162" t="b">
        <f t="shared" si="7"/>
        <v>0</v>
      </c>
      <c r="AA52" s="162" t="b">
        <f t="shared" si="8"/>
        <v>0</v>
      </c>
      <c r="AB52" s="162" t="b">
        <f t="shared" si="9"/>
        <v>0</v>
      </c>
      <c r="AC52" s="162" t="b">
        <f t="shared" si="10"/>
        <v>0</v>
      </c>
      <c r="AD52" s="162" t="b">
        <f t="shared" si="11"/>
        <v>0</v>
      </c>
      <c r="AE52" s="162" t="b">
        <f t="shared" si="19"/>
        <v>0</v>
      </c>
      <c r="AF52" s="162" t="b">
        <f t="shared" si="20"/>
        <v>0</v>
      </c>
      <c r="AG52" s="162" t="b">
        <f t="shared" si="21"/>
        <v>0</v>
      </c>
      <c r="AH52" s="162" t="b">
        <f t="shared" si="22"/>
        <v>0</v>
      </c>
      <c r="AI52" s="162" t="b">
        <f t="shared" si="23"/>
        <v>0</v>
      </c>
      <c r="AJ52" s="167" t="str">
        <f t="shared" si="12"/>
        <v/>
      </c>
      <c r="AK52" s="168" t="str">
        <f t="shared" si="13"/>
        <v/>
      </c>
      <c r="AL52" s="240" t="str">
        <f t="shared" si="24"/>
        <v/>
      </c>
      <c r="AM52" s="165" t="str">
        <f t="shared" si="25"/>
        <v/>
      </c>
      <c r="AN52" s="166">
        <f t="shared" si="26"/>
        <v>0</v>
      </c>
      <c r="AO52" s="148" t="str">
        <f t="shared" si="27"/>
        <v/>
      </c>
      <c r="AP52" s="149" t="str">
        <f t="shared" si="28"/>
        <v/>
      </c>
      <c r="AQ52" s="137"/>
      <c r="AR52" s="165" t="str">
        <f t="shared" si="29"/>
        <v/>
      </c>
      <c r="AS52" s="243" t="str">
        <f t="shared" si="30"/>
        <v/>
      </c>
      <c r="AT52" s="243" t="str">
        <f t="shared" si="31"/>
        <v/>
      </c>
      <c r="AU52" s="243" t="str">
        <f t="shared" si="32"/>
        <v/>
      </c>
      <c r="AV52" s="242"/>
      <c r="AW52" s="243" t="str">
        <f t="shared" si="34"/>
        <v/>
      </c>
      <c r="AX52" s="243">
        <f t="shared" si="35"/>
        <v>0</v>
      </c>
      <c r="AY52" s="242"/>
      <c r="AZ52" s="241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17"/>
      <c r="C53" s="295"/>
      <c r="D53" s="155"/>
      <c r="E53" s="173"/>
      <c r="F53" s="174"/>
      <c r="G53" s="157"/>
      <c r="H53" s="170"/>
      <c r="I53" s="169"/>
      <c r="J53" s="169"/>
      <c r="K53" s="169"/>
      <c r="L53" s="169"/>
      <c r="M53" s="171"/>
      <c r="N53" s="160">
        <f t="shared" si="15"/>
        <v>0</v>
      </c>
      <c r="O53" s="161" t="str">
        <f t="shared" si="16"/>
        <v/>
      </c>
      <c r="P53" s="161" t="str">
        <f t="shared" si="0"/>
        <v/>
      </c>
      <c r="Q53" s="161" t="str">
        <f t="shared" si="0"/>
        <v/>
      </c>
      <c r="R53" s="161">
        <f t="shared" si="17"/>
        <v>0</v>
      </c>
      <c r="S53" s="102" t="str">
        <f t="shared" si="1"/>
        <v/>
      </c>
      <c r="T53" s="102" t="str">
        <f t="shared" si="2"/>
        <v/>
      </c>
      <c r="U53" s="102" t="str">
        <f t="shared" si="3"/>
        <v/>
      </c>
      <c r="V53" s="102" t="str">
        <f t="shared" si="18"/>
        <v/>
      </c>
      <c r="W53" s="102" t="str">
        <f t="shared" si="4"/>
        <v/>
      </c>
      <c r="X53" s="102" t="str">
        <f t="shared" si="5"/>
        <v/>
      </c>
      <c r="Y53" s="102">
        <f t="shared" si="6"/>
        <v>0</v>
      </c>
      <c r="Z53" s="162" t="b">
        <f t="shared" si="7"/>
        <v>0</v>
      </c>
      <c r="AA53" s="162" t="b">
        <f t="shared" si="8"/>
        <v>0</v>
      </c>
      <c r="AB53" s="162" t="b">
        <f t="shared" si="9"/>
        <v>0</v>
      </c>
      <c r="AC53" s="162" t="b">
        <f t="shared" si="10"/>
        <v>0</v>
      </c>
      <c r="AD53" s="162" t="b">
        <f t="shared" si="11"/>
        <v>0</v>
      </c>
      <c r="AE53" s="162" t="b">
        <f t="shared" si="19"/>
        <v>0</v>
      </c>
      <c r="AF53" s="162" t="b">
        <f t="shared" si="20"/>
        <v>0</v>
      </c>
      <c r="AG53" s="162" t="b">
        <f t="shared" si="21"/>
        <v>0</v>
      </c>
      <c r="AH53" s="162" t="b">
        <f t="shared" si="22"/>
        <v>0</v>
      </c>
      <c r="AI53" s="162" t="b">
        <f t="shared" si="23"/>
        <v>0</v>
      </c>
      <c r="AJ53" s="175" t="str">
        <f t="shared" si="12"/>
        <v/>
      </c>
      <c r="AK53" s="168" t="str">
        <f t="shared" si="13"/>
        <v/>
      </c>
      <c r="AL53" s="240" t="str">
        <f t="shared" si="24"/>
        <v/>
      </c>
      <c r="AM53" s="165" t="str">
        <f t="shared" si="25"/>
        <v/>
      </c>
      <c r="AN53" s="166">
        <f t="shared" si="26"/>
        <v>0</v>
      </c>
      <c r="AO53" s="148" t="str">
        <f t="shared" si="27"/>
        <v/>
      </c>
      <c r="AP53" s="149" t="str">
        <f t="shared" si="28"/>
        <v/>
      </c>
      <c r="AQ53" s="137"/>
      <c r="AR53" s="165" t="str">
        <f t="shared" si="29"/>
        <v/>
      </c>
      <c r="AS53" s="243" t="str">
        <f t="shared" si="30"/>
        <v/>
      </c>
      <c r="AT53" s="243" t="str">
        <f t="shared" si="31"/>
        <v/>
      </c>
      <c r="AU53" s="243" t="str">
        <f t="shared" si="32"/>
        <v/>
      </c>
      <c r="AV53" s="242"/>
      <c r="AW53" s="243" t="str">
        <f t="shared" si="34"/>
        <v/>
      </c>
      <c r="AX53" s="243">
        <f t="shared" si="35"/>
        <v>0</v>
      </c>
      <c r="AY53" s="242"/>
      <c r="AZ53" s="241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79</v>
      </c>
      <c r="B54" s="64">
        <f>COUNTA(B18:B53)</f>
        <v>7</v>
      </c>
      <c r="C54" s="64"/>
      <c r="D54" s="308" t="s">
        <v>47</v>
      </c>
      <c r="E54" s="308"/>
      <c r="F54" s="308"/>
      <c r="G54" s="308"/>
      <c r="H54" s="176">
        <f t="shared" ref="H54:M54" si="36">IF(S56=0,"",IF(S56&gt;0,S55))</f>
        <v>0.7142857142857143</v>
      </c>
      <c r="I54" s="177">
        <f t="shared" si="36"/>
        <v>0.2857142857142857</v>
      </c>
      <c r="J54" s="177">
        <f t="shared" si="36"/>
        <v>0.7142857142857143</v>
      </c>
      <c r="K54" s="177">
        <f t="shared" si="36"/>
        <v>0.7142857142857143</v>
      </c>
      <c r="L54" s="177">
        <f t="shared" si="36"/>
        <v>1</v>
      </c>
      <c r="M54" s="177">
        <f t="shared" si="36"/>
        <v>0.7142857142857143</v>
      </c>
      <c r="N54" s="177"/>
      <c r="O54" s="177"/>
      <c r="P54" s="177"/>
      <c r="Q54" s="177"/>
      <c r="R54" s="177"/>
      <c r="S54" s="178">
        <f t="shared" ref="S54:X54" si="37">SUM(S18:S53)</f>
        <v>5</v>
      </c>
      <c r="T54" s="178">
        <f t="shared" si="37"/>
        <v>2</v>
      </c>
      <c r="U54" s="178">
        <f t="shared" si="37"/>
        <v>5</v>
      </c>
      <c r="V54" s="178">
        <f t="shared" si="37"/>
        <v>5</v>
      </c>
      <c r="W54" s="178">
        <f t="shared" si="37"/>
        <v>7</v>
      </c>
      <c r="X54" s="178">
        <f t="shared" si="37"/>
        <v>5</v>
      </c>
      <c r="Y54" s="179">
        <f>SUM(Y18:Y53)*0.2</f>
        <v>5.8000000000000007</v>
      </c>
      <c r="Z54" s="179">
        <f t="shared" ref="Z54:AI54" si="38">SUM(Z18:Z53)</f>
        <v>2.1666666666666665</v>
      </c>
      <c r="AA54" s="179">
        <f t="shared" si="38"/>
        <v>1.6666666666666667</v>
      </c>
      <c r="AB54" s="179">
        <f t="shared" si="38"/>
        <v>1</v>
      </c>
      <c r="AC54" s="179">
        <f t="shared" si="38"/>
        <v>0</v>
      </c>
      <c r="AD54" s="179">
        <f t="shared" si="38"/>
        <v>0</v>
      </c>
      <c r="AE54" s="179">
        <f t="shared" si="38"/>
        <v>0</v>
      </c>
      <c r="AF54" s="179">
        <f t="shared" si="38"/>
        <v>0</v>
      </c>
      <c r="AG54" s="179">
        <f t="shared" si="38"/>
        <v>0</v>
      </c>
      <c r="AH54" s="179">
        <f t="shared" si="38"/>
        <v>0</v>
      </c>
      <c r="AI54" s="179">
        <f t="shared" si="38"/>
        <v>0</v>
      </c>
      <c r="AJ54" s="180"/>
      <c r="AK54" s="244">
        <f>IF(Y57=0,"",IF(Y57&gt;0,$Y$55))</f>
        <v>0.82857142857142863</v>
      </c>
      <c r="AL54" s="244" t="str">
        <f>IF(Z57=0,"",IF(Z57&gt;0,$Y$55))</f>
        <v/>
      </c>
      <c r="AM54" s="181"/>
      <c r="AN54" s="181"/>
      <c r="AO54" s="182">
        <f>IF(B54=0,"",IF(B54&gt;0,AO55/B54))</f>
        <v>0</v>
      </c>
      <c r="AP54" s="182">
        <f>IF(B54=0,"",IF(B54&gt;0,AP55/B54))</f>
        <v>0</v>
      </c>
      <c r="AQ54" s="183">
        <f>IF(B54=0,"",IF(B54&gt;0,AQ56/B54))</f>
        <v>1</v>
      </c>
      <c r="AR54" s="184"/>
      <c r="AS54" s="246" t="s">
        <v>117</v>
      </c>
      <c r="AT54" s="246" t="s">
        <v>117</v>
      </c>
      <c r="AU54" s="246" t="s">
        <v>118</v>
      </c>
      <c r="AV54" s="247" t="str">
        <f>IF(AX54=0,"",IF(AX54&gt;0,AX54/AV55))</f>
        <v/>
      </c>
      <c r="AW54" s="248"/>
      <c r="AX54" s="248">
        <f>SUM(AX18:AX53)</f>
        <v>0</v>
      </c>
      <c r="AY54" s="247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102"/>
      <c r="E55" s="185">
        <f>COUNTA(E18:E53)</f>
        <v>0</v>
      </c>
      <c r="F55" s="185">
        <f>COUNTA(F18:F53)</f>
        <v>0</v>
      </c>
      <c r="G55" s="102"/>
      <c r="H55" s="316" t="s">
        <v>85</v>
      </c>
      <c r="I55" s="309"/>
      <c r="J55" s="316" t="s">
        <v>31</v>
      </c>
      <c r="K55" s="309"/>
      <c r="L55" s="309" t="s">
        <v>32</v>
      </c>
      <c r="M55" s="309"/>
      <c r="N55" s="102"/>
      <c r="O55" s="102"/>
      <c r="P55" s="102"/>
      <c r="Q55" s="102"/>
      <c r="R55" s="102"/>
      <c r="S55" s="186">
        <f t="shared" ref="S55:X55" si="39">S54/S56</f>
        <v>0.7142857142857143</v>
      </c>
      <c r="T55" s="186">
        <f t="shared" si="39"/>
        <v>0.2857142857142857</v>
      </c>
      <c r="U55" s="186">
        <f t="shared" si="39"/>
        <v>0.7142857142857143</v>
      </c>
      <c r="V55" s="186">
        <f t="shared" si="39"/>
        <v>0.7142857142857143</v>
      </c>
      <c r="W55" s="186">
        <f t="shared" si="39"/>
        <v>1</v>
      </c>
      <c r="X55" s="186">
        <f t="shared" si="39"/>
        <v>0.7142857142857143</v>
      </c>
      <c r="Y55" s="186">
        <f>Y54/Y57</f>
        <v>0.82857142857142863</v>
      </c>
      <c r="Z55" s="162">
        <f>Z54/10</f>
        <v>0.21666666666666665</v>
      </c>
      <c r="AA55" s="162">
        <f t="shared" ref="AA55:AI55" si="40">AA54/10</f>
        <v>0.16666666666666669</v>
      </c>
      <c r="AB55" s="162">
        <f t="shared" si="40"/>
        <v>0.1</v>
      </c>
      <c r="AC55" s="162">
        <f t="shared" si="40"/>
        <v>0</v>
      </c>
      <c r="AD55" s="162">
        <f t="shared" si="40"/>
        <v>0</v>
      </c>
      <c r="AE55" s="162">
        <f t="shared" si="40"/>
        <v>0</v>
      </c>
      <c r="AF55" s="162">
        <f t="shared" si="40"/>
        <v>0</v>
      </c>
      <c r="AG55" s="162">
        <f t="shared" si="40"/>
        <v>0</v>
      </c>
      <c r="AH55" s="162">
        <f t="shared" si="40"/>
        <v>0</v>
      </c>
      <c r="AI55" s="162">
        <f t="shared" si="40"/>
        <v>0</v>
      </c>
      <c r="AJ55" s="162"/>
      <c r="AK55" s="106"/>
      <c r="AL55" s="106"/>
      <c r="AM55" s="106"/>
      <c r="AN55" s="106"/>
      <c r="AO55" s="187">
        <f>COUNTIF(AO18:AO53,1)</f>
        <v>0</v>
      </c>
      <c r="AP55" s="187">
        <f>SUM(AP18:AP52)</f>
        <v>0</v>
      </c>
      <c r="AQ55" s="185">
        <f>COUNTA(AQ18:AQ53)</f>
        <v>0</v>
      </c>
      <c r="AR55" s="106"/>
      <c r="AS55" s="127">
        <f>IF($AS$57=0,"",IF($D$2&lt;6,"",IF($D$2&gt;=6,(AS58+AS59)/AS57)))</f>
        <v>1</v>
      </c>
      <c r="AT55" s="127">
        <f t="shared" ref="AT55:AU55" si="41">IF($AS$57=0,"",IF($D$2&lt;6,"",IF($D$2&gt;=6,(AT58+AT59)/AT57)))</f>
        <v>1</v>
      </c>
      <c r="AU55" s="127">
        <f t="shared" si="41"/>
        <v>1</v>
      </c>
      <c r="AV55" s="185">
        <f>COUNTA(AV18:AV53)</f>
        <v>0</v>
      </c>
      <c r="AW55" s="185"/>
      <c r="AX55" s="185"/>
      <c r="AY55" s="185">
        <f>COUNTA(AY18:AY53)</f>
        <v>0</v>
      </c>
      <c r="AZ55" s="3"/>
      <c r="BA55" s="3"/>
    </row>
    <row r="56" spans="1:53" ht="13.8" thickBot="1" x14ac:dyDescent="0.3">
      <c r="E56" s="3"/>
      <c r="F56" s="3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3">
        <f t="shared" ref="S56:X56" si="42">COUNTA(H18:H53)</f>
        <v>7</v>
      </c>
      <c r="T56" s="3">
        <f t="shared" si="42"/>
        <v>7</v>
      </c>
      <c r="U56" s="3">
        <f t="shared" si="42"/>
        <v>7</v>
      </c>
      <c r="V56" s="3">
        <f t="shared" si="42"/>
        <v>7</v>
      </c>
      <c r="W56" s="3">
        <f t="shared" si="42"/>
        <v>7</v>
      </c>
      <c r="X56" s="3">
        <f t="shared" si="42"/>
        <v>7</v>
      </c>
      <c r="Y56" s="3">
        <f>COUNTIF(Y18:Y53,0)</f>
        <v>29</v>
      </c>
      <c r="Z56" s="10">
        <f>Z54/D68*D70</f>
        <v>0.30952380952380948</v>
      </c>
      <c r="AA56" s="10">
        <f>AA54/E68*E70</f>
        <v>0.23809523809523808</v>
      </c>
      <c r="AB56" s="10">
        <f>AB54/F68*F70</f>
        <v>0.14285714285714285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7</v>
      </c>
      <c r="AR56" s="3"/>
      <c r="AS56" s="127">
        <f>IF($AS$57=0,"",IF($D$2&lt;6,"",IF($D$2&gt;=6,(AS59/AS57))))</f>
        <v>0.5714285714285714</v>
      </c>
      <c r="AT56" s="127">
        <f t="shared" ref="AT56:AU56" si="43">IF($AS$57=0,"",IF($D$2&lt;6,"",IF($D$2&gt;=6,(AT59/AT57))))</f>
        <v>0.8571428571428571</v>
      </c>
      <c r="AU56" s="127">
        <f t="shared" si="43"/>
        <v>1</v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0</v>
      </c>
      <c r="C57" s="54"/>
      <c r="D57" s="53">
        <f>D2</f>
        <v>8</v>
      </c>
      <c r="E57" s="92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7</v>
      </c>
      <c r="AE57" s="3"/>
      <c r="AO57" s="3"/>
      <c r="AP57" s="3"/>
      <c r="AQ57" s="2"/>
      <c r="AR57" s="3"/>
      <c r="AS57" s="76">
        <f t="shared" ref="AS57:AT57" si="44">COUNTIF(AS18:AS53,"&gt;""")</f>
        <v>7</v>
      </c>
      <c r="AT57" s="76">
        <f t="shared" si="44"/>
        <v>7</v>
      </c>
      <c r="AU57" s="76">
        <f>COUNTIF(AU18:AU53,"&gt;""")</f>
        <v>7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69</v>
      </c>
      <c r="C58" s="54"/>
      <c r="D58" s="304">
        <f>D3</f>
        <v>45692</v>
      </c>
      <c r="E58" s="305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101">
        <f>COUNTIF(AS18:AS53,"1F")</f>
        <v>3</v>
      </c>
      <c r="AT58" s="101">
        <f t="shared" ref="AT58:AU58" si="45">COUNTIF(AT18:AT53,"1F")</f>
        <v>1</v>
      </c>
      <c r="AU58" s="101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73"/>
      <c r="E59" s="73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101">
        <f>COUNTIF(AS18:AS53,"2F")</f>
        <v>4</v>
      </c>
      <c r="AT59" s="101">
        <f t="shared" ref="AT59" si="46">COUNTIF(AT18:AT53,"2F")</f>
        <v>6</v>
      </c>
      <c r="AU59" s="101">
        <f>COUNTIF(AU18:AU53,"1S")</f>
        <v>7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73"/>
      <c r="E60" s="73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2</v>
      </c>
      <c r="E62" s="4" t="s">
        <v>3</v>
      </c>
      <c r="F62" s="4" t="s">
        <v>1</v>
      </c>
      <c r="G62" s="68" t="s">
        <v>82</v>
      </c>
      <c r="H62" s="4" t="s">
        <v>4</v>
      </c>
      <c r="I62" s="4" t="s">
        <v>5</v>
      </c>
      <c r="J62" s="4" t="s">
        <v>48</v>
      </c>
      <c r="K62" s="4" t="s">
        <v>8</v>
      </c>
      <c r="L62" s="4" t="s">
        <v>24</v>
      </c>
      <c r="M62" s="4" t="s">
        <v>49</v>
      </c>
      <c r="AE62" s="3"/>
      <c r="AJ62" s="4" t="s">
        <v>25</v>
      </c>
      <c r="AK62" s="4" t="s">
        <v>25</v>
      </c>
      <c r="AL62" s="4" t="s">
        <v>25</v>
      </c>
      <c r="AO62" s="4" t="s">
        <v>50</v>
      </c>
      <c r="AQ62" s="4"/>
    </row>
    <row r="63" spans="1:53" x14ac:dyDescent="0.25">
      <c r="D63" s="10">
        <f t="shared" ref="D63:I63" si="47">S55</f>
        <v>0.7142857142857143</v>
      </c>
      <c r="E63" s="10">
        <f t="shared" si="47"/>
        <v>0.2857142857142857</v>
      </c>
      <c r="F63" s="10">
        <f t="shared" si="47"/>
        <v>0.7142857142857143</v>
      </c>
      <c r="G63" s="10">
        <f t="shared" si="47"/>
        <v>0.7142857142857143</v>
      </c>
      <c r="H63" s="10">
        <f t="shared" si="47"/>
        <v>1</v>
      </c>
      <c r="I63" s="10">
        <f t="shared" si="47"/>
        <v>0.7142857142857143</v>
      </c>
      <c r="J63" s="10">
        <f>$AK$54</f>
        <v>0.82857142857142863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66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4</v>
      </c>
      <c r="E68" s="4">
        <f>COUNTIF($D$18:$D$53,"B")</f>
        <v>2</v>
      </c>
      <c r="F68" s="4">
        <f>COUNTIF($D$18:$D$53,"C")</f>
        <v>1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51</v>
      </c>
      <c r="C70" s="5"/>
      <c r="D70" s="10">
        <f>D68/$B$54</f>
        <v>0.5714285714285714</v>
      </c>
      <c r="E70" s="10">
        <f>E68/$B$54</f>
        <v>0.2857142857142857</v>
      </c>
      <c r="F70" s="10">
        <f>F68/$B$54</f>
        <v>0.14285714285714285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52</v>
      </c>
      <c r="C71" s="5"/>
      <c r="D71" s="10">
        <f>Z56</f>
        <v>0.30952380952380948</v>
      </c>
      <c r="E71" s="10">
        <f>AA56</f>
        <v>0.23809523809523808</v>
      </c>
      <c r="F71" s="10">
        <f>AB56</f>
        <v>0.14285714285714285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53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54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64</v>
      </c>
      <c r="C74" s="5"/>
      <c r="D74" s="10">
        <f>IF($E$7="ja",D70,IF($E7="nee",D72))</f>
        <v>0.5714285714285714</v>
      </c>
      <c r="E74" s="10">
        <f>IF($E$7="ja",E70,IF($E7="nee",E72))</f>
        <v>0.2857142857142857</v>
      </c>
      <c r="F74" s="10">
        <f>IF($E$7="ja",F70,IF($E7="nee",F72))</f>
        <v>0.14285714285714285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65</v>
      </c>
      <c r="C75" s="5"/>
      <c r="D75" s="10">
        <f>IF($E$7="ja",D71,IF($E$7="nee",D73))</f>
        <v>0.30952380952380948</v>
      </c>
      <c r="E75" s="10">
        <f>IF($E$7="ja",E71,IF($E$7="nee",E73))</f>
        <v>0.23809523809523808</v>
      </c>
      <c r="F75" s="10">
        <f>IF($E$7="ja",F71,IF($E$7="nee",F73))</f>
        <v>0.14285714285714285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</mergeCells>
  <phoneticPr fontId="51" type="noConversion"/>
  <conditionalFormatting sqref="B18:D53">
    <cfRule type="cellIs" dxfId="216" priority="65" stopIfTrue="1" operator="equal">
      <formula>""</formula>
    </cfRule>
  </conditionalFormatting>
  <conditionalFormatting sqref="E7:E8 D9">
    <cfRule type="cellIs" dxfId="215" priority="89" stopIfTrue="1" operator="equal">
      <formula>"nee"</formula>
    </cfRule>
    <cfRule type="cellIs" dxfId="214" priority="88" stopIfTrue="1" operator="equal">
      <formula>"ja"</formula>
    </cfRule>
  </conditionalFormatting>
  <conditionalFormatting sqref="E18:E53">
    <cfRule type="cellIs" dxfId="213" priority="100" stopIfTrue="1" operator="equal">
      <formula>""</formula>
    </cfRule>
  </conditionalFormatting>
  <conditionalFormatting sqref="E18:F53">
    <cfRule type="cellIs" dxfId="212" priority="98" stopIfTrue="1" operator="equal">
      <formula>"x"</formula>
    </cfRule>
  </conditionalFormatting>
  <conditionalFormatting sqref="F18:F53">
    <cfRule type="cellIs" dxfId="211" priority="99" stopIfTrue="1" operator="equal">
      <formula>""</formula>
    </cfRule>
  </conditionalFormatting>
  <conditionalFormatting sqref="G11:G13">
    <cfRule type="expression" dxfId="210" priority="23" stopIfTrue="1">
      <formula>$J$3="ja"</formula>
    </cfRule>
    <cfRule type="expression" dxfId="209" priority="24" stopIfTrue="1">
      <formula>$L$3="ja"</formula>
    </cfRule>
  </conditionalFormatting>
  <conditionalFormatting sqref="G18:G53">
    <cfRule type="cellIs" dxfId="208" priority="75" stopIfTrue="1" operator="greaterThan">
      <formula>""</formula>
    </cfRule>
    <cfRule type="cellIs" dxfId="207" priority="74" stopIfTrue="1" operator="equal">
      <formula>""</formula>
    </cfRule>
  </conditionalFormatting>
  <conditionalFormatting sqref="H11:H13">
    <cfRule type="expression" dxfId="206" priority="21">
      <formula>$K$2="ja"</formula>
    </cfRule>
    <cfRule type="expression" dxfId="205" priority="25" stopIfTrue="1">
      <formula>$J$2="ja"</formula>
    </cfRule>
    <cfRule type="expression" dxfId="204" priority="26" stopIfTrue="1">
      <formula>$L$2="ja"</formula>
    </cfRule>
  </conditionalFormatting>
  <conditionalFormatting sqref="H18:M53">
    <cfRule type="cellIs" dxfId="203" priority="87" stopIfTrue="1" operator="notEqual">
      <formula>$D18</formula>
    </cfRule>
    <cfRule type="cellIs" dxfId="202" priority="85" stopIfTrue="1" operator="equal">
      <formula>0</formula>
    </cfRule>
    <cfRule type="cellIs" dxfId="201" priority="86" stopIfTrue="1" operator="lessThanOrEqual">
      <formula>$D18</formula>
    </cfRule>
  </conditionalFormatting>
  <conditionalFormatting sqref="I11:I13">
    <cfRule type="expression" dxfId="200" priority="27" stopIfTrue="1">
      <formula>$J$3="ja"</formula>
    </cfRule>
  </conditionalFormatting>
  <conditionalFormatting sqref="I11:J13">
    <cfRule type="expression" dxfId="199" priority="19">
      <formula>$M$2="ja"</formula>
    </cfRule>
  </conditionalFormatting>
  <conditionalFormatting sqref="I11:K13">
    <cfRule type="expression" dxfId="198" priority="18">
      <formula>$L$3="ja"</formula>
    </cfRule>
  </conditionalFormatting>
  <conditionalFormatting sqref="J11:J13">
    <cfRule type="expression" dxfId="197" priority="20">
      <formula>$K$2="ja"</formula>
    </cfRule>
    <cfRule type="expression" dxfId="196" priority="22">
      <formula>$L$2="ja"</formula>
    </cfRule>
  </conditionalFormatting>
  <conditionalFormatting sqref="J11:R13">
    <cfRule type="expression" dxfId="195" priority="14">
      <formula>$J$3="ja"</formula>
    </cfRule>
  </conditionalFormatting>
  <conditionalFormatting sqref="L11:R13">
    <cfRule type="expression" dxfId="194" priority="13">
      <formula>$K$2="ja"</formula>
    </cfRule>
    <cfRule type="expression" dxfId="193" priority="15" stopIfTrue="1">
      <formula>$L$2="ja"</formula>
    </cfRule>
    <cfRule type="expression" dxfId="192" priority="16" stopIfTrue="1">
      <formula>$M$2="ja"</formula>
    </cfRule>
    <cfRule type="expression" dxfId="191" priority="17" stopIfTrue="1">
      <formula>$S$2="ja"</formula>
    </cfRule>
  </conditionalFormatting>
  <conditionalFormatting sqref="AJ18:AJ53">
    <cfRule type="cellIs" dxfId="190" priority="97" stopIfTrue="1" operator="notEqual">
      <formula>""</formula>
    </cfRule>
  </conditionalFormatting>
  <conditionalFormatting sqref="AK18:AK53">
    <cfRule type="cellIs" dxfId="189" priority="28" stopIfTrue="1" operator="equal">
      <formula>1</formula>
    </cfRule>
    <cfRule type="cellIs" dxfId="188" priority="29" stopIfTrue="1" operator="lessThan">
      <formula>1</formula>
    </cfRule>
  </conditionalFormatting>
  <conditionalFormatting sqref="AK11:AL13">
    <cfRule type="cellIs" dxfId="187" priority="11" stopIfTrue="1" operator="lessThan">
      <formula>1</formula>
    </cfRule>
    <cfRule type="cellIs" dxfId="186" priority="10" stopIfTrue="1" operator="equal">
      <formula>1</formula>
    </cfRule>
  </conditionalFormatting>
  <conditionalFormatting sqref="AL18:AL53">
    <cfRule type="expression" dxfId="185" priority="61">
      <formula>$G18=""</formula>
    </cfRule>
    <cfRule type="expression" dxfId="184" priority="62">
      <formula>$AM18=""</formula>
    </cfRule>
    <cfRule type="expression" dxfId="183" priority="64">
      <formula>$AM18&gt;=$AR18</formula>
    </cfRule>
    <cfRule type="expression" dxfId="182" priority="63">
      <formula>$AM18&lt;$AR18</formula>
    </cfRule>
  </conditionalFormatting>
  <conditionalFormatting sqref="AL18:AL54">
    <cfRule type="expression" dxfId="181" priority="60">
      <formula>$B18&gt;0</formula>
    </cfRule>
  </conditionalFormatting>
  <conditionalFormatting sqref="AM18:AN53 AZ18:BA53">
    <cfRule type="expression" dxfId="180" priority="73" stopIfTrue="1">
      <formula>$L$3="ja"</formula>
    </cfRule>
  </conditionalFormatting>
  <conditionalFormatting sqref="AO18:AO53">
    <cfRule type="cellIs" dxfId="179" priority="77" stopIfTrue="1" operator="equal">
      <formula>""</formula>
    </cfRule>
    <cfRule type="cellIs" dxfId="178" priority="76" stopIfTrue="1" operator="equal">
      <formula>1</formula>
    </cfRule>
  </conditionalFormatting>
  <conditionalFormatting sqref="AP18:AP53">
    <cfRule type="cellIs" dxfId="177" priority="79" stopIfTrue="1" operator="equal">
      <formula>""</formula>
    </cfRule>
    <cfRule type="cellIs" dxfId="176" priority="78" stopIfTrue="1" operator="equal">
      <formula>1</formula>
    </cfRule>
  </conditionalFormatting>
  <conditionalFormatting sqref="AQ18:AQ53">
    <cfRule type="expression" dxfId="175" priority="58" stopIfTrue="1">
      <formula>$B18&gt;0</formula>
    </cfRule>
    <cfRule type="cellIs" dxfId="174" priority="57" stopIfTrue="1" operator="equal">
      <formula>"x"</formula>
    </cfRule>
    <cfRule type="cellIs" dxfId="173" priority="59" stopIfTrue="1" operator="equal">
      <formula>""</formula>
    </cfRule>
  </conditionalFormatting>
  <conditionalFormatting sqref="AR18:AR54">
    <cfRule type="expression" dxfId="172" priority="56" stopIfTrue="1">
      <formula>$L$3="ja"</formula>
    </cfRule>
  </conditionalFormatting>
  <conditionalFormatting sqref="AR54">
    <cfRule type="expression" dxfId="171" priority="55" stopIfTrue="1">
      <formula>$J$3="ja"</formula>
    </cfRule>
  </conditionalFormatting>
  <conditionalFormatting sqref="AS11:AS13">
    <cfRule type="expression" dxfId="170" priority="6" stopIfTrue="1">
      <formula>$J$3="ja"</formula>
    </cfRule>
  </conditionalFormatting>
  <conditionalFormatting sqref="AS11:AT13">
    <cfRule type="expression" dxfId="169" priority="9">
      <formula>$L$3="ja"</formula>
    </cfRule>
    <cfRule type="expression" dxfId="168" priority="8">
      <formula>$M$2="ja"</formula>
    </cfRule>
  </conditionalFormatting>
  <conditionalFormatting sqref="AS18:AT53">
    <cfRule type="cellIs" dxfId="167" priority="30" operator="equal">
      <formula>"2F"</formula>
    </cfRule>
  </conditionalFormatting>
  <conditionalFormatting sqref="AS18:AU53">
    <cfRule type="expression" dxfId="166" priority="34" stopIfTrue="1">
      <formula>$L$3="ja"</formula>
    </cfRule>
    <cfRule type="cellIs" dxfId="165" priority="32" operator="equal">
      <formula>"&lt;1F"</formula>
    </cfRule>
    <cfRule type="cellIs" dxfId="164" priority="33" operator="equal">
      <formula>"1F"</formula>
    </cfRule>
  </conditionalFormatting>
  <conditionalFormatting sqref="AS54:AU54">
    <cfRule type="expression" dxfId="163" priority="42" stopIfTrue="1">
      <formula>$L$3="ja"</formula>
    </cfRule>
  </conditionalFormatting>
  <conditionalFormatting sqref="AS54:AY54">
    <cfRule type="expression" dxfId="162" priority="43" stopIfTrue="1">
      <formula>$J$3="ja"</formula>
    </cfRule>
  </conditionalFormatting>
  <conditionalFormatting sqref="AT11:AT13">
    <cfRule type="expression" dxfId="161" priority="7">
      <formula>$L$2="ja"</formula>
    </cfRule>
  </conditionalFormatting>
  <conditionalFormatting sqref="AT11:AU13">
    <cfRule type="expression" dxfId="160" priority="1">
      <formula>$K$2="ja"</formula>
    </cfRule>
  </conditionalFormatting>
  <conditionalFormatting sqref="AT11:AV13">
    <cfRule type="expression" dxfId="159" priority="2">
      <formula>$J$3="ja"</formula>
    </cfRule>
  </conditionalFormatting>
  <conditionalFormatting sqref="AU11:AU13">
    <cfRule type="expression" dxfId="158" priority="3" stopIfTrue="1">
      <formula>$L$2="ja"</formula>
    </cfRule>
    <cfRule type="expression" dxfId="157" priority="5" stopIfTrue="1">
      <formula>$S$2="ja"</formula>
    </cfRule>
    <cfRule type="expression" dxfId="156" priority="4" stopIfTrue="1">
      <formula>$M$2="ja"</formula>
    </cfRule>
  </conditionalFormatting>
  <conditionalFormatting sqref="AU18:AU53">
    <cfRule type="cellIs" dxfId="155" priority="31" operator="equal">
      <formula>"1S"</formula>
    </cfRule>
  </conditionalFormatting>
  <conditionalFormatting sqref="AV11:AV13 AY11:AY13">
    <cfRule type="expression" dxfId="154" priority="12" stopIfTrue="1">
      <formula>$L$3="ja"</formula>
    </cfRule>
  </conditionalFormatting>
  <conditionalFormatting sqref="AV18:AV53">
    <cfRule type="expression" dxfId="153" priority="40">
      <formula>$AW18&gt;=$AR18</formula>
    </cfRule>
    <cfRule type="expression" dxfId="152" priority="39">
      <formula>$AW18&lt;$AR18</formula>
    </cfRule>
    <cfRule type="expression" dxfId="151" priority="38">
      <formula>$AW18=""</formula>
    </cfRule>
  </conditionalFormatting>
  <conditionalFormatting sqref="AV54:AY54">
    <cfRule type="expression" dxfId="150" priority="53" stopIfTrue="1">
      <formula>$L$3="ja"</formula>
    </cfRule>
  </conditionalFormatting>
  <conditionalFormatting sqref="AW18:AX53">
    <cfRule type="expression" dxfId="149" priority="41" stopIfTrue="1">
      <formula>$L$3="ja"</formula>
    </cfRule>
  </conditionalFormatting>
  <conditionalFormatting sqref="AY18:AY53">
    <cfRule type="expression" dxfId="148" priority="35">
      <formula>$AZ18=""</formula>
    </cfRule>
    <cfRule type="expression" dxfId="147" priority="37">
      <formula>$AZ18&gt;=$AW18</formula>
    </cfRule>
    <cfRule type="expression" dxfId="146" priority="36">
      <formula>$AZ18&lt;$AW18</formula>
    </cfRule>
  </conditionalFormatting>
  <conditionalFormatting sqref="BA54">
    <cfRule type="expression" dxfId="145" priority="91" stopIfTrue="1">
      <formula>$L$3="ja"</formula>
    </cfRule>
    <cfRule type="expression" dxfId="144" priority="90" stopIfTrue="1">
      <formula>$J$3="ja"</formula>
    </cfRule>
  </conditionalFormatting>
  <dataValidations count="5">
    <dataValidation type="list" allowBlank="1" showInputMessage="1" showErrorMessage="1" sqref="G18:G53" xr:uid="{33509D4B-B8EA-41B0-ACDC-5AB4E44288D4}">
      <formula1>"PRO,BBL,BBL/Kader,Kader,Kader/TL,TL,TL/Havo,Havo,Havo/Vwo,Vwo,"</formula1>
    </dataValidation>
    <dataValidation type="list" allowBlank="1" showInputMessage="1" showErrorMessage="1" sqref="AY18:AY53 AV18:AV53" xr:uid="{F1156A01-B1FC-4A4D-86D4-2BE97C588EA9}">
      <formula1>"PRO,LWOO,BBL,BBL/Kader,Kader,Kader/TL,TL,TL/Havo,Havo,Havo/Vwo,Vwo,"</formula1>
    </dataValidation>
    <dataValidation type="list" allowBlank="1" showInputMessage="1" showErrorMessage="1" sqref="E7" xr:uid="{19845E9E-5C06-4E41-AFF8-1AD36327B06C}">
      <formula1>"ja,nee,"</formula1>
    </dataValidation>
    <dataValidation type="list" allowBlank="1" showInputMessage="1" showErrorMessage="1" sqref="D2" xr:uid="{439AD988-4007-43A5-B016-261CBEBCFBA2}">
      <formula1>"3,4,5,6,7,8,"</formula1>
    </dataValidation>
    <dataValidation type="list" allowBlank="1" showInputMessage="1" showErrorMessage="1" sqref="E2" xr:uid="{1990B67A-1D78-4FD5-8416-0CCF5C1ADDDB}">
      <formula1>"--,A,B,C,D,E,F,G,H,I,J,"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72855-08CE-4D1C-A4CF-DFDEB888E6D3}">
  <sheetPr codeName="Blad7">
    <tabColor rgb="FFCC00FF"/>
  </sheetPr>
  <dimension ref="A1:BA75"/>
  <sheetViews>
    <sheetView showGridLines="0" showRowColHeaders="0" showWhiteSpace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customWidth="1"/>
    <col min="4" max="4" width="10.77734375" style="4" customWidth="1"/>
    <col min="5" max="6" width="10.77734375" customWidth="1"/>
    <col min="7" max="13" width="10.77734375" style="4" customWidth="1"/>
    <col min="14" max="19" width="10.5546875" style="4" hidden="1" customWidth="1"/>
    <col min="20" max="36" width="9.21875" style="4" hidden="1" customWidth="1"/>
    <col min="37" max="38" width="10.77734375" style="4" customWidth="1"/>
    <col min="39" max="40" width="11.21875" style="4" hidden="1" customWidth="1"/>
    <col min="41" max="43" width="10.77734375" customWidth="1"/>
    <col min="44" max="44" width="9.21875" style="4" hidden="1" customWidth="1"/>
    <col min="45" max="47" width="9.21875" style="4" customWidth="1"/>
    <col min="48" max="48" width="10.77734375" style="4" customWidth="1"/>
    <col min="49" max="50" width="9.21875" style="4" hidden="1" customWidth="1"/>
    <col min="51" max="51" width="10.77734375" style="4" customWidth="1"/>
    <col min="52" max="53" width="9.21875" style="4" hidden="1" customWidth="1"/>
    <col min="54" max="54" width="9.5546875" customWidth="1"/>
  </cols>
  <sheetData>
    <row r="1" spans="1:53" ht="13.8" thickBot="1" x14ac:dyDescent="0.3"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</row>
    <row r="2" spans="1:53" ht="20.399999999999999" thickBot="1" x14ac:dyDescent="0.55000000000000004">
      <c r="A2" s="52"/>
      <c r="B2" s="54" t="s">
        <v>0</v>
      </c>
      <c r="C2" s="54"/>
      <c r="D2" s="53">
        <v>8</v>
      </c>
      <c r="E2" s="75"/>
      <c r="F2" s="13"/>
      <c r="G2" s="190"/>
      <c r="H2" s="190"/>
      <c r="J2" s="76" t="b">
        <f>IF($D$2=3,"ja",IF($D$2="3A","ja",IF($D$2="3B","ja",IF($D$2="3C","ja"))))</f>
        <v>0</v>
      </c>
      <c r="K2" s="76" t="b">
        <f>IF($D$2=5,"ja",IF($D$2="5A","ja",IF($D$2="5B","ja",IF($D$2="5C","ja"))))</f>
        <v>0</v>
      </c>
      <c r="L2" s="76" t="b">
        <f>IF($D$2=4,"ja",IF($D$2="4A","ja",IF($D$2="4B","ja",IF($D$2="4C","ja"))))</f>
        <v>0</v>
      </c>
      <c r="M2" s="76" t="b">
        <f>IF($D$2=6,"ja",IF($D$2="6A","ja",IF($D$2="6B","ja",IF($D$2="6C","ja"))))</f>
        <v>0</v>
      </c>
      <c r="N2" s="76"/>
      <c r="O2" s="76"/>
      <c r="P2" s="76"/>
      <c r="Q2" s="76"/>
      <c r="R2" s="76"/>
      <c r="S2" s="74" t="str">
        <f>IF($D$2=8,"ja",IF($D$2="8A","ja",IF($D$2="8B","ja",IF($D$2="8C","ja"))))</f>
        <v>ja</v>
      </c>
      <c r="T2" s="7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4"/>
      <c r="AM2" s="3"/>
      <c r="AN2" s="3"/>
    </row>
    <row r="3" spans="1:53" ht="20.399999999999999" thickBot="1" x14ac:dyDescent="0.55000000000000004">
      <c r="A3" s="52"/>
      <c r="B3" s="54" t="s">
        <v>69</v>
      </c>
      <c r="C3" s="54"/>
      <c r="D3" s="304">
        <v>45692</v>
      </c>
      <c r="E3" s="305"/>
      <c r="F3" s="13"/>
      <c r="G3" s="191"/>
      <c r="H3" s="191"/>
      <c r="I3" s="3"/>
      <c r="J3" s="76" t="b">
        <f>IF($D$2=7,"ja",IF($D$2="7A","ja",IF($D$2="7B","ja",IF($D$2="7C","ja"))))</f>
        <v>0</v>
      </c>
      <c r="K3" s="76"/>
      <c r="L3" s="76" t="str">
        <f>IF($D$2=8,"ja",IF($D$2="8A","ja",IF($D$2="8B","ja",IF($D$2="8C","ja"))))</f>
        <v>ja</v>
      </c>
      <c r="M3" s="76"/>
      <c r="N3" s="76"/>
      <c r="O3" s="76"/>
      <c r="P3" s="76"/>
      <c r="Q3" s="76"/>
      <c r="R3" s="76"/>
      <c r="S3" s="74"/>
      <c r="T3" s="7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4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4"/>
      <c r="AM4" s="3"/>
      <c r="AN4" s="3"/>
    </row>
    <row r="5" spans="1:53" s="102" customFormat="1" ht="20.100000000000001" customHeight="1" x14ac:dyDescent="0.25">
      <c r="B5" s="310" t="s">
        <v>97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2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13" t="s">
        <v>28</v>
      </c>
      <c r="C7" s="314"/>
      <c r="D7" s="314"/>
      <c r="E7" s="49" t="s">
        <v>75</v>
      </c>
      <c r="I7" s="3"/>
      <c r="J7" s="3"/>
      <c r="K7" s="3"/>
    </row>
    <row r="8" spans="1:53" x14ac:dyDescent="0.25">
      <c r="B8" s="313" t="s">
        <v>27</v>
      </c>
      <c r="C8" s="314"/>
      <c r="D8" s="314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102" customFormat="1" ht="20.100000000000001" customHeight="1" x14ac:dyDescent="0.25">
      <c r="B10" s="147" t="s">
        <v>98</v>
      </c>
      <c r="C10" s="150" t="s">
        <v>96</v>
      </c>
      <c r="D10" s="150" t="s">
        <v>96</v>
      </c>
      <c r="E10" s="150" t="s">
        <v>96</v>
      </c>
      <c r="F10" s="150" t="s">
        <v>96</v>
      </c>
      <c r="G10" s="151" t="s">
        <v>96</v>
      </c>
      <c r="H10" s="315" t="s">
        <v>85</v>
      </c>
      <c r="I10" s="307"/>
      <c r="J10" s="306" t="s">
        <v>31</v>
      </c>
      <c r="K10" s="307"/>
      <c r="L10" s="306" t="s">
        <v>32</v>
      </c>
      <c r="M10" s="307"/>
      <c r="AK10" s="150" t="s">
        <v>96</v>
      </c>
      <c r="AL10" s="150" t="s">
        <v>96</v>
      </c>
      <c r="AM10" s="150"/>
      <c r="AN10" s="150"/>
      <c r="AO10" s="150" t="s">
        <v>96</v>
      </c>
      <c r="AP10" s="150" t="s">
        <v>96</v>
      </c>
      <c r="AQ10" s="150" t="s">
        <v>96</v>
      </c>
      <c r="AR10" s="149"/>
      <c r="AS10" s="317" t="s">
        <v>116</v>
      </c>
      <c r="AT10" s="318"/>
      <c r="AU10" s="307"/>
      <c r="AV10" s="150" t="s">
        <v>96</v>
      </c>
      <c r="AW10" s="150"/>
      <c r="AX10" s="150"/>
      <c r="AY10" s="150" t="s">
        <v>96</v>
      </c>
    </row>
    <row r="11" spans="1:53" x14ac:dyDescent="0.25">
      <c r="B11" s="152" t="s">
        <v>67</v>
      </c>
      <c r="C11" s="319" t="s">
        <v>171</v>
      </c>
      <c r="D11" s="23" t="s">
        <v>36</v>
      </c>
      <c r="E11" s="26" t="s">
        <v>37</v>
      </c>
      <c r="F11" s="26" t="s">
        <v>39</v>
      </c>
      <c r="G11" s="29" t="s">
        <v>55</v>
      </c>
      <c r="H11" s="30" t="s">
        <v>56</v>
      </c>
      <c r="I11" s="29" t="s">
        <v>57</v>
      </c>
      <c r="J11" s="31" t="s">
        <v>58</v>
      </c>
      <c r="K11" s="66" t="s">
        <v>80</v>
      </c>
      <c r="L11" s="29" t="s">
        <v>59</v>
      </c>
      <c r="M11" s="29" t="s">
        <v>60</v>
      </c>
      <c r="N11" s="153" t="s">
        <v>99</v>
      </c>
      <c r="O11" s="146" t="s">
        <v>88</v>
      </c>
      <c r="P11" s="146" t="s">
        <v>92</v>
      </c>
      <c r="Q11" s="146" t="s">
        <v>88</v>
      </c>
      <c r="R11" s="146" t="s">
        <v>7</v>
      </c>
      <c r="S11" s="4" t="s">
        <v>2</v>
      </c>
      <c r="T11" s="4" t="s">
        <v>3</v>
      </c>
      <c r="U11" s="4" t="s">
        <v>1</v>
      </c>
      <c r="V11" s="68" t="s">
        <v>81</v>
      </c>
      <c r="W11" s="4" t="s">
        <v>4</v>
      </c>
      <c r="X11" s="4" t="s">
        <v>5</v>
      </c>
      <c r="Y11" s="4" t="s">
        <v>6</v>
      </c>
      <c r="AJ11" s="43" t="s">
        <v>7</v>
      </c>
      <c r="AK11" s="70" t="s">
        <v>61</v>
      </c>
      <c r="AL11" s="70" t="s">
        <v>55</v>
      </c>
      <c r="AM11" s="6" t="s">
        <v>9</v>
      </c>
      <c r="AN11" s="6" t="s">
        <v>10</v>
      </c>
      <c r="AO11" s="46" t="s">
        <v>39</v>
      </c>
      <c r="AP11" s="38" t="s">
        <v>37</v>
      </c>
      <c r="AQ11" s="23" t="s">
        <v>42</v>
      </c>
      <c r="AR11" s="22" t="s">
        <v>9</v>
      </c>
      <c r="AS11" s="29" t="s">
        <v>57</v>
      </c>
      <c r="AT11" s="31" t="s">
        <v>58</v>
      </c>
      <c r="AU11" s="29" t="s">
        <v>60</v>
      </c>
      <c r="AV11" s="29" t="s">
        <v>62</v>
      </c>
      <c r="AW11" s="6" t="s">
        <v>9</v>
      </c>
      <c r="AX11" s="6" t="s">
        <v>10</v>
      </c>
      <c r="AY11" s="29" t="s">
        <v>63</v>
      </c>
      <c r="AZ11" s="6" t="s">
        <v>9</v>
      </c>
      <c r="BA11" s="6" t="s">
        <v>10</v>
      </c>
    </row>
    <row r="12" spans="1:53" x14ac:dyDescent="0.25">
      <c r="B12" s="41"/>
      <c r="C12" s="320"/>
      <c r="D12" s="24" t="s">
        <v>35</v>
      </c>
      <c r="E12" s="27" t="s">
        <v>38</v>
      </c>
      <c r="F12" s="27"/>
      <c r="G12" s="32" t="s">
        <v>21</v>
      </c>
      <c r="H12" s="33" t="s">
        <v>11</v>
      </c>
      <c r="I12" s="32" t="s">
        <v>12</v>
      </c>
      <c r="J12" s="34"/>
      <c r="K12" s="67" t="s">
        <v>58</v>
      </c>
      <c r="L12" s="32" t="s">
        <v>13</v>
      </c>
      <c r="M12" s="32" t="s">
        <v>14</v>
      </c>
      <c r="N12" s="146"/>
      <c r="O12" s="146" t="s">
        <v>91</v>
      </c>
      <c r="P12" s="146" t="s">
        <v>89</v>
      </c>
      <c r="Q12" s="146" t="s">
        <v>90</v>
      </c>
      <c r="R12" s="146" t="s">
        <v>93</v>
      </c>
      <c r="S12" s="4" t="s">
        <v>11</v>
      </c>
      <c r="T12" s="4" t="s">
        <v>12</v>
      </c>
      <c r="U12" s="4" t="s">
        <v>1</v>
      </c>
      <c r="V12" s="4" t="s">
        <v>1</v>
      </c>
      <c r="W12" s="4" t="s">
        <v>13</v>
      </c>
      <c r="X12" s="4" t="s">
        <v>14</v>
      </c>
      <c r="Z12" s="4" t="s">
        <v>15</v>
      </c>
      <c r="AA12" s="4" t="s">
        <v>16</v>
      </c>
      <c r="AB12" s="4" t="s">
        <v>17</v>
      </c>
      <c r="AC12" s="4" t="s">
        <v>18</v>
      </c>
      <c r="AD12" s="4" t="s">
        <v>19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20</v>
      </c>
      <c r="AK12" s="71" t="s">
        <v>33</v>
      </c>
      <c r="AL12" s="71" t="s">
        <v>94</v>
      </c>
      <c r="AM12" s="8"/>
      <c r="AN12" s="8"/>
      <c r="AO12" s="47"/>
      <c r="AP12" s="39" t="s">
        <v>38</v>
      </c>
      <c r="AQ12" s="24" t="s">
        <v>43</v>
      </c>
      <c r="AR12" s="20"/>
      <c r="AS12" s="32" t="s">
        <v>12</v>
      </c>
      <c r="AT12" s="34"/>
      <c r="AU12" s="32" t="s">
        <v>14</v>
      </c>
      <c r="AV12" s="32" t="s">
        <v>21</v>
      </c>
      <c r="AW12" s="8"/>
      <c r="AX12" s="8"/>
      <c r="AY12" s="32" t="s">
        <v>22</v>
      </c>
      <c r="AZ12" s="8"/>
      <c r="BA12" s="8"/>
    </row>
    <row r="13" spans="1:53" s="13" customFormat="1" x14ac:dyDescent="0.25">
      <c r="B13" s="42"/>
      <c r="C13" s="321"/>
      <c r="D13" s="25"/>
      <c r="E13" s="28"/>
      <c r="F13" s="28"/>
      <c r="G13" s="36"/>
      <c r="H13" s="35" t="s">
        <v>29</v>
      </c>
      <c r="I13" s="36" t="s">
        <v>29</v>
      </c>
      <c r="J13" s="37" t="s">
        <v>29</v>
      </c>
      <c r="K13" s="37" t="s">
        <v>29</v>
      </c>
      <c r="L13" s="36" t="s">
        <v>30</v>
      </c>
      <c r="M13" s="36" t="s">
        <v>30</v>
      </c>
      <c r="N13" s="146"/>
      <c r="O13" s="146"/>
      <c r="P13" s="146"/>
      <c r="Q13" s="146"/>
      <c r="R13" s="14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34</v>
      </c>
      <c r="AL13" s="55" t="s">
        <v>95</v>
      </c>
      <c r="AM13" s="7"/>
      <c r="AN13" s="7"/>
      <c r="AO13" s="48" t="s">
        <v>40</v>
      </c>
      <c r="AP13" s="18" t="s">
        <v>41</v>
      </c>
      <c r="AQ13" s="25" t="s">
        <v>44</v>
      </c>
      <c r="AR13" s="20"/>
      <c r="AS13" s="36" t="s">
        <v>29</v>
      </c>
      <c r="AT13" s="37" t="s">
        <v>29</v>
      </c>
      <c r="AU13" s="36" t="s">
        <v>30</v>
      </c>
      <c r="AV13" s="36" t="s">
        <v>45</v>
      </c>
      <c r="AW13" s="7"/>
      <c r="AX13" s="7"/>
      <c r="AY13" s="36" t="s">
        <v>46</v>
      </c>
      <c r="AZ13" s="7"/>
      <c r="BA13" s="7"/>
    </row>
    <row r="14" spans="1:53" s="13" customFormat="1" hidden="1" x14ac:dyDescent="0.25">
      <c r="B14" s="61" t="s">
        <v>76</v>
      </c>
      <c r="C14" s="61"/>
      <c r="D14" s="62" t="s">
        <v>15</v>
      </c>
      <c r="E14" s="63" t="s">
        <v>70</v>
      </c>
      <c r="F14" s="63" t="s">
        <v>18</v>
      </c>
      <c r="G14" s="62" t="s">
        <v>15</v>
      </c>
      <c r="H14" s="62" t="s">
        <v>71</v>
      </c>
      <c r="I14" s="62" t="s">
        <v>16</v>
      </c>
      <c r="J14" s="63" t="s">
        <v>70</v>
      </c>
      <c r="K14" s="63"/>
      <c r="L14" s="62" t="s">
        <v>72</v>
      </c>
      <c r="M14" s="62" t="s">
        <v>73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9" t="s">
        <v>19</v>
      </c>
      <c r="AL14" s="69" t="s">
        <v>19</v>
      </c>
      <c r="AM14" s="3"/>
      <c r="AN14" s="3"/>
      <c r="AO14" s="57" t="s">
        <v>18</v>
      </c>
      <c r="AP14" s="55" t="s">
        <v>70</v>
      </c>
      <c r="AQ14" s="7" t="s">
        <v>70</v>
      </c>
      <c r="AR14" s="3"/>
      <c r="AS14" s="3"/>
      <c r="AT14" s="3"/>
      <c r="AU14" s="3"/>
      <c r="AV14" s="3" t="s">
        <v>74</v>
      </c>
      <c r="AW14" s="3"/>
      <c r="AX14" s="3"/>
      <c r="AY14" s="56" t="s">
        <v>74</v>
      </c>
      <c r="AZ14" s="3"/>
      <c r="BA14" s="3"/>
    </row>
    <row r="15" spans="1:53" s="13" customFormat="1" hidden="1" x14ac:dyDescent="0.25">
      <c r="B15" s="61" t="s">
        <v>18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9"/>
      <c r="AL15" s="69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77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9"/>
      <c r="AL16" s="69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78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9"/>
      <c r="AL17" s="69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65" t="str">
        <f>'8E7'!B18</f>
        <v>leerling 1</v>
      </c>
      <c r="C18" s="258">
        <f>'8E7'!C18</f>
        <v>8</v>
      </c>
      <c r="D18" s="258" t="str">
        <f>IF('8E7'!D18="","",IF('8E7'!D18&gt;0,'8E7'!D18))</f>
        <v>A</v>
      </c>
      <c r="E18" s="156"/>
      <c r="F18" s="156"/>
      <c r="G18" s="157" t="s">
        <v>178</v>
      </c>
      <c r="H18" s="202" t="s">
        <v>16</v>
      </c>
      <c r="I18" s="201" t="s">
        <v>16</v>
      </c>
      <c r="J18" s="201" t="s">
        <v>17</v>
      </c>
      <c r="K18" s="201" t="s">
        <v>15</v>
      </c>
      <c r="L18" s="201" t="s">
        <v>15</v>
      </c>
      <c r="M18" s="200" t="s">
        <v>15</v>
      </c>
      <c r="N18" s="160">
        <f>COUNTA(I18,J18,M18)</f>
        <v>3</v>
      </c>
      <c r="O18" s="161">
        <f>IF(M18="E",1,IF(M18="D",2,IF(M18="C",3,IF(M18="B",4,IF(M18="A",5,IF(M18=5,1,IF(M18=4,2,IF(M18=3,3,IF(M18=2,4,IF(M18=1,5,IF(M18="","")))))))))))</f>
        <v>5</v>
      </c>
      <c r="P18" s="161">
        <f t="shared" ref="P18:P53" si="0">IF(I18="E",1,IF(I18="D",2,IF(I18="C",3,IF(I18="B",4,IF(I18="A",5,IF(I18=5,1,IF(I18=4,2,IF(I18=3,3,IF(I18=2,4,IF(I18=1,5,IF(I18="","")))))))))))</f>
        <v>4</v>
      </c>
      <c r="Q18" s="161">
        <f t="shared" ref="Q18:Q53" si="1">IF(J18="E",1,IF(J18="D",2,IF(J18="C",3,IF(J18="B",4,IF(J18="A",5,IF(J18=5,1,IF(J18=4,2,IF(J18=3,3,IF(J18=2,4,IF(J18=1,5,IF(J18="","")))))))))))</f>
        <v>3</v>
      </c>
      <c r="R18" s="161">
        <f>IF(N18&lt;3,2,IF($D$2&lt;6,0,IF($D$2&gt;=6,SUM(O18:Q18))))</f>
        <v>12</v>
      </c>
      <c r="S18" s="102" t="str">
        <f t="shared" ref="S18:S53" si="2">IF(D18="","",IF(H18="","",IF(H18=$D18,1,IF(H18&lt;$D18,1,IF(H18&gt;$D18,"",IF(H18="A+",1))))))</f>
        <v/>
      </c>
      <c r="T18" s="102" t="str">
        <f t="shared" ref="T18:T53" si="3">IF(D18="","",IF(I18="","",IF(I18=$D18,1,IF(I18&lt;$D18,1,IF(I18&gt;$D18,"",IF(I18="A+",1))))))</f>
        <v/>
      </c>
      <c r="U18" s="102" t="str">
        <f t="shared" ref="U18:U53" si="4">IF(D18="","",IF(J18="","",IF(J18=$D18,1,IF(J18&lt;$D18,1,IF(J18&gt;$D18,"",IF(J18="A+",1))))))</f>
        <v/>
      </c>
      <c r="V18" s="102">
        <f>IF(D18="","",IF(K18="","",IF(K18=$D18,1,IF(K18&lt;$D18,1,IF(K18&gt;$D18,"",IF(K18="A+",1))))))</f>
        <v>1</v>
      </c>
      <c r="W18" s="102">
        <f t="shared" ref="W18:W53" si="5">IF(D18="","",IF(L18="","",IF(L18=$D18,1,IF(L18&lt;$D18,1,IF(L18&gt;$D18,"",IF(L18="A+",1))))))</f>
        <v>1</v>
      </c>
      <c r="X18" s="102">
        <f t="shared" ref="X18:X53" si="6">IF(D18="","",IF(M18="","",IF(M18=$D18,1,IF(M18&lt;$D18,1,IF(M18&gt;$D18,"",IF(M18="A+",1))))))</f>
        <v>1</v>
      </c>
      <c r="Y18" s="102">
        <f t="shared" ref="Y18:Y53" si="7">SUM(S18:X18)</f>
        <v>3</v>
      </c>
      <c r="Z18" s="162">
        <f t="shared" ref="Z18:Z53" si="8">IF($D18="A",$AK18)</f>
        <v>0.5</v>
      </c>
      <c r="AA18" s="162" t="b">
        <f t="shared" ref="AA18:AA53" si="9">IF($D18="B",$AK18)</f>
        <v>0</v>
      </c>
      <c r="AB18" s="162" t="b">
        <f t="shared" ref="AB18:AB53" si="10">IF($D18="C",$AK18)</f>
        <v>0</v>
      </c>
      <c r="AC18" s="162" t="b">
        <f t="shared" ref="AC18:AC53" si="11">IF($D18="D",$AK18)</f>
        <v>0</v>
      </c>
      <c r="AD18" s="162" t="b">
        <f t="shared" ref="AD18:AD53" si="12">IF($D18="E",$AK18)</f>
        <v>0</v>
      </c>
      <c r="AE18" s="162" t="b">
        <f>IF($D18=1,$AK18)</f>
        <v>0</v>
      </c>
      <c r="AF18" s="162" t="b">
        <f>IF($D18=2,$AK18)</f>
        <v>0</v>
      </c>
      <c r="AG18" s="162" t="b">
        <f>IF($D18=3,$AK18)</f>
        <v>0</v>
      </c>
      <c r="AH18" s="162" t="b">
        <f>IF($D18=4,$AK18)</f>
        <v>0</v>
      </c>
      <c r="AI18" s="162" t="b">
        <f>IF($D18=5,$AK18)</f>
        <v>0</v>
      </c>
      <c r="AJ18" s="163">
        <f t="shared" ref="AJ18:AJ53" si="13">IF(D18="","",IF(D18&gt;0,COUNTA(H18:M18)))</f>
        <v>6</v>
      </c>
      <c r="AK18" s="262">
        <f t="shared" ref="AK18:AK53" si="14">IF(AJ18=0,"",IF(AJ18="","",IF(AJ18&gt;0,Y18/AJ18)))</f>
        <v>0.5</v>
      </c>
      <c r="AL18" s="240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>TL/Havo</v>
      </c>
      <c r="AM18" s="165">
        <f>IF(AL18="","",IF(AL18="PRO",1,IF(AL18="LWOO",2,IF(AL18="BBL",3,IF(AL18="BBL/Kader",4,IF(AL18="Kader",5,IF(AL18="Kader/TL",6,IF(AL18="TL",7,IF(AL18="TL/Havo",8,IF(AL18="Havo",9,IF(AL18="Havo/VWO",10,IF(AL18="VWO",11))))))))))))</f>
        <v>8</v>
      </c>
      <c r="AN18" s="166">
        <f>IF(AM18="",0,IF(AM18&lt;AR18,0,IF(AM18&gt;=AR18,1)))</f>
        <v>0</v>
      </c>
      <c r="AO18" s="148" t="str">
        <f>IF(F18="","",IF(F18="x",1))</f>
        <v/>
      </c>
      <c r="AP18" s="149" t="str">
        <f>IF(E18="","",IF(E18="X",1))</f>
        <v/>
      </c>
      <c r="AQ18" s="137"/>
      <c r="AR18" s="165">
        <f>IF(G18="","",IF(G18="PRO",1,IF(G18="LWOO",2,IF(G18="BBL",3,IF(G18="BBL/Kader",4,IF(G18="Kader",5,IF(G18="Kader/TL",6,IF(G18="TL",7,IF(G18="TL/Havo",8,IF(G18="Havo",9,IF(G18="Havo/VWO",10,IF(G18="VWO",11))))))))))))</f>
        <v>10</v>
      </c>
      <c r="AS18" s="243" t="str">
        <f>IF($D$2&lt;6,"",IF($N18&lt;3,"",IF(P18=1,"&lt;1F",IF(P18&gt;3,"2F",IF(P18&gt;1,"1F")))))</f>
        <v>2F</v>
      </c>
      <c r="AT18" s="243" t="str">
        <f>IF($D$2&lt;6,"",IF($N18&lt;3,"",IF(Q18=1,"&lt;1F",IF(Q18&gt;3,"2F",IF(Q18&gt;1,"1F")))))</f>
        <v>1F</v>
      </c>
      <c r="AU18" s="243" t="str">
        <f>IF($D$2&lt;6,"",IF($N18&lt;3,"",IF(O18&lt;=2,"&lt;1F",IF(O18&gt;3,"1S",IF(O18&gt;2,"1F")))))</f>
        <v>1S</v>
      </c>
      <c r="AV18" s="242"/>
      <c r="AW18" s="243"/>
      <c r="AX18" s="243"/>
      <c r="AY18" s="242"/>
      <c r="AZ18" s="241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65" t="str">
        <f>'8E7'!B19</f>
        <v>leerling 2</v>
      </c>
      <c r="C19" s="258">
        <f>'8E7'!C19</f>
        <v>6</v>
      </c>
      <c r="D19" s="258" t="str">
        <f>IF('8E7'!D19="","",IF('8E7'!D19&gt;0,'8E7'!D19))</f>
        <v>C</v>
      </c>
      <c r="E19" s="136"/>
      <c r="F19" s="136"/>
      <c r="G19" s="157" t="s">
        <v>177</v>
      </c>
      <c r="H19" s="202" t="s">
        <v>17</v>
      </c>
      <c r="I19" s="201" t="s">
        <v>16</v>
      </c>
      <c r="J19" s="201" t="s">
        <v>17</v>
      </c>
      <c r="K19" s="201" t="s">
        <v>16</v>
      </c>
      <c r="L19" s="201" t="s">
        <v>17</v>
      </c>
      <c r="M19" s="200" t="s">
        <v>15</v>
      </c>
      <c r="N19" s="160">
        <f t="shared" ref="N19:N53" si="16">COUNTA(I19,J19,M19)</f>
        <v>3</v>
      </c>
      <c r="O19" s="161">
        <f t="shared" ref="O19:O53" si="17">IF(M19="E",1,IF(M19="D",2,IF(M19="C",3,IF(M19="B",4,IF(M19="A",5,IF(M19=5,1,IF(M19=4,2,IF(M19=3,3,IF(M19=2,4,IF(M19=1,5,IF(M19="","")))))))))))</f>
        <v>5</v>
      </c>
      <c r="P19" s="161">
        <f t="shared" si="0"/>
        <v>4</v>
      </c>
      <c r="Q19" s="161">
        <f t="shared" si="1"/>
        <v>3</v>
      </c>
      <c r="R19" s="161">
        <f t="shared" ref="R19:R53" si="18">IF($D$2&lt;6,0,IF($D$2&gt;=6,SUM(O19:Q19)))</f>
        <v>12</v>
      </c>
      <c r="S19" s="102">
        <f t="shared" si="2"/>
        <v>1</v>
      </c>
      <c r="T19" s="102">
        <f t="shared" si="3"/>
        <v>1</v>
      </c>
      <c r="U19" s="102">
        <f t="shared" si="4"/>
        <v>1</v>
      </c>
      <c r="V19" s="102">
        <f t="shared" ref="V19:V53" si="19">IF(D19="","",IF(K19="","",IF(K19=$D19,1,IF(K19&lt;$D19,1,IF(K19&gt;$D19,"",IF(K19="A+",1))))))</f>
        <v>1</v>
      </c>
      <c r="W19" s="102">
        <f t="shared" si="5"/>
        <v>1</v>
      </c>
      <c r="X19" s="102">
        <f t="shared" si="6"/>
        <v>1</v>
      </c>
      <c r="Y19" s="102">
        <f t="shared" si="7"/>
        <v>6</v>
      </c>
      <c r="Z19" s="162" t="b">
        <f t="shared" si="8"/>
        <v>0</v>
      </c>
      <c r="AA19" s="162" t="b">
        <f t="shared" si="9"/>
        <v>0</v>
      </c>
      <c r="AB19" s="162">
        <f t="shared" si="10"/>
        <v>1</v>
      </c>
      <c r="AC19" s="162" t="b">
        <f t="shared" si="11"/>
        <v>0</v>
      </c>
      <c r="AD19" s="162" t="b">
        <f t="shared" si="12"/>
        <v>0</v>
      </c>
      <c r="AE19" s="162" t="b">
        <f t="shared" ref="AE19:AE53" si="20">IF($D19="1",$AK19)</f>
        <v>0</v>
      </c>
      <c r="AF19" s="162" t="b">
        <f t="shared" ref="AF19:AF53" si="21">IF($D19=2,$AK19)</f>
        <v>0</v>
      </c>
      <c r="AG19" s="162" t="b">
        <f t="shared" ref="AG19:AG53" si="22">IF($D19=3,$AK19)</f>
        <v>0</v>
      </c>
      <c r="AH19" s="162" t="b">
        <f t="shared" ref="AH19:AH53" si="23">IF($D19=4,$AK19)</f>
        <v>0</v>
      </c>
      <c r="AI19" s="162" t="b">
        <f t="shared" ref="AI19:AI53" si="24">IF($D19=5,$AK19)</f>
        <v>0</v>
      </c>
      <c r="AJ19" s="167">
        <f t="shared" si="13"/>
        <v>6</v>
      </c>
      <c r="AK19" s="263">
        <f t="shared" si="14"/>
        <v>1</v>
      </c>
      <c r="AL19" s="240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>TL/Havo</v>
      </c>
      <c r="AM19" s="165">
        <f t="shared" ref="AM19:AM53" si="26">IF(AL19="","",IF(AL19="PRO",1,IF(AL19="LWOO",2,IF(AL19="BBL",3,IF(AL19="BBL/Kader",4,IF(AL19="Kader",5,IF(AL19="Kader/TL",6,IF(AL19="TL",7,IF(AL19="TL/Havo",8,IF(AL19="Havo",9,IF(AL19="Havo/VWO",10,IF(AL19="VWO",11))))))))))))</f>
        <v>8</v>
      </c>
      <c r="AN19" s="166">
        <f t="shared" ref="AN19:AN53" si="27">IF(AM19="",0,IF(AM19&lt;AR19,0,IF(AM19&gt;=AR19,1)))</f>
        <v>1</v>
      </c>
      <c r="AO19" s="148" t="str">
        <f t="shared" ref="AO19:AO53" si="28">IF(F19="","",IF(F19="x",1))</f>
        <v/>
      </c>
      <c r="AP19" s="149" t="str">
        <f t="shared" ref="AP19:AP53" si="29">IF(E19="","",IF(E19="X",1))</f>
        <v/>
      </c>
      <c r="AQ19" s="137"/>
      <c r="AR19" s="165">
        <f t="shared" ref="AR19:AR53" si="30">IF(G19="","",IF(G19="PRO",1,IF(G19="LWOO",2,IF(G19="BBL",3,IF(G19="BBL/Kader",4,IF(G19="Kader",5,IF(G19="Kader/TL",6,IF(G19="TL",7,IF(G19="TL/Havo",8,IF(G19="Havo",9,IF(G19="Havo/VWO",10,IF(G19="VWO",11))))))))))))</f>
        <v>8</v>
      </c>
      <c r="AS19" s="243" t="str">
        <f t="shared" ref="AS19:AS53" si="31">IF($D$2&lt;6,"",IF(N19&lt;3,"",IF(P19=1,"&lt;1F",IF(P19&gt;3,"2F",IF(P19&gt;1,"1F")))))</f>
        <v>2F</v>
      </c>
      <c r="AT19" s="243" t="str">
        <f t="shared" ref="AT19:AT53" si="32">IF($D$2&lt;6,"",IF($N19&lt;3,"",IF(Q19=1,"&lt;1F",IF(Q19&gt;3,"2F",IF(Q19&gt;1,"1F")))))</f>
        <v>1F</v>
      </c>
      <c r="AU19" s="243" t="str">
        <f t="shared" ref="AU19:AU53" si="33">IF($D$2&lt;6,"",IF($N19&lt;3,"",IF(O19&lt;=2,"&lt;1F",IF(O19&gt;3,"1S",IF(O19&gt;2,"1F")))))</f>
        <v>1S</v>
      </c>
      <c r="AV19" s="242"/>
      <c r="AW19" s="243"/>
      <c r="AX19" s="243"/>
      <c r="AY19" s="242"/>
      <c r="AZ19" s="241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65" t="str">
        <f>'8E7'!B20</f>
        <v>leerling 3</v>
      </c>
      <c r="C20" s="258">
        <f>'8E7'!C20</f>
        <v>6</v>
      </c>
      <c r="D20" s="258" t="str">
        <f>IF('8E7'!D20="","",IF('8E7'!D20&gt;0,'8E7'!D20))</f>
        <v>A</v>
      </c>
      <c r="E20" s="136"/>
      <c r="F20" s="137"/>
      <c r="G20" s="157" t="s">
        <v>176</v>
      </c>
      <c r="H20" s="202" t="s">
        <v>16</v>
      </c>
      <c r="I20" s="201" t="s">
        <v>16</v>
      </c>
      <c r="J20" s="201" t="s">
        <v>15</v>
      </c>
      <c r="K20" s="201" t="s">
        <v>15</v>
      </c>
      <c r="L20" s="201" t="s">
        <v>15</v>
      </c>
      <c r="M20" s="200" t="s">
        <v>16</v>
      </c>
      <c r="N20" s="160">
        <f t="shared" si="16"/>
        <v>3</v>
      </c>
      <c r="O20" s="161">
        <f t="shared" si="17"/>
        <v>4</v>
      </c>
      <c r="P20" s="161">
        <f t="shared" si="0"/>
        <v>4</v>
      </c>
      <c r="Q20" s="161">
        <f t="shared" si="1"/>
        <v>5</v>
      </c>
      <c r="R20" s="161">
        <f t="shared" si="18"/>
        <v>13</v>
      </c>
      <c r="S20" s="102" t="str">
        <f t="shared" si="2"/>
        <v/>
      </c>
      <c r="T20" s="102" t="str">
        <f t="shared" si="3"/>
        <v/>
      </c>
      <c r="U20" s="102">
        <f t="shared" si="4"/>
        <v>1</v>
      </c>
      <c r="V20" s="102">
        <f t="shared" si="19"/>
        <v>1</v>
      </c>
      <c r="W20" s="102">
        <f t="shared" si="5"/>
        <v>1</v>
      </c>
      <c r="X20" s="102" t="str">
        <f t="shared" si="6"/>
        <v/>
      </c>
      <c r="Y20" s="102">
        <f t="shared" si="7"/>
        <v>3</v>
      </c>
      <c r="Z20" s="162">
        <f t="shared" si="8"/>
        <v>0.5</v>
      </c>
      <c r="AA20" s="162" t="b">
        <f t="shared" si="9"/>
        <v>0</v>
      </c>
      <c r="AB20" s="162" t="b">
        <f t="shared" si="10"/>
        <v>0</v>
      </c>
      <c r="AC20" s="162" t="b">
        <f t="shared" si="11"/>
        <v>0</v>
      </c>
      <c r="AD20" s="162" t="b">
        <f t="shared" si="12"/>
        <v>0</v>
      </c>
      <c r="AE20" s="162" t="b">
        <f t="shared" si="20"/>
        <v>0</v>
      </c>
      <c r="AF20" s="162" t="b">
        <f t="shared" si="21"/>
        <v>0</v>
      </c>
      <c r="AG20" s="162" t="b">
        <f t="shared" si="22"/>
        <v>0</v>
      </c>
      <c r="AH20" s="162" t="b">
        <f t="shared" si="23"/>
        <v>0</v>
      </c>
      <c r="AI20" s="162" t="b">
        <f t="shared" si="24"/>
        <v>0</v>
      </c>
      <c r="AJ20" s="167">
        <f t="shared" si="13"/>
        <v>6</v>
      </c>
      <c r="AK20" s="263">
        <f t="shared" si="14"/>
        <v>0.5</v>
      </c>
      <c r="AL20" s="240" t="str">
        <f t="shared" si="25"/>
        <v>Havo</v>
      </c>
      <c r="AM20" s="165">
        <f t="shared" si="26"/>
        <v>9</v>
      </c>
      <c r="AN20" s="166">
        <f t="shared" si="27"/>
        <v>0</v>
      </c>
      <c r="AO20" s="148" t="str">
        <f t="shared" si="28"/>
        <v/>
      </c>
      <c r="AP20" s="149" t="str">
        <f t="shared" si="29"/>
        <v/>
      </c>
      <c r="AQ20" s="137"/>
      <c r="AR20" s="165">
        <f t="shared" si="30"/>
        <v>11</v>
      </c>
      <c r="AS20" s="243" t="str">
        <f t="shared" si="31"/>
        <v>2F</v>
      </c>
      <c r="AT20" s="243" t="str">
        <f t="shared" si="32"/>
        <v>2F</v>
      </c>
      <c r="AU20" s="243" t="str">
        <f t="shared" si="33"/>
        <v>1S</v>
      </c>
      <c r="AV20" s="242"/>
      <c r="AW20" s="243"/>
      <c r="AX20" s="243"/>
      <c r="AY20" s="242"/>
      <c r="AZ20" s="241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65" t="str">
        <f>'8E7'!B21</f>
        <v>leerling 4</v>
      </c>
      <c r="C21" s="258">
        <f>'8E7'!C21</f>
        <v>5</v>
      </c>
      <c r="D21" s="258" t="str">
        <f>IF('8E7'!D21="","",IF('8E7'!D21&gt;0,'8E7'!D21))</f>
        <v>B</v>
      </c>
      <c r="E21" s="137"/>
      <c r="F21" s="137"/>
      <c r="G21" s="157"/>
      <c r="H21" s="202"/>
      <c r="I21" s="201"/>
      <c r="J21" s="201"/>
      <c r="K21" s="201"/>
      <c r="L21" s="154"/>
      <c r="M21" s="200"/>
      <c r="N21" s="160">
        <f t="shared" si="16"/>
        <v>0</v>
      </c>
      <c r="O21" s="161" t="str">
        <f t="shared" si="17"/>
        <v/>
      </c>
      <c r="P21" s="161" t="str">
        <f t="shared" si="0"/>
        <v/>
      </c>
      <c r="Q21" s="161" t="str">
        <f t="shared" si="1"/>
        <v/>
      </c>
      <c r="R21" s="161">
        <f t="shared" si="18"/>
        <v>0</v>
      </c>
      <c r="S21" s="102" t="str">
        <f t="shared" si="2"/>
        <v/>
      </c>
      <c r="T21" s="102" t="str">
        <f t="shared" si="3"/>
        <v/>
      </c>
      <c r="U21" s="102" t="str">
        <f t="shared" si="4"/>
        <v/>
      </c>
      <c r="V21" s="102" t="str">
        <f t="shared" si="19"/>
        <v/>
      </c>
      <c r="W21" s="102" t="str">
        <f t="shared" si="5"/>
        <v/>
      </c>
      <c r="X21" s="102" t="str">
        <f t="shared" si="6"/>
        <v/>
      </c>
      <c r="Y21" s="102">
        <f t="shared" si="7"/>
        <v>0</v>
      </c>
      <c r="Z21" s="162" t="b">
        <f t="shared" si="8"/>
        <v>0</v>
      </c>
      <c r="AA21" s="162" t="str">
        <f t="shared" si="9"/>
        <v/>
      </c>
      <c r="AB21" s="162" t="b">
        <f t="shared" si="10"/>
        <v>0</v>
      </c>
      <c r="AC21" s="162" t="b">
        <f t="shared" si="11"/>
        <v>0</v>
      </c>
      <c r="AD21" s="162" t="b">
        <f t="shared" si="12"/>
        <v>0</v>
      </c>
      <c r="AE21" s="162" t="b">
        <f t="shared" si="20"/>
        <v>0</v>
      </c>
      <c r="AF21" s="162" t="b">
        <f t="shared" si="21"/>
        <v>0</v>
      </c>
      <c r="AG21" s="162" t="b">
        <f t="shared" si="22"/>
        <v>0</v>
      </c>
      <c r="AH21" s="162" t="b">
        <f t="shared" si="23"/>
        <v>0</v>
      </c>
      <c r="AI21" s="162" t="b">
        <f t="shared" si="24"/>
        <v>0</v>
      </c>
      <c r="AJ21" s="167">
        <f t="shared" si="13"/>
        <v>0</v>
      </c>
      <c r="AK21" s="263" t="str">
        <f t="shared" si="14"/>
        <v/>
      </c>
      <c r="AL21" s="240" t="str">
        <f t="shared" si="25"/>
        <v/>
      </c>
      <c r="AM21" s="165" t="str">
        <f t="shared" si="26"/>
        <v/>
      </c>
      <c r="AN21" s="166">
        <f t="shared" si="27"/>
        <v>0</v>
      </c>
      <c r="AO21" s="148" t="str">
        <f t="shared" si="28"/>
        <v/>
      </c>
      <c r="AP21" s="149" t="str">
        <f t="shared" si="29"/>
        <v/>
      </c>
      <c r="AQ21" s="137"/>
      <c r="AR21" s="165" t="str">
        <f t="shared" si="30"/>
        <v/>
      </c>
      <c r="AS21" s="243" t="str">
        <f t="shared" si="31"/>
        <v/>
      </c>
      <c r="AT21" s="243" t="str">
        <f t="shared" si="32"/>
        <v/>
      </c>
      <c r="AU21" s="243" t="str">
        <f t="shared" si="33"/>
        <v/>
      </c>
      <c r="AV21" s="242"/>
      <c r="AW21" s="243"/>
      <c r="AX21" s="243"/>
      <c r="AY21" s="242"/>
      <c r="AZ21" s="241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65" t="str">
        <f>'8E7'!B22</f>
        <v>leerling 5</v>
      </c>
      <c r="C22" s="258">
        <f>'8E7'!C22</f>
        <v>7</v>
      </c>
      <c r="D22" s="258" t="str">
        <f>IF('8E7'!D22="","",IF('8E7'!D22&gt;0,'8E7'!D22))</f>
        <v>B</v>
      </c>
      <c r="E22" s="137"/>
      <c r="F22" s="137"/>
      <c r="G22" s="157"/>
      <c r="H22" s="202"/>
      <c r="I22" s="201"/>
      <c r="J22" s="201"/>
      <c r="K22" s="201"/>
      <c r="L22" s="154"/>
      <c r="M22" s="200"/>
      <c r="N22" s="160">
        <f t="shared" si="16"/>
        <v>0</v>
      </c>
      <c r="O22" s="161" t="str">
        <f t="shared" si="17"/>
        <v/>
      </c>
      <c r="P22" s="161" t="str">
        <f t="shared" si="0"/>
        <v/>
      </c>
      <c r="Q22" s="161" t="str">
        <f t="shared" si="1"/>
        <v/>
      </c>
      <c r="R22" s="161">
        <f t="shared" si="18"/>
        <v>0</v>
      </c>
      <c r="S22" s="102" t="str">
        <f t="shared" si="2"/>
        <v/>
      </c>
      <c r="T22" s="102" t="str">
        <f t="shared" si="3"/>
        <v/>
      </c>
      <c r="U22" s="102" t="str">
        <f t="shared" si="4"/>
        <v/>
      </c>
      <c r="V22" s="102" t="str">
        <f t="shared" si="19"/>
        <v/>
      </c>
      <c r="W22" s="102" t="str">
        <f t="shared" si="5"/>
        <v/>
      </c>
      <c r="X22" s="102" t="str">
        <f t="shared" si="6"/>
        <v/>
      </c>
      <c r="Y22" s="102">
        <f t="shared" si="7"/>
        <v>0</v>
      </c>
      <c r="Z22" s="162" t="b">
        <f t="shared" si="8"/>
        <v>0</v>
      </c>
      <c r="AA22" s="162" t="str">
        <f t="shared" si="9"/>
        <v/>
      </c>
      <c r="AB22" s="162" t="b">
        <f t="shared" si="10"/>
        <v>0</v>
      </c>
      <c r="AC22" s="162" t="b">
        <f t="shared" si="11"/>
        <v>0</v>
      </c>
      <c r="AD22" s="162" t="b">
        <f t="shared" si="12"/>
        <v>0</v>
      </c>
      <c r="AE22" s="162" t="b">
        <f t="shared" si="20"/>
        <v>0</v>
      </c>
      <c r="AF22" s="162" t="b">
        <f t="shared" si="21"/>
        <v>0</v>
      </c>
      <c r="AG22" s="162" t="b">
        <f t="shared" si="22"/>
        <v>0</v>
      </c>
      <c r="AH22" s="162" t="b">
        <f t="shared" si="23"/>
        <v>0</v>
      </c>
      <c r="AI22" s="162" t="b">
        <f t="shared" si="24"/>
        <v>0</v>
      </c>
      <c r="AJ22" s="167">
        <f t="shared" si="13"/>
        <v>0</v>
      </c>
      <c r="AK22" s="263" t="str">
        <f t="shared" si="14"/>
        <v/>
      </c>
      <c r="AL22" s="240" t="str">
        <f t="shared" si="25"/>
        <v/>
      </c>
      <c r="AM22" s="165" t="str">
        <f t="shared" si="26"/>
        <v/>
      </c>
      <c r="AN22" s="166">
        <f t="shared" si="27"/>
        <v>0</v>
      </c>
      <c r="AO22" s="148" t="str">
        <f t="shared" si="28"/>
        <v/>
      </c>
      <c r="AP22" s="149" t="str">
        <f t="shared" si="29"/>
        <v/>
      </c>
      <c r="AQ22" s="137"/>
      <c r="AR22" s="165" t="str">
        <f t="shared" si="30"/>
        <v/>
      </c>
      <c r="AS22" s="243" t="str">
        <f t="shared" si="31"/>
        <v/>
      </c>
      <c r="AT22" s="243" t="str">
        <f t="shared" si="32"/>
        <v/>
      </c>
      <c r="AU22" s="243" t="str">
        <f t="shared" si="33"/>
        <v/>
      </c>
      <c r="AV22" s="242"/>
      <c r="AW22" s="243"/>
      <c r="AX22" s="243"/>
      <c r="AY22" s="242"/>
      <c r="AZ22" s="241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65" t="str">
        <f>'8E7'!B23</f>
        <v>leerling 6</v>
      </c>
      <c r="C23" s="258">
        <f>'8E7'!C23</f>
        <v>8</v>
      </c>
      <c r="D23" s="258" t="str">
        <f>IF('8E7'!D23="","",IF('8E7'!D23&gt;0,'8E7'!D23))</f>
        <v>A</v>
      </c>
      <c r="E23" s="137"/>
      <c r="F23" s="137"/>
      <c r="G23" s="157"/>
      <c r="H23" s="202"/>
      <c r="I23" s="201"/>
      <c r="J23" s="201"/>
      <c r="K23" s="201"/>
      <c r="L23" s="154"/>
      <c r="M23" s="200"/>
      <c r="N23" s="160">
        <f t="shared" si="16"/>
        <v>0</v>
      </c>
      <c r="O23" s="161" t="str">
        <f t="shared" si="17"/>
        <v/>
      </c>
      <c r="P23" s="161" t="str">
        <f t="shared" si="0"/>
        <v/>
      </c>
      <c r="Q23" s="161" t="str">
        <f t="shared" si="1"/>
        <v/>
      </c>
      <c r="R23" s="161">
        <f t="shared" si="18"/>
        <v>0</v>
      </c>
      <c r="S23" s="102" t="str">
        <f t="shared" si="2"/>
        <v/>
      </c>
      <c r="T23" s="102" t="str">
        <f t="shared" si="3"/>
        <v/>
      </c>
      <c r="U23" s="102" t="str">
        <f t="shared" si="4"/>
        <v/>
      </c>
      <c r="V23" s="102" t="str">
        <f t="shared" si="19"/>
        <v/>
      </c>
      <c r="W23" s="102" t="str">
        <f t="shared" si="5"/>
        <v/>
      </c>
      <c r="X23" s="102" t="str">
        <f t="shared" si="6"/>
        <v/>
      </c>
      <c r="Y23" s="102">
        <f t="shared" si="7"/>
        <v>0</v>
      </c>
      <c r="Z23" s="162" t="str">
        <f t="shared" si="8"/>
        <v/>
      </c>
      <c r="AA23" s="162" t="b">
        <f t="shared" si="9"/>
        <v>0</v>
      </c>
      <c r="AB23" s="162" t="b">
        <f t="shared" si="10"/>
        <v>0</v>
      </c>
      <c r="AC23" s="162" t="b">
        <f t="shared" si="11"/>
        <v>0</v>
      </c>
      <c r="AD23" s="162" t="b">
        <f t="shared" si="12"/>
        <v>0</v>
      </c>
      <c r="AE23" s="162" t="b">
        <f t="shared" si="20"/>
        <v>0</v>
      </c>
      <c r="AF23" s="162" t="b">
        <f t="shared" si="21"/>
        <v>0</v>
      </c>
      <c r="AG23" s="162" t="b">
        <f t="shared" si="22"/>
        <v>0</v>
      </c>
      <c r="AH23" s="162" t="b">
        <f t="shared" si="23"/>
        <v>0</v>
      </c>
      <c r="AI23" s="162" t="b">
        <f t="shared" si="24"/>
        <v>0</v>
      </c>
      <c r="AJ23" s="167">
        <f t="shared" si="13"/>
        <v>0</v>
      </c>
      <c r="AK23" s="263" t="str">
        <f t="shared" si="14"/>
        <v/>
      </c>
      <c r="AL23" s="240" t="str">
        <f t="shared" si="25"/>
        <v/>
      </c>
      <c r="AM23" s="165" t="str">
        <f>IF(AL23="","",IF(AL23="PRO",1,IF(AL23="PRO/BBL",2,IF(AL23="BBL",3,IF(AL23="BBL/Kader",4,IF(AL23="Kader",5,IF(AL23="Kader/TL",6,IF(AL23="TL",7,IF(AL23="TL/Havo",8,IF(AL23="Havo",9,IF(AL23="Havo/VWO",10,IF(AL23="VWO",11))))))))))))</f>
        <v/>
      </c>
      <c r="AN23" s="166">
        <f t="shared" si="27"/>
        <v>0</v>
      </c>
      <c r="AO23" s="148" t="str">
        <f t="shared" si="28"/>
        <v/>
      </c>
      <c r="AP23" s="149" t="str">
        <f t="shared" si="29"/>
        <v/>
      </c>
      <c r="AQ23" s="137"/>
      <c r="AR23" s="165" t="str">
        <f t="shared" si="30"/>
        <v/>
      </c>
      <c r="AS23" s="243" t="str">
        <f t="shared" si="31"/>
        <v/>
      </c>
      <c r="AT23" s="243" t="str">
        <f t="shared" si="32"/>
        <v/>
      </c>
      <c r="AU23" s="243" t="str">
        <f t="shared" si="33"/>
        <v/>
      </c>
      <c r="AV23" s="242"/>
      <c r="AW23" s="243"/>
      <c r="AX23" s="243"/>
      <c r="AY23" s="242"/>
      <c r="AZ23" s="241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65" t="str">
        <f>'8E7'!B24</f>
        <v>leerling 7</v>
      </c>
      <c r="C24" s="258">
        <f>'8E7'!C24</f>
        <v>8</v>
      </c>
      <c r="D24" s="258" t="str">
        <f>IF('8E7'!D24="","",IF('8E7'!D24&gt;0,'8E7'!D24))</f>
        <v>A</v>
      </c>
      <c r="E24" s="136"/>
      <c r="F24" s="136"/>
      <c r="G24" s="157"/>
      <c r="H24" s="202"/>
      <c r="I24" s="201"/>
      <c r="J24" s="201"/>
      <c r="K24" s="201"/>
      <c r="L24" s="154"/>
      <c r="M24" s="200"/>
      <c r="N24" s="160">
        <f t="shared" si="16"/>
        <v>0</v>
      </c>
      <c r="O24" s="161" t="str">
        <f t="shared" si="17"/>
        <v/>
      </c>
      <c r="P24" s="161" t="str">
        <f t="shared" si="0"/>
        <v/>
      </c>
      <c r="Q24" s="161" t="str">
        <f t="shared" si="1"/>
        <v/>
      </c>
      <c r="R24" s="161">
        <f t="shared" si="18"/>
        <v>0</v>
      </c>
      <c r="S24" s="102" t="str">
        <f t="shared" si="2"/>
        <v/>
      </c>
      <c r="T24" s="102" t="str">
        <f t="shared" si="3"/>
        <v/>
      </c>
      <c r="U24" s="102" t="str">
        <f t="shared" si="4"/>
        <v/>
      </c>
      <c r="V24" s="102" t="str">
        <f t="shared" si="19"/>
        <v/>
      </c>
      <c r="W24" s="102" t="str">
        <f t="shared" si="5"/>
        <v/>
      </c>
      <c r="X24" s="102" t="str">
        <f t="shared" si="6"/>
        <v/>
      </c>
      <c r="Y24" s="102">
        <f t="shared" si="7"/>
        <v>0</v>
      </c>
      <c r="Z24" s="162" t="str">
        <f t="shared" si="8"/>
        <v/>
      </c>
      <c r="AA24" s="162" t="b">
        <f t="shared" si="9"/>
        <v>0</v>
      </c>
      <c r="AB24" s="162" t="b">
        <f t="shared" si="10"/>
        <v>0</v>
      </c>
      <c r="AC24" s="162" t="b">
        <f t="shared" si="11"/>
        <v>0</v>
      </c>
      <c r="AD24" s="162" t="b">
        <f t="shared" si="12"/>
        <v>0</v>
      </c>
      <c r="AE24" s="162" t="b">
        <f t="shared" si="20"/>
        <v>0</v>
      </c>
      <c r="AF24" s="162" t="b">
        <f t="shared" si="21"/>
        <v>0</v>
      </c>
      <c r="AG24" s="162" t="b">
        <f t="shared" si="22"/>
        <v>0</v>
      </c>
      <c r="AH24" s="162" t="b">
        <f t="shared" si="23"/>
        <v>0</v>
      </c>
      <c r="AI24" s="162" t="b">
        <f t="shared" si="24"/>
        <v>0</v>
      </c>
      <c r="AJ24" s="167">
        <f t="shared" si="13"/>
        <v>0</v>
      </c>
      <c r="AK24" s="263" t="str">
        <f t="shared" si="14"/>
        <v/>
      </c>
      <c r="AL24" s="240" t="str">
        <f t="shared" si="25"/>
        <v/>
      </c>
      <c r="AM24" s="165" t="str">
        <f t="shared" si="26"/>
        <v/>
      </c>
      <c r="AN24" s="166">
        <f t="shared" si="27"/>
        <v>0</v>
      </c>
      <c r="AO24" s="148" t="str">
        <f t="shared" si="28"/>
        <v/>
      </c>
      <c r="AP24" s="149" t="str">
        <f t="shared" si="29"/>
        <v/>
      </c>
      <c r="AQ24" s="137"/>
      <c r="AR24" s="165" t="str">
        <f t="shared" si="30"/>
        <v/>
      </c>
      <c r="AS24" s="243" t="str">
        <f t="shared" si="31"/>
        <v/>
      </c>
      <c r="AT24" s="243" t="str">
        <f t="shared" si="32"/>
        <v/>
      </c>
      <c r="AU24" s="243" t="str">
        <f t="shared" si="33"/>
        <v/>
      </c>
      <c r="AV24" s="242"/>
      <c r="AW24" s="243"/>
      <c r="AX24" s="243"/>
      <c r="AY24" s="242"/>
      <c r="AZ24" s="241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65">
        <f>'8E7'!B25</f>
        <v>0</v>
      </c>
      <c r="C25" s="258">
        <f>'8E7'!C25</f>
        <v>0</v>
      </c>
      <c r="D25" s="258" t="str">
        <f>IF('8E7'!D25="","",IF('8E7'!D25&gt;0,'8E7'!D25))</f>
        <v/>
      </c>
      <c r="E25" s="137"/>
      <c r="F25" s="137"/>
      <c r="G25" s="157"/>
      <c r="H25" s="170"/>
      <c r="I25" s="201"/>
      <c r="J25" s="201"/>
      <c r="K25" s="201"/>
      <c r="L25" s="169"/>
      <c r="M25" s="200"/>
      <c r="N25" s="160">
        <f t="shared" si="16"/>
        <v>0</v>
      </c>
      <c r="O25" s="161" t="str">
        <f t="shared" si="17"/>
        <v/>
      </c>
      <c r="P25" s="161" t="str">
        <f t="shared" si="0"/>
        <v/>
      </c>
      <c r="Q25" s="161" t="str">
        <f t="shared" si="1"/>
        <v/>
      </c>
      <c r="R25" s="161">
        <f t="shared" si="18"/>
        <v>0</v>
      </c>
      <c r="S25" s="102" t="str">
        <f t="shared" si="2"/>
        <v/>
      </c>
      <c r="T25" s="102" t="str">
        <f t="shared" si="3"/>
        <v/>
      </c>
      <c r="U25" s="102" t="str">
        <f t="shared" si="4"/>
        <v/>
      </c>
      <c r="V25" s="102" t="str">
        <f t="shared" si="19"/>
        <v/>
      </c>
      <c r="W25" s="102" t="str">
        <f t="shared" si="5"/>
        <v/>
      </c>
      <c r="X25" s="102" t="str">
        <f t="shared" si="6"/>
        <v/>
      </c>
      <c r="Y25" s="102">
        <f t="shared" si="7"/>
        <v>0</v>
      </c>
      <c r="Z25" s="162" t="b">
        <f t="shared" si="8"/>
        <v>0</v>
      </c>
      <c r="AA25" s="162" t="b">
        <f t="shared" si="9"/>
        <v>0</v>
      </c>
      <c r="AB25" s="162" t="b">
        <f t="shared" si="10"/>
        <v>0</v>
      </c>
      <c r="AC25" s="162" t="b">
        <f t="shared" si="11"/>
        <v>0</v>
      </c>
      <c r="AD25" s="162" t="b">
        <f t="shared" si="12"/>
        <v>0</v>
      </c>
      <c r="AE25" s="162" t="b">
        <f t="shared" si="20"/>
        <v>0</v>
      </c>
      <c r="AF25" s="162" t="b">
        <f t="shared" si="21"/>
        <v>0</v>
      </c>
      <c r="AG25" s="162" t="b">
        <f t="shared" si="22"/>
        <v>0</v>
      </c>
      <c r="AH25" s="162" t="b">
        <f t="shared" si="23"/>
        <v>0</v>
      </c>
      <c r="AI25" s="162" t="b">
        <f t="shared" si="24"/>
        <v>0</v>
      </c>
      <c r="AJ25" s="167" t="str">
        <f t="shared" si="13"/>
        <v/>
      </c>
      <c r="AK25" s="263" t="str">
        <f t="shared" si="14"/>
        <v/>
      </c>
      <c r="AL25" s="240" t="str">
        <f t="shared" si="25"/>
        <v/>
      </c>
      <c r="AM25" s="165" t="str">
        <f t="shared" si="26"/>
        <v/>
      </c>
      <c r="AN25" s="166">
        <f t="shared" si="27"/>
        <v>0</v>
      </c>
      <c r="AO25" s="148" t="str">
        <f t="shared" si="28"/>
        <v/>
      </c>
      <c r="AP25" s="149" t="str">
        <f t="shared" si="29"/>
        <v/>
      </c>
      <c r="AQ25" s="137"/>
      <c r="AR25" s="165" t="str">
        <f t="shared" si="30"/>
        <v/>
      </c>
      <c r="AS25" s="243" t="str">
        <f t="shared" si="31"/>
        <v/>
      </c>
      <c r="AT25" s="243" t="str">
        <f t="shared" si="32"/>
        <v/>
      </c>
      <c r="AU25" s="243" t="str">
        <f t="shared" si="33"/>
        <v/>
      </c>
      <c r="AV25" s="242"/>
      <c r="AW25" s="243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43">
        <f t="shared" ref="AX25:AX53" si="36">IF(AW25="",0,IF(AW25&lt;AR25,0,IF(AW25&gt;=AR25,1)))</f>
        <v>0</v>
      </c>
      <c r="AY25" s="242"/>
      <c r="AZ25" s="241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65">
        <f>'8E7'!B26</f>
        <v>0</v>
      </c>
      <c r="C26" s="258">
        <f>'8E7'!C26</f>
        <v>0</v>
      </c>
      <c r="D26" s="258" t="str">
        <f>IF('8E7'!D26="","",IF('8E7'!D26&gt;0,'8E7'!D26))</f>
        <v/>
      </c>
      <c r="E26" s="137"/>
      <c r="F26" s="137"/>
      <c r="G26" s="157"/>
      <c r="H26" s="170"/>
      <c r="I26" s="201"/>
      <c r="J26" s="201"/>
      <c r="K26" s="201"/>
      <c r="L26" s="169"/>
      <c r="M26" s="200"/>
      <c r="N26" s="160">
        <f t="shared" si="16"/>
        <v>0</v>
      </c>
      <c r="O26" s="161" t="str">
        <f t="shared" si="17"/>
        <v/>
      </c>
      <c r="P26" s="161" t="str">
        <f t="shared" si="0"/>
        <v/>
      </c>
      <c r="Q26" s="161" t="str">
        <f t="shared" si="1"/>
        <v/>
      </c>
      <c r="R26" s="161">
        <f t="shared" si="18"/>
        <v>0</v>
      </c>
      <c r="S26" s="102" t="str">
        <f t="shared" si="2"/>
        <v/>
      </c>
      <c r="T26" s="102" t="str">
        <f t="shared" si="3"/>
        <v/>
      </c>
      <c r="U26" s="102" t="str">
        <f t="shared" si="4"/>
        <v/>
      </c>
      <c r="V26" s="102" t="str">
        <f t="shared" si="19"/>
        <v/>
      </c>
      <c r="W26" s="102" t="str">
        <f t="shared" si="5"/>
        <v/>
      </c>
      <c r="X26" s="102" t="str">
        <f t="shared" si="6"/>
        <v/>
      </c>
      <c r="Y26" s="102">
        <f t="shared" si="7"/>
        <v>0</v>
      </c>
      <c r="Z26" s="162" t="b">
        <f t="shared" si="8"/>
        <v>0</v>
      </c>
      <c r="AA26" s="162" t="b">
        <f t="shared" si="9"/>
        <v>0</v>
      </c>
      <c r="AB26" s="162" t="b">
        <f t="shared" si="10"/>
        <v>0</v>
      </c>
      <c r="AC26" s="162" t="b">
        <f t="shared" si="11"/>
        <v>0</v>
      </c>
      <c r="AD26" s="162" t="b">
        <f t="shared" si="12"/>
        <v>0</v>
      </c>
      <c r="AE26" s="162" t="b">
        <f t="shared" si="20"/>
        <v>0</v>
      </c>
      <c r="AF26" s="162" t="b">
        <f t="shared" si="21"/>
        <v>0</v>
      </c>
      <c r="AG26" s="162" t="b">
        <f t="shared" si="22"/>
        <v>0</v>
      </c>
      <c r="AH26" s="162" t="b">
        <f t="shared" si="23"/>
        <v>0</v>
      </c>
      <c r="AI26" s="162" t="b">
        <f t="shared" si="24"/>
        <v>0</v>
      </c>
      <c r="AJ26" s="167" t="str">
        <f t="shared" si="13"/>
        <v/>
      </c>
      <c r="AK26" s="263" t="str">
        <f t="shared" si="14"/>
        <v/>
      </c>
      <c r="AL26" s="240" t="str">
        <f t="shared" si="25"/>
        <v/>
      </c>
      <c r="AM26" s="165" t="str">
        <f t="shared" si="26"/>
        <v/>
      </c>
      <c r="AN26" s="166">
        <f t="shared" si="27"/>
        <v>0</v>
      </c>
      <c r="AO26" s="148" t="str">
        <f t="shared" si="28"/>
        <v/>
      </c>
      <c r="AP26" s="149" t="str">
        <f t="shared" si="29"/>
        <v/>
      </c>
      <c r="AQ26" s="137"/>
      <c r="AR26" s="165" t="str">
        <f t="shared" si="30"/>
        <v/>
      </c>
      <c r="AS26" s="243" t="str">
        <f t="shared" si="31"/>
        <v/>
      </c>
      <c r="AT26" s="243" t="str">
        <f t="shared" si="32"/>
        <v/>
      </c>
      <c r="AU26" s="243" t="str">
        <f t="shared" si="33"/>
        <v/>
      </c>
      <c r="AV26" s="242"/>
      <c r="AW26" s="243" t="str">
        <f t="shared" si="35"/>
        <v/>
      </c>
      <c r="AX26" s="243">
        <f t="shared" si="36"/>
        <v>0</v>
      </c>
      <c r="AY26" s="242"/>
      <c r="AZ26" s="241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65">
        <f>'8E7'!B27</f>
        <v>0</v>
      </c>
      <c r="C27" s="258">
        <f>'8E7'!C27</f>
        <v>0</v>
      </c>
      <c r="D27" s="258" t="str">
        <f>IF('8E7'!D27="","",IF('8E7'!D27&gt;0,'8E7'!D27))</f>
        <v/>
      </c>
      <c r="E27" s="137"/>
      <c r="F27" s="137"/>
      <c r="G27" s="157"/>
      <c r="H27" s="170"/>
      <c r="I27" s="201"/>
      <c r="J27" s="201"/>
      <c r="K27" s="201"/>
      <c r="L27" s="169"/>
      <c r="M27" s="200"/>
      <c r="N27" s="160">
        <f t="shared" si="16"/>
        <v>0</v>
      </c>
      <c r="O27" s="161" t="str">
        <f t="shared" si="17"/>
        <v/>
      </c>
      <c r="P27" s="161" t="str">
        <f t="shared" si="0"/>
        <v/>
      </c>
      <c r="Q27" s="161" t="str">
        <f t="shared" si="1"/>
        <v/>
      </c>
      <c r="R27" s="161">
        <f t="shared" si="18"/>
        <v>0</v>
      </c>
      <c r="S27" s="102" t="str">
        <f t="shared" si="2"/>
        <v/>
      </c>
      <c r="T27" s="102" t="str">
        <f t="shared" si="3"/>
        <v/>
      </c>
      <c r="U27" s="102" t="str">
        <f t="shared" si="4"/>
        <v/>
      </c>
      <c r="V27" s="102" t="str">
        <f t="shared" si="19"/>
        <v/>
      </c>
      <c r="W27" s="102" t="str">
        <f t="shared" si="5"/>
        <v/>
      </c>
      <c r="X27" s="102" t="str">
        <f t="shared" si="6"/>
        <v/>
      </c>
      <c r="Y27" s="102">
        <f t="shared" si="7"/>
        <v>0</v>
      </c>
      <c r="Z27" s="162" t="b">
        <f t="shared" si="8"/>
        <v>0</v>
      </c>
      <c r="AA27" s="162" t="b">
        <f t="shared" si="9"/>
        <v>0</v>
      </c>
      <c r="AB27" s="162" t="b">
        <f t="shared" si="10"/>
        <v>0</v>
      </c>
      <c r="AC27" s="162" t="b">
        <f t="shared" si="11"/>
        <v>0</v>
      </c>
      <c r="AD27" s="162" t="b">
        <f t="shared" si="12"/>
        <v>0</v>
      </c>
      <c r="AE27" s="162" t="b">
        <f t="shared" si="20"/>
        <v>0</v>
      </c>
      <c r="AF27" s="162" t="b">
        <f t="shared" si="21"/>
        <v>0</v>
      </c>
      <c r="AG27" s="162" t="b">
        <f t="shared" si="22"/>
        <v>0</v>
      </c>
      <c r="AH27" s="162" t="b">
        <f t="shared" si="23"/>
        <v>0</v>
      </c>
      <c r="AI27" s="162" t="b">
        <f t="shared" si="24"/>
        <v>0</v>
      </c>
      <c r="AJ27" s="167" t="str">
        <f t="shared" si="13"/>
        <v/>
      </c>
      <c r="AK27" s="263" t="str">
        <f t="shared" si="14"/>
        <v/>
      </c>
      <c r="AL27" s="240" t="str">
        <f t="shared" si="25"/>
        <v/>
      </c>
      <c r="AM27" s="165" t="str">
        <f t="shared" si="26"/>
        <v/>
      </c>
      <c r="AN27" s="166">
        <f t="shared" si="27"/>
        <v>0</v>
      </c>
      <c r="AO27" s="148" t="str">
        <f t="shared" si="28"/>
        <v/>
      </c>
      <c r="AP27" s="149" t="str">
        <f t="shared" si="29"/>
        <v/>
      </c>
      <c r="AQ27" s="137"/>
      <c r="AR27" s="165" t="str">
        <f t="shared" si="30"/>
        <v/>
      </c>
      <c r="AS27" s="243" t="str">
        <f t="shared" si="31"/>
        <v/>
      </c>
      <c r="AT27" s="243" t="str">
        <f t="shared" si="32"/>
        <v/>
      </c>
      <c r="AU27" s="243" t="str">
        <f t="shared" si="33"/>
        <v/>
      </c>
      <c r="AV27" s="242"/>
      <c r="AW27" s="243" t="str">
        <f t="shared" si="35"/>
        <v/>
      </c>
      <c r="AX27" s="243">
        <f t="shared" si="36"/>
        <v>0</v>
      </c>
      <c r="AY27" s="242"/>
      <c r="AZ27" s="241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65">
        <f>'8E7'!B28</f>
        <v>0</v>
      </c>
      <c r="C28" s="258">
        <f>'8E7'!C28</f>
        <v>0</v>
      </c>
      <c r="D28" s="258" t="str">
        <f>IF('8E7'!D28="","",IF('8E7'!D28&gt;0,'8E7'!D28))</f>
        <v/>
      </c>
      <c r="E28" s="137"/>
      <c r="F28" s="137"/>
      <c r="G28" s="157"/>
      <c r="H28" s="170"/>
      <c r="I28" s="201"/>
      <c r="J28" s="201"/>
      <c r="K28" s="201"/>
      <c r="L28" s="169"/>
      <c r="M28" s="200"/>
      <c r="N28" s="160">
        <f t="shared" si="16"/>
        <v>0</v>
      </c>
      <c r="O28" s="161" t="str">
        <f t="shared" si="17"/>
        <v/>
      </c>
      <c r="P28" s="161" t="str">
        <f t="shared" si="0"/>
        <v/>
      </c>
      <c r="Q28" s="161" t="str">
        <f t="shared" si="1"/>
        <v/>
      </c>
      <c r="R28" s="161">
        <f t="shared" si="18"/>
        <v>0</v>
      </c>
      <c r="S28" s="102" t="str">
        <f t="shared" si="2"/>
        <v/>
      </c>
      <c r="T28" s="102" t="str">
        <f t="shared" si="3"/>
        <v/>
      </c>
      <c r="U28" s="102" t="str">
        <f t="shared" si="4"/>
        <v/>
      </c>
      <c r="V28" s="102" t="str">
        <f t="shared" si="19"/>
        <v/>
      </c>
      <c r="W28" s="102" t="str">
        <f t="shared" si="5"/>
        <v/>
      </c>
      <c r="X28" s="102" t="str">
        <f t="shared" si="6"/>
        <v/>
      </c>
      <c r="Y28" s="102">
        <f t="shared" si="7"/>
        <v>0</v>
      </c>
      <c r="Z28" s="162" t="b">
        <f t="shared" si="8"/>
        <v>0</v>
      </c>
      <c r="AA28" s="162" t="b">
        <f t="shared" si="9"/>
        <v>0</v>
      </c>
      <c r="AB28" s="162" t="b">
        <f t="shared" si="10"/>
        <v>0</v>
      </c>
      <c r="AC28" s="162" t="b">
        <f t="shared" si="11"/>
        <v>0</v>
      </c>
      <c r="AD28" s="162" t="b">
        <f t="shared" si="12"/>
        <v>0</v>
      </c>
      <c r="AE28" s="162" t="b">
        <f t="shared" si="20"/>
        <v>0</v>
      </c>
      <c r="AF28" s="162" t="b">
        <f t="shared" si="21"/>
        <v>0</v>
      </c>
      <c r="AG28" s="162" t="b">
        <f t="shared" si="22"/>
        <v>0</v>
      </c>
      <c r="AH28" s="162" t="b">
        <f t="shared" si="23"/>
        <v>0</v>
      </c>
      <c r="AI28" s="162" t="b">
        <f t="shared" si="24"/>
        <v>0</v>
      </c>
      <c r="AJ28" s="167" t="str">
        <f t="shared" si="13"/>
        <v/>
      </c>
      <c r="AK28" s="263" t="str">
        <f t="shared" si="14"/>
        <v/>
      </c>
      <c r="AL28" s="240" t="str">
        <f t="shared" si="25"/>
        <v/>
      </c>
      <c r="AM28" s="165" t="str">
        <f t="shared" si="26"/>
        <v/>
      </c>
      <c r="AN28" s="166">
        <f t="shared" si="27"/>
        <v>0</v>
      </c>
      <c r="AO28" s="148" t="str">
        <f t="shared" si="28"/>
        <v/>
      </c>
      <c r="AP28" s="149" t="str">
        <f t="shared" si="29"/>
        <v/>
      </c>
      <c r="AQ28" s="137"/>
      <c r="AR28" s="165" t="str">
        <f t="shared" si="30"/>
        <v/>
      </c>
      <c r="AS28" s="243" t="str">
        <f t="shared" si="31"/>
        <v/>
      </c>
      <c r="AT28" s="243" t="str">
        <f t="shared" si="32"/>
        <v/>
      </c>
      <c r="AU28" s="243" t="str">
        <f t="shared" si="33"/>
        <v/>
      </c>
      <c r="AV28" s="242"/>
      <c r="AW28" s="243" t="str">
        <f t="shared" si="35"/>
        <v/>
      </c>
      <c r="AX28" s="243">
        <f t="shared" si="36"/>
        <v>0</v>
      </c>
      <c r="AY28" s="242"/>
      <c r="AZ28" s="241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65">
        <f>'8E7'!B29</f>
        <v>0</v>
      </c>
      <c r="C29" s="258">
        <f>'8E7'!C29</f>
        <v>0</v>
      </c>
      <c r="D29" s="258" t="str">
        <f>IF('8E7'!D29="","",IF('8E7'!D29&gt;0,'8E7'!D29))</f>
        <v/>
      </c>
      <c r="E29" s="137"/>
      <c r="F29" s="137"/>
      <c r="G29" s="157"/>
      <c r="H29" s="170"/>
      <c r="I29" s="169"/>
      <c r="J29" s="169"/>
      <c r="K29" s="169"/>
      <c r="L29" s="169"/>
      <c r="M29" s="200"/>
      <c r="N29" s="160">
        <f t="shared" si="16"/>
        <v>0</v>
      </c>
      <c r="O29" s="161" t="str">
        <f t="shared" si="17"/>
        <v/>
      </c>
      <c r="P29" s="161" t="str">
        <f t="shared" si="0"/>
        <v/>
      </c>
      <c r="Q29" s="161" t="str">
        <f t="shared" si="1"/>
        <v/>
      </c>
      <c r="R29" s="161">
        <f t="shared" si="18"/>
        <v>0</v>
      </c>
      <c r="S29" s="102" t="str">
        <f t="shared" si="2"/>
        <v/>
      </c>
      <c r="T29" s="102" t="str">
        <f t="shared" si="3"/>
        <v/>
      </c>
      <c r="U29" s="102" t="str">
        <f t="shared" si="4"/>
        <v/>
      </c>
      <c r="V29" s="102" t="str">
        <f t="shared" si="19"/>
        <v/>
      </c>
      <c r="W29" s="102" t="str">
        <f t="shared" si="5"/>
        <v/>
      </c>
      <c r="X29" s="102" t="str">
        <f t="shared" si="6"/>
        <v/>
      </c>
      <c r="Y29" s="102">
        <f t="shared" si="7"/>
        <v>0</v>
      </c>
      <c r="Z29" s="162" t="b">
        <f t="shared" si="8"/>
        <v>0</v>
      </c>
      <c r="AA29" s="162" t="b">
        <f t="shared" si="9"/>
        <v>0</v>
      </c>
      <c r="AB29" s="162" t="b">
        <f t="shared" si="10"/>
        <v>0</v>
      </c>
      <c r="AC29" s="162" t="b">
        <f t="shared" si="11"/>
        <v>0</v>
      </c>
      <c r="AD29" s="162" t="b">
        <f t="shared" si="12"/>
        <v>0</v>
      </c>
      <c r="AE29" s="162" t="b">
        <f t="shared" si="20"/>
        <v>0</v>
      </c>
      <c r="AF29" s="162" t="b">
        <f t="shared" si="21"/>
        <v>0</v>
      </c>
      <c r="AG29" s="162" t="b">
        <f t="shared" si="22"/>
        <v>0</v>
      </c>
      <c r="AH29" s="162" t="b">
        <f t="shared" si="23"/>
        <v>0</v>
      </c>
      <c r="AI29" s="162" t="b">
        <f t="shared" si="24"/>
        <v>0</v>
      </c>
      <c r="AJ29" s="167" t="str">
        <f t="shared" si="13"/>
        <v/>
      </c>
      <c r="AK29" s="263" t="str">
        <f t="shared" si="14"/>
        <v/>
      </c>
      <c r="AL29" s="240" t="str">
        <f t="shared" si="25"/>
        <v/>
      </c>
      <c r="AM29" s="165" t="str">
        <f t="shared" si="26"/>
        <v/>
      </c>
      <c r="AN29" s="166">
        <f t="shared" si="27"/>
        <v>0</v>
      </c>
      <c r="AO29" s="148" t="str">
        <f t="shared" si="28"/>
        <v/>
      </c>
      <c r="AP29" s="149" t="str">
        <f t="shared" si="29"/>
        <v/>
      </c>
      <c r="AQ29" s="137"/>
      <c r="AR29" s="165" t="str">
        <f t="shared" si="30"/>
        <v/>
      </c>
      <c r="AS29" s="243" t="str">
        <f t="shared" si="31"/>
        <v/>
      </c>
      <c r="AT29" s="243" t="str">
        <f t="shared" si="32"/>
        <v/>
      </c>
      <c r="AU29" s="243" t="str">
        <f t="shared" si="33"/>
        <v/>
      </c>
      <c r="AV29" s="242"/>
      <c r="AW29" s="243" t="str">
        <f t="shared" si="35"/>
        <v/>
      </c>
      <c r="AX29" s="243">
        <f t="shared" si="36"/>
        <v>0</v>
      </c>
      <c r="AY29" s="242"/>
      <c r="AZ29" s="241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65">
        <f>'8E7'!B30</f>
        <v>0</v>
      </c>
      <c r="C30" s="258">
        <f>'8E7'!C30</f>
        <v>0</v>
      </c>
      <c r="D30" s="258" t="str">
        <f>IF('8E7'!D30="","",IF('8E7'!D30&gt;0,'8E7'!D30))</f>
        <v/>
      </c>
      <c r="E30" s="137"/>
      <c r="F30" s="137"/>
      <c r="G30" s="157"/>
      <c r="H30" s="170"/>
      <c r="I30" s="169"/>
      <c r="J30" s="169"/>
      <c r="K30" s="169"/>
      <c r="L30" s="169"/>
      <c r="M30" s="171"/>
      <c r="N30" s="160">
        <f t="shared" si="16"/>
        <v>0</v>
      </c>
      <c r="O30" s="161" t="str">
        <f t="shared" si="17"/>
        <v/>
      </c>
      <c r="P30" s="161" t="str">
        <f t="shared" si="0"/>
        <v/>
      </c>
      <c r="Q30" s="161" t="str">
        <f t="shared" si="1"/>
        <v/>
      </c>
      <c r="R30" s="161">
        <f t="shared" si="18"/>
        <v>0</v>
      </c>
      <c r="S30" s="102" t="str">
        <f t="shared" si="2"/>
        <v/>
      </c>
      <c r="T30" s="102" t="str">
        <f t="shared" si="3"/>
        <v/>
      </c>
      <c r="U30" s="102" t="str">
        <f t="shared" si="4"/>
        <v/>
      </c>
      <c r="V30" s="102" t="str">
        <f t="shared" si="19"/>
        <v/>
      </c>
      <c r="W30" s="102" t="str">
        <f t="shared" si="5"/>
        <v/>
      </c>
      <c r="X30" s="102" t="str">
        <f t="shared" si="6"/>
        <v/>
      </c>
      <c r="Y30" s="102">
        <f t="shared" si="7"/>
        <v>0</v>
      </c>
      <c r="Z30" s="162" t="b">
        <f t="shared" si="8"/>
        <v>0</v>
      </c>
      <c r="AA30" s="162" t="b">
        <f t="shared" si="9"/>
        <v>0</v>
      </c>
      <c r="AB30" s="162" t="b">
        <f t="shared" si="10"/>
        <v>0</v>
      </c>
      <c r="AC30" s="162" t="b">
        <f t="shared" si="11"/>
        <v>0</v>
      </c>
      <c r="AD30" s="162" t="b">
        <f t="shared" si="12"/>
        <v>0</v>
      </c>
      <c r="AE30" s="162" t="b">
        <f t="shared" si="20"/>
        <v>0</v>
      </c>
      <c r="AF30" s="162" t="b">
        <f t="shared" si="21"/>
        <v>0</v>
      </c>
      <c r="AG30" s="162" t="b">
        <f t="shared" si="22"/>
        <v>0</v>
      </c>
      <c r="AH30" s="162" t="b">
        <f t="shared" si="23"/>
        <v>0</v>
      </c>
      <c r="AI30" s="162" t="b">
        <f t="shared" si="24"/>
        <v>0</v>
      </c>
      <c r="AJ30" s="167" t="str">
        <f t="shared" si="13"/>
        <v/>
      </c>
      <c r="AK30" s="263" t="str">
        <f t="shared" si="14"/>
        <v/>
      </c>
      <c r="AL30" s="240" t="str">
        <f t="shared" si="25"/>
        <v/>
      </c>
      <c r="AM30" s="165" t="str">
        <f t="shared" si="26"/>
        <v/>
      </c>
      <c r="AN30" s="166">
        <f t="shared" si="27"/>
        <v>0</v>
      </c>
      <c r="AO30" s="148" t="str">
        <f t="shared" si="28"/>
        <v/>
      </c>
      <c r="AP30" s="149" t="str">
        <f t="shared" si="29"/>
        <v/>
      </c>
      <c r="AQ30" s="137"/>
      <c r="AR30" s="165" t="str">
        <f t="shared" si="30"/>
        <v/>
      </c>
      <c r="AS30" s="243" t="str">
        <f t="shared" si="31"/>
        <v/>
      </c>
      <c r="AT30" s="243" t="str">
        <f t="shared" si="32"/>
        <v/>
      </c>
      <c r="AU30" s="243" t="str">
        <f t="shared" si="33"/>
        <v/>
      </c>
      <c r="AV30" s="242"/>
      <c r="AW30" s="243" t="str">
        <f t="shared" si="35"/>
        <v/>
      </c>
      <c r="AX30" s="243">
        <f t="shared" si="36"/>
        <v>0</v>
      </c>
      <c r="AY30" s="242"/>
      <c r="AZ30" s="241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65">
        <f>'8E7'!B31</f>
        <v>0</v>
      </c>
      <c r="C31" s="258">
        <f>'8E7'!C31</f>
        <v>0</v>
      </c>
      <c r="D31" s="258" t="str">
        <f>IF('8E7'!D31="","",IF('8E7'!D31&gt;0,'8E7'!D31))</f>
        <v/>
      </c>
      <c r="E31" s="137"/>
      <c r="F31" s="137"/>
      <c r="G31" s="157"/>
      <c r="H31" s="170"/>
      <c r="I31" s="169"/>
      <c r="J31" s="169"/>
      <c r="K31" s="169"/>
      <c r="L31" s="169"/>
      <c r="M31" s="171"/>
      <c r="N31" s="160">
        <f t="shared" si="16"/>
        <v>0</v>
      </c>
      <c r="O31" s="161" t="str">
        <f t="shared" si="17"/>
        <v/>
      </c>
      <c r="P31" s="161" t="str">
        <f t="shared" si="0"/>
        <v/>
      </c>
      <c r="Q31" s="161" t="str">
        <f t="shared" si="1"/>
        <v/>
      </c>
      <c r="R31" s="161">
        <f t="shared" si="18"/>
        <v>0</v>
      </c>
      <c r="S31" s="102" t="str">
        <f t="shared" si="2"/>
        <v/>
      </c>
      <c r="T31" s="102" t="str">
        <f t="shared" si="3"/>
        <v/>
      </c>
      <c r="U31" s="102" t="str">
        <f t="shared" si="4"/>
        <v/>
      </c>
      <c r="V31" s="102" t="str">
        <f t="shared" si="19"/>
        <v/>
      </c>
      <c r="W31" s="102" t="str">
        <f t="shared" si="5"/>
        <v/>
      </c>
      <c r="X31" s="102" t="str">
        <f t="shared" si="6"/>
        <v/>
      </c>
      <c r="Y31" s="102">
        <f t="shared" si="7"/>
        <v>0</v>
      </c>
      <c r="Z31" s="162" t="b">
        <f t="shared" si="8"/>
        <v>0</v>
      </c>
      <c r="AA31" s="162" t="b">
        <f t="shared" si="9"/>
        <v>0</v>
      </c>
      <c r="AB31" s="162" t="b">
        <f t="shared" si="10"/>
        <v>0</v>
      </c>
      <c r="AC31" s="162" t="b">
        <f t="shared" si="11"/>
        <v>0</v>
      </c>
      <c r="AD31" s="162" t="b">
        <f t="shared" si="12"/>
        <v>0</v>
      </c>
      <c r="AE31" s="162" t="b">
        <f t="shared" si="20"/>
        <v>0</v>
      </c>
      <c r="AF31" s="162" t="b">
        <f t="shared" si="21"/>
        <v>0</v>
      </c>
      <c r="AG31" s="162" t="b">
        <f t="shared" si="22"/>
        <v>0</v>
      </c>
      <c r="AH31" s="162" t="b">
        <f t="shared" si="23"/>
        <v>0</v>
      </c>
      <c r="AI31" s="162" t="b">
        <f t="shared" si="24"/>
        <v>0</v>
      </c>
      <c r="AJ31" s="167" t="str">
        <f t="shared" si="13"/>
        <v/>
      </c>
      <c r="AK31" s="263" t="str">
        <f t="shared" si="14"/>
        <v/>
      </c>
      <c r="AL31" s="240" t="str">
        <f t="shared" si="25"/>
        <v/>
      </c>
      <c r="AM31" s="165" t="str">
        <f t="shared" si="26"/>
        <v/>
      </c>
      <c r="AN31" s="166">
        <f t="shared" si="27"/>
        <v>0</v>
      </c>
      <c r="AO31" s="148" t="str">
        <f t="shared" si="28"/>
        <v/>
      </c>
      <c r="AP31" s="149" t="str">
        <f t="shared" si="29"/>
        <v/>
      </c>
      <c r="AQ31" s="137"/>
      <c r="AR31" s="165" t="str">
        <f t="shared" si="30"/>
        <v/>
      </c>
      <c r="AS31" s="243" t="str">
        <f t="shared" si="31"/>
        <v/>
      </c>
      <c r="AT31" s="243" t="str">
        <f t="shared" si="32"/>
        <v/>
      </c>
      <c r="AU31" s="243" t="str">
        <f t="shared" si="33"/>
        <v/>
      </c>
      <c r="AV31" s="242"/>
      <c r="AW31" s="243" t="str">
        <f t="shared" si="35"/>
        <v/>
      </c>
      <c r="AX31" s="243">
        <f t="shared" si="36"/>
        <v>0</v>
      </c>
      <c r="AY31" s="242"/>
      <c r="AZ31" s="241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65">
        <f>'8E7'!B32</f>
        <v>0</v>
      </c>
      <c r="C32" s="258">
        <f>'8E7'!C32</f>
        <v>0</v>
      </c>
      <c r="D32" s="258" t="str">
        <f>IF('8E7'!D32="","",IF('8E7'!D32&gt;0,'8E7'!D32))</f>
        <v/>
      </c>
      <c r="E32" s="137"/>
      <c r="F32" s="137"/>
      <c r="G32" s="157"/>
      <c r="H32" s="170"/>
      <c r="I32" s="169"/>
      <c r="J32" s="169"/>
      <c r="K32" s="169"/>
      <c r="L32" s="169"/>
      <c r="M32" s="200"/>
      <c r="N32" s="160">
        <f t="shared" si="16"/>
        <v>0</v>
      </c>
      <c r="O32" s="161" t="str">
        <f t="shared" si="17"/>
        <v/>
      </c>
      <c r="P32" s="161" t="str">
        <f t="shared" si="0"/>
        <v/>
      </c>
      <c r="Q32" s="161" t="str">
        <f t="shared" si="1"/>
        <v/>
      </c>
      <c r="R32" s="161">
        <f t="shared" si="18"/>
        <v>0</v>
      </c>
      <c r="S32" s="102" t="str">
        <f t="shared" si="2"/>
        <v/>
      </c>
      <c r="T32" s="102" t="str">
        <f t="shared" si="3"/>
        <v/>
      </c>
      <c r="U32" s="102" t="str">
        <f t="shared" si="4"/>
        <v/>
      </c>
      <c r="V32" s="102" t="str">
        <f t="shared" si="19"/>
        <v/>
      </c>
      <c r="W32" s="102" t="str">
        <f t="shared" si="5"/>
        <v/>
      </c>
      <c r="X32" s="102" t="str">
        <f t="shared" si="6"/>
        <v/>
      </c>
      <c r="Y32" s="102">
        <f t="shared" si="7"/>
        <v>0</v>
      </c>
      <c r="Z32" s="162" t="b">
        <f t="shared" si="8"/>
        <v>0</v>
      </c>
      <c r="AA32" s="162" t="b">
        <f t="shared" si="9"/>
        <v>0</v>
      </c>
      <c r="AB32" s="162" t="b">
        <f t="shared" si="10"/>
        <v>0</v>
      </c>
      <c r="AC32" s="162" t="b">
        <f t="shared" si="11"/>
        <v>0</v>
      </c>
      <c r="AD32" s="162" t="b">
        <f t="shared" si="12"/>
        <v>0</v>
      </c>
      <c r="AE32" s="162" t="b">
        <f t="shared" si="20"/>
        <v>0</v>
      </c>
      <c r="AF32" s="162" t="b">
        <f t="shared" si="21"/>
        <v>0</v>
      </c>
      <c r="AG32" s="162" t="b">
        <f t="shared" si="22"/>
        <v>0</v>
      </c>
      <c r="AH32" s="162" t="b">
        <f t="shared" si="23"/>
        <v>0</v>
      </c>
      <c r="AI32" s="162" t="b">
        <f t="shared" si="24"/>
        <v>0</v>
      </c>
      <c r="AJ32" s="167" t="str">
        <f t="shared" si="13"/>
        <v/>
      </c>
      <c r="AK32" s="263" t="str">
        <f t="shared" si="14"/>
        <v/>
      </c>
      <c r="AL32" s="240" t="str">
        <f t="shared" si="25"/>
        <v/>
      </c>
      <c r="AM32" s="165" t="str">
        <f t="shared" si="26"/>
        <v/>
      </c>
      <c r="AN32" s="166">
        <f t="shared" si="27"/>
        <v>0</v>
      </c>
      <c r="AO32" s="148" t="str">
        <f t="shared" si="28"/>
        <v/>
      </c>
      <c r="AP32" s="149" t="str">
        <f t="shared" si="29"/>
        <v/>
      </c>
      <c r="AQ32" s="137"/>
      <c r="AR32" s="165" t="str">
        <f t="shared" si="30"/>
        <v/>
      </c>
      <c r="AS32" s="243" t="str">
        <f t="shared" si="31"/>
        <v/>
      </c>
      <c r="AT32" s="243" t="str">
        <f t="shared" si="32"/>
        <v/>
      </c>
      <c r="AU32" s="243" t="str">
        <f t="shared" si="33"/>
        <v/>
      </c>
      <c r="AV32" s="242"/>
      <c r="AW32" s="243" t="str">
        <f t="shared" si="35"/>
        <v/>
      </c>
      <c r="AX32" s="243">
        <f t="shared" si="36"/>
        <v>0</v>
      </c>
      <c r="AY32" s="242"/>
      <c r="AZ32" s="241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65">
        <f>'8E7'!B33</f>
        <v>0</v>
      </c>
      <c r="C33" s="258">
        <f>'8E7'!C33</f>
        <v>0</v>
      </c>
      <c r="D33" s="258" t="str">
        <f>IF('8E7'!D33="","",IF('8E7'!D33&gt;0,'8E7'!D33))</f>
        <v/>
      </c>
      <c r="E33" s="137"/>
      <c r="F33" s="137"/>
      <c r="G33" s="157"/>
      <c r="H33" s="170"/>
      <c r="I33" s="169"/>
      <c r="J33" s="169"/>
      <c r="K33" s="169"/>
      <c r="L33" s="169"/>
      <c r="M33" s="171"/>
      <c r="N33" s="160">
        <f t="shared" si="16"/>
        <v>0</v>
      </c>
      <c r="O33" s="161" t="str">
        <f t="shared" si="17"/>
        <v/>
      </c>
      <c r="P33" s="161" t="str">
        <f t="shared" si="0"/>
        <v/>
      </c>
      <c r="Q33" s="161" t="str">
        <f t="shared" si="1"/>
        <v/>
      </c>
      <c r="R33" s="161">
        <f t="shared" si="18"/>
        <v>0</v>
      </c>
      <c r="S33" s="102" t="str">
        <f t="shared" si="2"/>
        <v/>
      </c>
      <c r="T33" s="102" t="str">
        <f t="shared" si="3"/>
        <v/>
      </c>
      <c r="U33" s="102" t="str">
        <f t="shared" si="4"/>
        <v/>
      </c>
      <c r="V33" s="102" t="str">
        <f t="shared" si="19"/>
        <v/>
      </c>
      <c r="W33" s="102" t="str">
        <f t="shared" si="5"/>
        <v/>
      </c>
      <c r="X33" s="102" t="str">
        <f t="shared" si="6"/>
        <v/>
      </c>
      <c r="Y33" s="102">
        <f t="shared" si="7"/>
        <v>0</v>
      </c>
      <c r="Z33" s="162" t="b">
        <f t="shared" si="8"/>
        <v>0</v>
      </c>
      <c r="AA33" s="162" t="b">
        <f t="shared" si="9"/>
        <v>0</v>
      </c>
      <c r="AB33" s="162" t="b">
        <f t="shared" si="10"/>
        <v>0</v>
      </c>
      <c r="AC33" s="162" t="b">
        <f t="shared" si="11"/>
        <v>0</v>
      </c>
      <c r="AD33" s="162" t="b">
        <f t="shared" si="12"/>
        <v>0</v>
      </c>
      <c r="AE33" s="162" t="b">
        <f t="shared" si="20"/>
        <v>0</v>
      </c>
      <c r="AF33" s="162" t="b">
        <f t="shared" si="21"/>
        <v>0</v>
      </c>
      <c r="AG33" s="162" t="b">
        <f t="shared" si="22"/>
        <v>0</v>
      </c>
      <c r="AH33" s="162" t="b">
        <f t="shared" si="23"/>
        <v>0</v>
      </c>
      <c r="AI33" s="162" t="b">
        <f t="shared" si="24"/>
        <v>0</v>
      </c>
      <c r="AJ33" s="167" t="str">
        <f t="shared" si="13"/>
        <v/>
      </c>
      <c r="AK33" s="263" t="str">
        <f t="shared" si="14"/>
        <v/>
      </c>
      <c r="AL33" s="240" t="str">
        <f t="shared" si="25"/>
        <v/>
      </c>
      <c r="AM33" s="165" t="str">
        <f t="shared" si="26"/>
        <v/>
      </c>
      <c r="AN33" s="166">
        <f t="shared" si="27"/>
        <v>0</v>
      </c>
      <c r="AO33" s="148" t="str">
        <f t="shared" si="28"/>
        <v/>
      </c>
      <c r="AP33" s="149" t="str">
        <f t="shared" si="29"/>
        <v/>
      </c>
      <c r="AQ33" s="137"/>
      <c r="AR33" s="165" t="str">
        <f t="shared" si="30"/>
        <v/>
      </c>
      <c r="AS33" s="243" t="str">
        <f t="shared" si="31"/>
        <v/>
      </c>
      <c r="AT33" s="243" t="str">
        <f t="shared" si="32"/>
        <v/>
      </c>
      <c r="AU33" s="243" t="str">
        <f t="shared" si="33"/>
        <v/>
      </c>
      <c r="AV33" s="242"/>
      <c r="AW33" s="243" t="str">
        <f t="shared" si="35"/>
        <v/>
      </c>
      <c r="AX33" s="243">
        <f t="shared" si="36"/>
        <v>0</v>
      </c>
      <c r="AY33" s="242"/>
      <c r="AZ33" s="241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65">
        <f>'8E7'!B34</f>
        <v>0</v>
      </c>
      <c r="C34" s="258">
        <f>'8E7'!C34</f>
        <v>0</v>
      </c>
      <c r="D34" s="258" t="str">
        <f>IF('8E7'!D34="","",IF('8E7'!D34&gt;0,'8E7'!D34))</f>
        <v/>
      </c>
      <c r="E34" s="137"/>
      <c r="F34" s="137"/>
      <c r="G34" s="157"/>
      <c r="H34" s="170"/>
      <c r="I34" s="169"/>
      <c r="J34" s="169"/>
      <c r="K34" s="169"/>
      <c r="L34" s="169"/>
      <c r="M34" s="171"/>
      <c r="N34" s="160">
        <f t="shared" si="16"/>
        <v>0</v>
      </c>
      <c r="O34" s="161" t="str">
        <f t="shared" si="17"/>
        <v/>
      </c>
      <c r="P34" s="161" t="str">
        <f t="shared" si="0"/>
        <v/>
      </c>
      <c r="Q34" s="161" t="str">
        <f t="shared" si="1"/>
        <v/>
      </c>
      <c r="R34" s="161">
        <f t="shared" si="18"/>
        <v>0</v>
      </c>
      <c r="S34" s="102" t="str">
        <f t="shared" si="2"/>
        <v/>
      </c>
      <c r="T34" s="102" t="str">
        <f t="shared" si="3"/>
        <v/>
      </c>
      <c r="U34" s="102" t="str">
        <f t="shared" si="4"/>
        <v/>
      </c>
      <c r="V34" s="102" t="str">
        <f t="shared" si="19"/>
        <v/>
      </c>
      <c r="W34" s="102" t="str">
        <f t="shared" si="5"/>
        <v/>
      </c>
      <c r="X34" s="102" t="str">
        <f t="shared" si="6"/>
        <v/>
      </c>
      <c r="Y34" s="102">
        <f t="shared" si="7"/>
        <v>0</v>
      </c>
      <c r="Z34" s="162" t="b">
        <f t="shared" si="8"/>
        <v>0</v>
      </c>
      <c r="AA34" s="162" t="b">
        <f t="shared" si="9"/>
        <v>0</v>
      </c>
      <c r="AB34" s="162" t="b">
        <f t="shared" si="10"/>
        <v>0</v>
      </c>
      <c r="AC34" s="162" t="b">
        <f t="shared" si="11"/>
        <v>0</v>
      </c>
      <c r="AD34" s="162" t="b">
        <f t="shared" si="12"/>
        <v>0</v>
      </c>
      <c r="AE34" s="162" t="b">
        <f t="shared" si="20"/>
        <v>0</v>
      </c>
      <c r="AF34" s="162" t="b">
        <f t="shared" si="21"/>
        <v>0</v>
      </c>
      <c r="AG34" s="162" t="b">
        <f t="shared" si="22"/>
        <v>0</v>
      </c>
      <c r="AH34" s="162" t="b">
        <f t="shared" si="23"/>
        <v>0</v>
      </c>
      <c r="AI34" s="162" t="b">
        <f t="shared" si="24"/>
        <v>0</v>
      </c>
      <c r="AJ34" s="167" t="str">
        <f t="shared" si="13"/>
        <v/>
      </c>
      <c r="AK34" s="263" t="str">
        <f t="shared" si="14"/>
        <v/>
      </c>
      <c r="AL34" s="240" t="str">
        <f t="shared" si="25"/>
        <v/>
      </c>
      <c r="AM34" s="165" t="str">
        <f t="shared" si="26"/>
        <v/>
      </c>
      <c r="AN34" s="166">
        <f t="shared" si="27"/>
        <v>0</v>
      </c>
      <c r="AO34" s="148" t="str">
        <f t="shared" si="28"/>
        <v/>
      </c>
      <c r="AP34" s="149" t="str">
        <f t="shared" si="29"/>
        <v/>
      </c>
      <c r="AQ34" s="137"/>
      <c r="AR34" s="165" t="str">
        <f t="shared" si="30"/>
        <v/>
      </c>
      <c r="AS34" s="243" t="str">
        <f t="shared" si="31"/>
        <v/>
      </c>
      <c r="AT34" s="243" t="str">
        <f t="shared" si="32"/>
        <v/>
      </c>
      <c r="AU34" s="243" t="str">
        <f t="shared" si="33"/>
        <v/>
      </c>
      <c r="AV34" s="242"/>
      <c r="AW34" s="243" t="str">
        <f t="shared" si="35"/>
        <v/>
      </c>
      <c r="AX34" s="243">
        <f t="shared" si="36"/>
        <v>0</v>
      </c>
      <c r="AY34" s="242"/>
      <c r="AZ34" s="241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65">
        <f>'8E7'!B35</f>
        <v>0</v>
      </c>
      <c r="C35" s="258">
        <f>'8E7'!C35</f>
        <v>0</v>
      </c>
      <c r="D35" s="258" t="str">
        <f>IF('8E7'!D35="","",IF('8E7'!D35&gt;0,'8E7'!D35))</f>
        <v/>
      </c>
      <c r="E35" s="137"/>
      <c r="F35" s="137"/>
      <c r="G35" s="157"/>
      <c r="H35" s="170"/>
      <c r="I35" s="169"/>
      <c r="J35" s="169"/>
      <c r="K35" s="169"/>
      <c r="L35" s="169"/>
      <c r="M35" s="171"/>
      <c r="N35" s="160">
        <f t="shared" si="16"/>
        <v>0</v>
      </c>
      <c r="O35" s="161" t="str">
        <f t="shared" si="17"/>
        <v/>
      </c>
      <c r="P35" s="161" t="str">
        <f t="shared" si="0"/>
        <v/>
      </c>
      <c r="Q35" s="161" t="str">
        <f t="shared" si="1"/>
        <v/>
      </c>
      <c r="R35" s="161">
        <f t="shared" si="18"/>
        <v>0</v>
      </c>
      <c r="S35" s="102" t="str">
        <f t="shared" si="2"/>
        <v/>
      </c>
      <c r="T35" s="102" t="str">
        <f t="shared" si="3"/>
        <v/>
      </c>
      <c r="U35" s="102" t="str">
        <f t="shared" si="4"/>
        <v/>
      </c>
      <c r="V35" s="102" t="str">
        <f t="shared" si="19"/>
        <v/>
      </c>
      <c r="W35" s="102" t="str">
        <f t="shared" si="5"/>
        <v/>
      </c>
      <c r="X35" s="102" t="str">
        <f t="shared" si="6"/>
        <v/>
      </c>
      <c r="Y35" s="102">
        <f t="shared" si="7"/>
        <v>0</v>
      </c>
      <c r="Z35" s="162" t="b">
        <f t="shared" si="8"/>
        <v>0</v>
      </c>
      <c r="AA35" s="162" t="b">
        <f t="shared" si="9"/>
        <v>0</v>
      </c>
      <c r="AB35" s="162" t="b">
        <f t="shared" si="10"/>
        <v>0</v>
      </c>
      <c r="AC35" s="162" t="b">
        <f t="shared" si="11"/>
        <v>0</v>
      </c>
      <c r="AD35" s="162" t="b">
        <f t="shared" si="12"/>
        <v>0</v>
      </c>
      <c r="AE35" s="162" t="b">
        <f t="shared" si="20"/>
        <v>0</v>
      </c>
      <c r="AF35" s="162" t="b">
        <f t="shared" si="21"/>
        <v>0</v>
      </c>
      <c r="AG35" s="162" t="b">
        <f t="shared" si="22"/>
        <v>0</v>
      </c>
      <c r="AH35" s="162" t="b">
        <f t="shared" si="23"/>
        <v>0</v>
      </c>
      <c r="AI35" s="162" t="b">
        <f t="shared" si="24"/>
        <v>0</v>
      </c>
      <c r="AJ35" s="167" t="str">
        <f t="shared" si="13"/>
        <v/>
      </c>
      <c r="AK35" s="263" t="str">
        <f t="shared" si="14"/>
        <v/>
      </c>
      <c r="AL35" s="240" t="str">
        <f t="shared" si="25"/>
        <v/>
      </c>
      <c r="AM35" s="165" t="str">
        <f t="shared" si="26"/>
        <v/>
      </c>
      <c r="AN35" s="166">
        <f t="shared" si="27"/>
        <v>0</v>
      </c>
      <c r="AO35" s="148" t="str">
        <f t="shared" si="28"/>
        <v/>
      </c>
      <c r="AP35" s="149" t="str">
        <f t="shared" si="29"/>
        <v/>
      </c>
      <c r="AQ35" s="137"/>
      <c r="AR35" s="165" t="str">
        <f t="shared" si="30"/>
        <v/>
      </c>
      <c r="AS35" s="243" t="str">
        <f t="shared" si="31"/>
        <v/>
      </c>
      <c r="AT35" s="243" t="str">
        <f t="shared" si="32"/>
        <v/>
      </c>
      <c r="AU35" s="243" t="str">
        <f t="shared" si="33"/>
        <v/>
      </c>
      <c r="AV35" s="242"/>
      <c r="AW35" s="243" t="str">
        <f t="shared" si="35"/>
        <v/>
      </c>
      <c r="AX35" s="243">
        <f t="shared" si="36"/>
        <v>0</v>
      </c>
      <c r="AY35" s="242"/>
      <c r="AZ35" s="241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65">
        <f>'8E7'!B36</f>
        <v>0</v>
      </c>
      <c r="C36" s="258">
        <f>'8E7'!C36</f>
        <v>0</v>
      </c>
      <c r="D36" s="258" t="str">
        <f>IF('8E7'!D36="","",IF('8E7'!D36&gt;0,'8E7'!D36))</f>
        <v/>
      </c>
      <c r="E36" s="137"/>
      <c r="F36" s="137"/>
      <c r="G36" s="157"/>
      <c r="H36" s="170"/>
      <c r="I36" s="169"/>
      <c r="J36" s="169"/>
      <c r="K36" s="169"/>
      <c r="L36" s="169"/>
      <c r="M36" s="171"/>
      <c r="N36" s="160">
        <f t="shared" si="16"/>
        <v>0</v>
      </c>
      <c r="O36" s="161" t="str">
        <f t="shared" si="17"/>
        <v/>
      </c>
      <c r="P36" s="161" t="str">
        <f t="shared" si="0"/>
        <v/>
      </c>
      <c r="Q36" s="161" t="str">
        <f t="shared" si="1"/>
        <v/>
      </c>
      <c r="R36" s="161">
        <f t="shared" si="18"/>
        <v>0</v>
      </c>
      <c r="S36" s="102" t="str">
        <f t="shared" si="2"/>
        <v/>
      </c>
      <c r="T36" s="102" t="str">
        <f t="shared" si="3"/>
        <v/>
      </c>
      <c r="U36" s="102" t="str">
        <f t="shared" si="4"/>
        <v/>
      </c>
      <c r="V36" s="102" t="str">
        <f t="shared" si="19"/>
        <v/>
      </c>
      <c r="W36" s="102" t="str">
        <f t="shared" si="5"/>
        <v/>
      </c>
      <c r="X36" s="102" t="str">
        <f t="shared" si="6"/>
        <v/>
      </c>
      <c r="Y36" s="102">
        <f t="shared" si="7"/>
        <v>0</v>
      </c>
      <c r="Z36" s="162" t="b">
        <f t="shared" si="8"/>
        <v>0</v>
      </c>
      <c r="AA36" s="162" t="b">
        <f t="shared" si="9"/>
        <v>0</v>
      </c>
      <c r="AB36" s="162" t="b">
        <f t="shared" si="10"/>
        <v>0</v>
      </c>
      <c r="AC36" s="162" t="b">
        <f t="shared" si="11"/>
        <v>0</v>
      </c>
      <c r="AD36" s="162" t="b">
        <f t="shared" si="12"/>
        <v>0</v>
      </c>
      <c r="AE36" s="162" t="b">
        <f t="shared" si="20"/>
        <v>0</v>
      </c>
      <c r="AF36" s="162" t="b">
        <f t="shared" si="21"/>
        <v>0</v>
      </c>
      <c r="AG36" s="162" t="b">
        <f t="shared" si="22"/>
        <v>0</v>
      </c>
      <c r="AH36" s="162" t="b">
        <f t="shared" si="23"/>
        <v>0</v>
      </c>
      <c r="AI36" s="162" t="b">
        <f t="shared" si="24"/>
        <v>0</v>
      </c>
      <c r="AJ36" s="167" t="str">
        <f t="shared" si="13"/>
        <v/>
      </c>
      <c r="AK36" s="263" t="str">
        <f t="shared" si="14"/>
        <v/>
      </c>
      <c r="AL36" s="240" t="str">
        <f t="shared" si="25"/>
        <v/>
      </c>
      <c r="AM36" s="165" t="str">
        <f t="shared" si="26"/>
        <v/>
      </c>
      <c r="AN36" s="166">
        <f t="shared" si="27"/>
        <v>0</v>
      </c>
      <c r="AO36" s="148" t="str">
        <f t="shared" si="28"/>
        <v/>
      </c>
      <c r="AP36" s="149" t="str">
        <f t="shared" si="29"/>
        <v/>
      </c>
      <c r="AQ36" s="137"/>
      <c r="AR36" s="165" t="str">
        <f t="shared" si="30"/>
        <v/>
      </c>
      <c r="AS36" s="243" t="str">
        <f t="shared" si="31"/>
        <v/>
      </c>
      <c r="AT36" s="243" t="str">
        <f t="shared" si="32"/>
        <v/>
      </c>
      <c r="AU36" s="243" t="str">
        <f t="shared" si="33"/>
        <v/>
      </c>
      <c r="AV36" s="242"/>
      <c r="AW36" s="243" t="str">
        <f t="shared" si="35"/>
        <v/>
      </c>
      <c r="AX36" s="243">
        <f t="shared" si="36"/>
        <v>0</v>
      </c>
      <c r="AY36" s="242"/>
      <c r="AZ36" s="241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65">
        <f>'8E7'!B37</f>
        <v>0</v>
      </c>
      <c r="C37" s="258">
        <f>'8E7'!C37</f>
        <v>0</v>
      </c>
      <c r="D37" s="258" t="str">
        <f>IF('8E7'!D37="","",IF('8E7'!D37&gt;0,'8E7'!D37))</f>
        <v/>
      </c>
      <c r="E37" s="137"/>
      <c r="F37" s="137"/>
      <c r="G37" s="157"/>
      <c r="H37" s="170"/>
      <c r="I37" s="169"/>
      <c r="J37" s="169"/>
      <c r="K37" s="169"/>
      <c r="L37" s="169"/>
      <c r="M37" s="171"/>
      <c r="N37" s="160">
        <f t="shared" si="16"/>
        <v>0</v>
      </c>
      <c r="O37" s="161" t="str">
        <f t="shared" si="17"/>
        <v/>
      </c>
      <c r="P37" s="161" t="str">
        <f t="shared" si="0"/>
        <v/>
      </c>
      <c r="Q37" s="161" t="str">
        <f t="shared" si="1"/>
        <v/>
      </c>
      <c r="R37" s="161">
        <f t="shared" si="18"/>
        <v>0</v>
      </c>
      <c r="S37" s="102" t="str">
        <f t="shared" si="2"/>
        <v/>
      </c>
      <c r="T37" s="102" t="str">
        <f t="shared" si="3"/>
        <v/>
      </c>
      <c r="U37" s="102" t="str">
        <f t="shared" si="4"/>
        <v/>
      </c>
      <c r="V37" s="102" t="str">
        <f t="shared" si="19"/>
        <v/>
      </c>
      <c r="W37" s="102" t="str">
        <f t="shared" si="5"/>
        <v/>
      </c>
      <c r="X37" s="102" t="str">
        <f t="shared" si="6"/>
        <v/>
      </c>
      <c r="Y37" s="102">
        <f t="shared" si="7"/>
        <v>0</v>
      </c>
      <c r="Z37" s="162" t="b">
        <f t="shared" si="8"/>
        <v>0</v>
      </c>
      <c r="AA37" s="162" t="b">
        <f t="shared" si="9"/>
        <v>0</v>
      </c>
      <c r="AB37" s="162" t="b">
        <f t="shared" si="10"/>
        <v>0</v>
      </c>
      <c r="AC37" s="162" t="b">
        <f t="shared" si="11"/>
        <v>0</v>
      </c>
      <c r="AD37" s="162" t="b">
        <f t="shared" si="12"/>
        <v>0</v>
      </c>
      <c r="AE37" s="162" t="b">
        <f t="shared" si="20"/>
        <v>0</v>
      </c>
      <c r="AF37" s="162" t="b">
        <f t="shared" si="21"/>
        <v>0</v>
      </c>
      <c r="AG37" s="162" t="b">
        <f t="shared" si="22"/>
        <v>0</v>
      </c>
      <c r="AH37" s="162" t="b">
        <f t="shared" si="23"/>
        <v>0</v>
      </c>
      <c r="AI37" s="162" t="b">
        <f t="shared" si="24"/>
        <v>0</v>
      </c>
      <c r="AJ37" s="167" t="str">
        <f t="shared" si="13"/>
        <v/>
      </c>
      <c r="AK37" s="263" t="str">
        <f t="shared" si="14"/>
        <v/>
      </c>
      <c r="AL37" s="240" t="str">
        <f t="shared" si="25"/>
        <v/>
      </c>
      <c r="AM37" s="165" t="str">
        <f t="shared" si="26"/>
        <v/>
      </c>
      <c r="AN37" s="166">
        <f t="shared" si="27"/>
        <v>0</v>
      </c>
      <c r="AO37" s="148" t="str">
        <f t="shared" si="28"/>
        <v/>
      </c>
      <c r="AP37" s="149" t="str">
        <f t="shared" si="29"/>
        <v/>
      </c>
      <c r="AQ37" s="137"/>
      <c r="AR37" s="165" t="str">
        <f t="shared" si="30"/>
        <v/>
      </c>
      <c r="AS37" s="243" t="str">
        <f t="shared" si="31"/>
        <v/>
      </c>
      <c r="AT37" s="243" t="str">
        <f t="shared" si="32"/>
        <v/>
      </c>
      <c r="AU37" s="243" t="str">
        <f t="shared" si="33"/>
        <v/>
      </c>
      <c r="AV37" s="242"/>
      <c r="AW37" s="243" t="str">
        <f t="shared" si="35"/>
        <v/>
      </c>
      <c r="AX37" s="243">
        <f t="shared" si="36"/>
        <v>0</v>
      </c>
      <c r="AY37" s="242"/>
      <c r="AZ37" s="241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266">
        <f>'8E7'!B38</f>
        <v>0</v>
      </c>
      <c r="C38" s="300">
        <f>'8E7'!C38</f>
        <v>0</v>
      </c>
      <c r="D38" s="258" t="str">
        <f>IF('8E7'!D38="","",IF('8E7'!D38&gt;0,'8E7'!D38))</f>
        <v/>
      </c>
      <c r="E38" s="137"/>
      <c r="F38" s="137"/>
      <c r="G38" s="157"/>
      <c r="H38" s="170"/>
      <c r="I38" s="169"/>
      <c r="J38" s="169"/>
      <c r="K38" s="169"/>
      <c r="L38" s="169"/>
      <c r="M38" s="171"/>
      <c r="N38" s="160">
        <f t="shared" si="16"/>
        <v>0</v>
      </c>
      <c r="O38" s="161" t="str">
        <f t="shared" si="17"/>
        <v/>
      </c>
      <c r="P38" s="161" t="str">
        <f t="shared" si="0"/>
        <v/>
      </c>
      <c r="Q38" s="161" t="str">
        <f t="shared" si="1"/>
        <v/>
      </c>
      <c r="R38" s="161">
        <f t="shared" si="18"/>
        <v>0</v>
      </c>
      <c r="S38" s="102" t="str">
        <f t="shared" si="2"/>
        <v/>
      </c>
      <c r="T38" s="102" t="str">
        <f t="shared" si="3"/>
        <v/>
      </c>
      <c r="U38" s="102" t="str">
        <f t="shared" si="4"/>
        <v/>
      </c>
      <c r="V38" s="102" t="str">
        <f t="shared" si="19"/>
        <v/>
      </c>
      <c r="W38" s="102" t="str">
        <f t="shared" si="5"/>
        <v/>
      </c>
      <c r="X38" s="102" t="str">
        <f t="shared" si="6"/>
        <v/>
      </c>
      <c r="Y38" s="102">
        <f t="shared" si="7"/>
        <v>0</v>
      </c>
      <c r="Z38" s="162" t="b">
        <f t="shared" si="8"/>
        <v>0</v>
      </c>
      <c r="AA38" s="162" t="b">
        <f t="shared" si="9"/>
        <v>0</v>
      </c>
      <c r="AB38" s="162" t="b">
        <f t="shared" si="10"/>
        <v>0</v>
      </c>
      <c r="AC38" s="162" t="b">
        <f t="shared" si="11"/>
        <v>0</v>
      </c>
      <c r="AD38" s="162" t="b">
        <f t="shared" si="12"/>
        <v>0</v>
      </c>
      <c r="AE38" s="162" t="b">
        <f t="shared" si="20"/>
        <v>0</v>
      </c>
      <c r="AF38" s="162" t="b">
        <f t="shared" si="21"/>
        <v>0</v>
      </c>
      <c r="AG38" s="162" t="b">
        <f t="shared" si="22"/>
        <v>0</v>
      </c>
      <c r="AH38" s="162" t="b">
        <f t="shared" si="23"/>
        <v>0</v>
      </c>
      <c r="AI38" s="162" t="b">
        <f t="shared" si="24"/>
        <v>0</v>
      </c>
      <c r="AJ38" s="167" t="str">
        <f t="shared" si="13"/>
        <v/>
      </c>
      <c r="AK38" s="263" t="str">
        <f t="shared" si="14"/>
        <v/>
      </c>
      <c r="AL38" s="240" t="str">
        <f t="shared" si="25"/>
        <v/>
      </c>
      <c r="AM38" s="165" t="str">
        <f t="shared" si="26"/>
        <v/>
      </c>
      <c r="AN38" s="166">
        <f t="shared" si="27"/>
        <v>0</v>
      </c>
      <c r="AO38" s="148" t="str">
        <f t="shared" si="28"/>
        <v/>
      </c>
      <c r="AP38" s="149" t="str">
        <f t="shared" si="29"/>
        <v/>
      </c>
      <c r="AQ38" s="137"/>
      <c r="AR38" s="165" t="str">
        <f t="shared" si="30"/>
        <v/>
      </c>
      <c r="AS38" s="243" t="str">
        <f t="shared" si="31"/>
        <v/>
      </c>
      <c r="AT38" s="243" t="str">
        <f t="shared" si="32"/>
        <v/>
      </c>
      <c r="AU38" s="243" t="str">
        <f t="shared" si="33"/>
        <v/>
      </c>
      <c r="AV38" s="242"/>
      <c r="AW38" s="243" t="str">
        <f t="shared" si="35"/>
        <v/>
      </c>
      <c r="AX38" s="243">
        <f t="shared" si="36"/>
        <v>0</v>
      </c>
      <c r="AY38" s="242"/>
      <c r="AZ38" s="241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266">
        <f>'8E7'!B39</f>
        <v>0</v>
      </c>
      <c r="C39" s="300">
        <f>'8E7'!C39</f>
        <v>0</v>
      </c>
      <c r="D39" s="258" t="str">
        <f>IF('8E7'!D39="","",IF('8E7'!D39&gt;0,'8E7'!D39))</f>
        <v/>
      </c>
      <c r="E39" s="137"/>
      <c r="F39" s="137"/>
      <c r="G39" s="157"/>
      <c r="H39" s="170"/>
      <c r="I39" s="169"/>
      <c r="J39" s="169"/>
      <c r="K39" s="169"/>
      <c r="L39" s="169"/>
      <c r="M39" s="171"/>
      <c r="N39" s="160">
        <f t="shared" si="16"/>
        <v>0</v>
      </c>
      <c r="O39" s="161" t="str">
        <f t="shared" si="17"/>
        <v/>
      </c>
      <c r="P39" s="161" t="str">
        <f t="shared" si="0"/>
        <v/>
      </c>
      <c r="Q39" s="161" t="str">
        <f t="shared" si="1"/>
        <v/>
      </c>
      <c r="R39" s="161">
        <f t="shared" si="18"/>
        <v>0</v>
      </c>
      <c r="S39" s="102" t="str">
        <f t="shared" si="2"/>
        <v/>
      </c>
      <c r="T39" s="102" t="str">
        <f t="shared" si="3"/>
        <v/>
      </c>
      <c r="U39" s="102" t="str">
        <f t="shared" si="4"/>
        <v/>
      </c>
      <c r="V39" s="102" t="str">
        <f t="shared" si="19"/>
        <v/>
      </c>
      <c r="W39" s="102" t="str">
        <f t="shared" si="5"/>
        <v/>
      </c>
      <c r="X39" s="102" t="str">
        <f t="shared" si="6"/>
        <v/>
      </c>
      <c r="Y39" s="102">
        <f t="shared" si="7"/>
        <v>0</v>
      </c>
      <c r="Z39" s="162" t="b">
        <f t="shared" si="8"/>
        <v>0</v>
      </c>
      <c r="AA39" s="162" t="b">
        <f t="shared" si="9"/>
        <v>0</v>
      </c>
      <c r="AB39" s="162" t="b">
        <f t="shared" si="10"/>
        <v>0</v>
      </c>
      <c r="AC39" s="162" t="b">
        <f t="shared" si="11"/>
        <v>0</v>
      </c>
      <c r="AD39" s="162" t="b">
        <f t="shared" si="12"/>
        <v>0</v>
      </c>
      <c r="AE39" s="162" t="b">
        <f t="shared" si="20"/>
        <v>0</v>
      </c>
      <c r="AF39" s="162" t="b">
        <f t="shared" si="21"/>
        <v>0</v>
      </c>
      <c r="AG39" s="162" t="b">
        <f t="shared" si="22"/>
        <v>0</v>
      </c>
      <c r="AH39" s="162" t="b">
        <f t="shared" si="23"/>
        <v>0</v>
      </c>
      <c r="AI39" s="162" t="b">
        <f t="shared" si="24"/>
        <v>0</v>
      </c>
      <c r="AJ39" s="167" t="str">
        <f t="shared" si="13"/>
        <v/>
      </c>
      <c r="AK39" s="263" t="str">
        <f t="shared" si="14"/>
        <v/>
      </c>
      <c r="AL39" s="240" t="str">
        <f t="shared" si="25"/>
        <v/>
      </c>
      <c r="AM39" s="165" t="str">
        <f t="shared" si="26"/>
        <v/>
      </c>
      <c r="AN39" s="166">
        <f t="shared" si="27"/>
        <v>0</v>
      </c>
      <c r="AO39" s="148" t="str">
        <f t="shared" si="28"/>
        <v/>
      </c>
      <c r="AP39" s="149" t="str">
        <f t="shared" si="29"/>
        <v/>
      </c>
      <c r="AQ39" s="137"/>
      <c r="AR39" s="165" t="str">
        <f t="shared" si="30"/>
        <v/>
      </c>
      <c r="AS39" s="243" t="str">
        <f t="shared" si="31"/>
        <v/>
      </c>
      <c r="AT39" s="243" t="str">
        <f t="shared" si="32"/>
        <v/>
      </c>
      <c r="AU39" s="243" t="str">
        <f t="shared" si="33"/>
        <v/>
      </c>
      <c r="AV39" s="242"/>
      <c r="AW39" s="243" t="str">
        <f t="shared" si="35"/>
        <v/>
      </c>
      <c r="AX39" s="243">
        <f t="shared" si="36"/>
        <v>0</v>
      </c>
      <c r="AY39" s="242"/>
      <c r="AZ39" s="241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266">
        <f>'8E7'!B40</f>
        <v>0</v>
      </c>
      <c r="C40" s="300">
        <f>'8E7'!C40</f>
        <v>0</v>
      </c>
      <c r="D40" s="258" t="str">
        <f>IF('8E7'!D40="","",IF('8E7'!D40&gt;0,'8E7'!D40))</f>
        <v/>
      </c>
      <c r="E40" s="137"/>
      <c r="F40" s="137"/>
      <c r="G40" s="157"/>
      <c r="H40" s="170"/>
      <c r="I40" s="169"/>
      <c r="J40" s="169"/>
      <c r="K40" s="169"/>
      <c r="L40" s="169"/>
      <c r="M40" s="171"/>
      <c r="N40" s="160">
        <f t="shared" si="16"/>
        <v>0</v>
      </c>
      <c r="O40" s="161" t="str">
        <f t="shared" si="17"/>
        <v/>
      </c>
      <c r="P40" s="161" t="str">
        <f t="shared" si="0"/>
        <v/>
      </c>
      <c r="Q40" s="161" t="str">
        <f t="shared" si="1"/>
        <v/>
      </c>
      <c r="R40" s="161">
        <f t="shared" si="18"/>
        <v>0</v>
      </c>
      <c r="S40" s="102" t="str">
        <f t="shared" si="2"/>
        <v/>
      </c>
      <c r="T40" s="102" t="str">
        <f t="shared" si="3"/>
        <v/>
      </c>
      <c r="U40" s="102" t="str">
        <f t="shared" si="4"/>
        <v/>
      </c>
      <c r="V40" s="102" t="str">
        <f t="shared" si="19"/>
        <v/>
      </c>
      <c r="W40" s="102" t="str">
        <f t="shared" si="5"/>
        <v/>
      </c>
      <c r="X40" s="102" t="str">
        <f t="shared" si="6"/>
        <v/>
      </c>
      <c r="Y40" s="102">
        <f t="shared" si="7"/>
        <v>0</v>
      </c>
      <c r="Z40" s="162" t="b">
        <f t="shared" si="8"/>
        <v>0</v>
      </c>
      <c r="AA40" s="162" t="b">
        <f t="shared" si="9"/>
        <v>0</v>
      </c>
      <c r="AB40" s="162" t="b">
        <f t="shared" si="10"/>
        <v>0</v>
      </c>
      <c r="AC40" s="162" t="b">
        <f t="shared" si="11"/>
        <v>0</v>
      </c>
      <c r="AD40" s="162" t="b">
        <f t="shared" si="12"/>
        <v>0</v>
      </c>
      <c r="AE40" s="162" t="b">
        <f t="shared" si="20"/>
        <v>0</v>
      </c>
      <c r="AF40" s="162" t="b">
        <f t="shared" si="21"/>
        <v>0</v>
      </c>
      <c r="AG40" s="162" t="b">
        <f t="shared" si="22"/>
        <v>0</v>
      </c>
      <c r="AH40" s="162" t="b">
        <f t="shared" si="23"/>
        <v>0</v>
      </c>
      <c r="AI40" s="162" t="b">
        <f t="shared" si="24"/>
        <v>0</v>
      </c>
      <c r="AJ40" s="167" t="str">
        <f t="shared" si="13"/>
        <v/>
      </c>
      <c r="AK40" s="263" t="str">
        <f t="shared" si="14"/>
        <v/>
      </c>
      <c r="AL40" s="240" t="str">
        <f t="shared" si="25"/>
        <v/>
      </c>
      <c r="AM40" s="165" t="str">
        <f t="shared" si="26"/>
        <v/>
      </c>
      <c r="AN40" s="166">
        <f t="shared" si="27"/>
        <v>0</v>
      </c>
      <c r="AO40" s="148" t="str">
        <f t="shared" si="28"/>
        <v/>
      </c>
      <c r="AP40" s="149" t="str">
        <f t="shared" si="29"/>
        <v/>
      </c>
      <c r="AQ40" s="137"/>
      <c r="AR40" s="165" t="str">
        <f t="shared" si="30"/>
        <v/>
      </c>
      <c r="AS40" s="243" t="str">
        <f t="shared" si="31"/>
        <v/>
      </c>
      <c r="AT40" s="243" t="str">
        <f t="shared" si="32"/>
        <v/>
      </c>
      <c r="AU40" s="243" t="str">
        <f t="shared" si="33"/>
        <v/>
      </c>
      <c r="AV40" s="242"/>
      <c r="AW40" s="243" t="str">
        <f t="shared" si="35"/>
        <v/>
      </c>
      <c r="AX40" s="243">
        <f t="shared" si="36"/>
        <v>0</v>
      </c>
      <c r="AY40" s="242"/>
      <c r="AZ40" s="241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266">
        <f>'8E7'!B41</f>
        <v>0</v>
      </c>
      <c r="C41" s="300">
        <f>'8E7'!C41</f>
        <v>0</v>
      </c>
      <c r="D41" s="258" t="str">
        <f>IF('8E7'!D41="","",IF('8E7'!D41&gt;0,'8E7'!D41))</f>
        <v/>
      </c>
      <c r="E41" s="137"/>
      <c r="F41" s="137"/>
      <c r="G41" s="157"/>
      <c r="H41" s="170"/>
      <c r="I41" s="169"/>
      <c r="J41" s="169"/>
      <c r="K41" s="169"/>
      <c r="L41" s="169"/>
      <c r="M41" s="171"/>
      <c r="N41" s="160">
        <f t="shared" si="16"/>
        <v>0</v>
      </c>
      <c r="O41" s="161" t="str">
        <f t="shared" si="17"/>
        <v/>
      </c>
      <c r="P41" s="161" t="str">
        <f t="shared" si="0"/>
        <v/>
      </c>
      <c r="Q41" s="161" t="str">
        <f t="shared" si="1"/>
        <v/>
      </c>
      <c r="R41" s="161">
        <f t="shared" si="18"/>
        <v>0</v>
      </c>
      <c r="S41" s="102" t="str">
        <f t="shared" si="2"/>
        <v/>
      </c>
      <c r="T41" s="102" t="str">
        <f t="shared" si="3"/>
        <v/>
      </c>
      <c r="U41" s="102" t="str">
        <f t="shared" si="4"/>
        <v/>
      </c>
      <c r="V41" s="102" t="str">
        <f t="shared" si="19"/>
        <v/>
      </c>
      <c r="W41" s="102" t="str">
        <f t="shared" si="5"/>
        <v/>
      </c>
      <c r="X41" s="102" t="str">
        <f t="shared" si="6"/>
        <v/>
      </c>
      <c r="Y41" s="102">
        <f t="shared" si="7"/>
        <v>0</v>
      </c>
      <c r="Z41" s="162" t="b">
        <f t="shared" si="8"/>
        <v>0</v>
      </c>
      <c r="AA41" s="162" t="b">
        <f t="shared" si="9"/>
        <v>0</v>
      </c>
      <c r="AB41" s="162" t="b">
        <f t="shared" si="10"/>
        <v>0</v>
      </c>
      <c r="AC41" s="162" t="b">
        <f t="shared" si="11"/>
        <v>0</v>
      </c>
      <c r="AD41" s="162" t="b">
        <f t="shared" si="12"/>
        <v>0</v>
      </c>
      <c r="AE41" s="162" t="b">
        <f t="shared" si="20"/>
        <v>0</v>
      </c>
      <c r="AF41" s="162" t="b">
        <f t="shared" si="21"/>
        <v>0</v>
      </c>
      <c r="AG41" s="162" t="b">
        <f t="shared" si="22"/>
        <v>0</v>
      </c>
      <c r="AH41" s="162" t="b">
        <f t="shared" si="23"/>
        <v>0</v>
      </c>
      <c r="AI41" s="162" t="b">
        <f t="shared" si="24"/>
        <v>0</v>
      </c>
      <c r="AJ41" s="167" t="str">
        <f t="shared" si="13"/>
        <v/>
      </c>
      <c r="AK41" s="263" t="str">
        <f t="shared" si="14"/>
        <v/>
      </c>
      <c r="AL41" s="240" t="str">
        <f t="shared" si="25"/>
        <v/>
      </c>
      <c r="AM41" s="165" t="str">
        <f t="shared" si="26"/>
        <v/>
      </c>
      <c r="AN41" s="166">
        <f t="shared" si="27"/>
        <v>0</v>
      </c>
      <c r="AO41" s="148" t="str">
        <f t="shared" si="28"/>
        <v/>
      </c>
      <c r="AP41" s="149" t="str">
        <f t="shared" si="29"/>
        <v/>
      </c>
      <c r="AQ41" s="137"/>
      <c r="AR41" s="165" t="str">
        <f t="shared" si="30"/>
        <v/>
      </c>
      <c r="AS41" s="243" t="str">
        <f t="shared" si="31"/>
        <v/>
      </c>
      <c r="AT41" s="243" t="str">
        <f t="shared" si="32"/>
        <v/>
      </c>
      <c r="AU41" s="243" t="str">
        <f t="shared" si="33"/>
        <v/>
      </c>
      <c r="AV41" s="242"/>
      <c r="AW41" s="243" t="str">
        <f t="shared" si="35"/>
        <v/>
      </c>
      <c r="AX41" s="243">
        <f t="shared" si="36"/>
        <v>0</v>
      </c>
      <c r="AY41" s="242"/>
      <c r="AZ41" s="241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266">
        <f>'8E7'!B42</f>
        <v>0</v>
      </c>
      <c r="C42" s="300">
        <f>'8E7'!C42</f>
        <v>0</v>
      </c>
      <c r="D42" s="258" t="str">
        <f>IF('8E7'!D42="","",IF('8E7'!D42&gt;0,'8E7'!D42))</f>
        <v/>
      </c>
      <c r="E42" s="137"/>
      <c r="F42" s="137"/>
      <c r="G42" s="157"/>
      <c r="H42" s="170"/>
      <c r="I42" s="169"/>
      <c r="J42" s="169"/>
      <c r="K42" s="169"/>
      <c r="L42" s="169"/>
      <c r="M42" s="171"/>
      <c r="N42" s="160">
        <f t="shared" si="16"/>
        <v>0</v>
      </c>
      <c r="O42" s="161" t="str">
        <f t="shared" si="17"/>
        <v/>
      </c>
      <c r="P42" s="161" t="str">
        <f t="shared" si="0"/>
        <v/>
      </c>
      <c r="Q42" s="161" t="str">
        <f t="shared" si="1"/>
        <v/>
      </c>
      <c r="R42" s="161">
        <f t="shared" si="18"/>
        <v>0</v>
      </c>
      <c r="S42" s="102" t="str">
        <f t="shared" si="2"/>
        <v/>
      </c>
      <c r="T42" s="102" t="str">
        <f t="shared" si="3"/>
        <v/>
      </c>
      <c r="U42" s="102" t="str">
        <f t="shared" si="4"/>
        <v/>
      </c>
      <c r="V42" s="102" t="str">
        <f t="shared" si="19"/>
        <v/>
      </c>
      <c r="W42" s="102" t="str">
        <f t="shared" si="5"/>
        <v/>
      </c>
      <c r="X42" s="102" t="str">
        <f t="shared" si="6"/>
        <v/>
      </c>
      <c r="Y42" s="102">
        <f t="shared" si="7"/>
        <v>0</v>
      </c>
      <c r="Z42" s="162" t="b">
        <f t="shared" si="8"/>
        <v>0</v>
      </c>
      <c r="AA42" s="162" t="b">
        <f t="shared" si="9"/>
        <v>0</v>
      </c>
      <c r="AB42" s="162" t="b">
        <f t="shared" si="10"/>
        <v>0</v>
      </c>
      <c r="AC42" s="162" t="b">
        <f t="shared" si="11"/>
        <v>0</v>
      </c>
      <c r="AD42" s="162" t="b">
        <f t="shared" si="12"/>
        <v>0</v>
      </c>
      <c r="AE42" s="162" t="b">
        <f t="shared" si="20"/>
        <v>0</v>
      </c>
      <c r="AF42" s="162" t="b">
        <f t="shared" si="21"/>
        <v>0</v>
      </c>
      <c r="AG42" s="162" t="b">
        <f t="shared" si="22"/>
        <v>0</v>
      </c>
      <c r="AH42" s="162" t="b">
        <f t="shared" si="23"/>
        <v>0</v>
      </c>
      <c r="AI42" s="162" t="b">
        <f t="shared" si="24"/>
        <v>0</v>
      </c>
      <c r="AJ42" s="167" t="str">
        <f t="shared" si="13"/>
        <v/>
      </c>
      <c r="AK42" s="263" t="str">
        <f t="shared" si="14"/>
        <v/>
      </c>
      <c r="AL42" s="240" t="str">
        <f t="shared" si="25"/>
        <v/>
      </c>
      <c r="AM42" s="165" t="str">
        <f t="shared" si="26"/>
        <v/>
      </c>
      <c r="AN42" s="166">
        <f t="shared" si="27"/>
        <v>0</v>
      </c>
      <c r="AO42" s="148" t="str">
        <f t="shared" si="28"/>
        <v/>
      </c>
      <c r="AP42" s="149" t="str">
        <f t="shared" si="29"/>
        <v/>
      </c>
      <c r="AQ42" s="137"/>
      <c r="AR42" s="165" t="str">
        <f t="shared" si="30"/>
        <v/>
      </c>
      <c r="AS42" s="243" t="str">
        <f t="shared" si="31"/>
        <v/>
      </c>
      <c r="AT42" s="243" t="str">
        <f t="shared" si="32"/>
        <v/>
      </c>
      <c r="AU42" s="243" t="str">
        <f t="shared" si="33"/>
        <v/>
      </c>
      <c r="AV42" s="242"/>
      <c r="AW42" s="243" t="str">
        <f t="shared" si="35"/>
        <v/>
      </c>
      <c r="AX42" s="243">
        <f t="shared" si="36"/>
        <v>0</v>
      </c>
      <c r="AY42" s="242"/>
      <c r="AZ42" s="241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266">
        <f>'8E7'!B43</f>
        <v>0</v>
      </c>
      <c r="C43" s="300">
        <f>'8E7'!C43</f>
        <v>0</v>
      </c>
      <c r="D43" s="258" t="str">
        <f>IF('8E7'!D43="","",IF('8E7'!D43&gt;0,'8E7'!D43))</f>
        <v/>
      </c>
      <c r="E43" s="137"/>
      <c r="F43" s="137"/>
      <c r="G43" s="157"/>
      <c r="H43" s="170"/>
      <c r="I43" s="169"/>
      <c r="J43" s="169"/>
      <c r="K43" s="169"/>
      <c r="L43" s="169"/>
      <c r="M43" s="171"/>
      <c r="N43" s="160">
        <f t="shared" si="16"/>
        <v>0</v>
      </c>
      <c r="O43" s="161" t="str">
        <f t="shared" si="17"/>
        <v/>
      </c>
      <c r="P43" s="161" t="str">
        <f t="shared" si="0"/>
        <v/>
      </c>
      <c r="Q43" s="161" t="str">
        <f t="shared" si="1"/>
        <v/>
      </c>
      <c r="R43" s="161">
        <f t="shared" si="18"/>
        <v>0</v>
      </c>
      <c r="S43" s="102" t="str">
        <f t="shared" si="2"/>
        <v/>
      </c>
      <c r="T43" s="102" t="str">
        <f t="shared" si="3"/>
        <v/>
      </c>
      <c r="U43" s="102" t="str">
        <f t="shared" si="4"/>
        <v/>
      </c>
      <c r="V43" s="102" t="str">
        <f t="shared" si="19"/>
        <v/>
      </c>
      <c r="W43" s="102" t="str">
        <f t="shared" si="5"/>
        <v/>
      </c>
      <c r="X43" s="102" t="str">
        <f t="shared" si="6"/>
        <v/>
      </c>
      <c r="Y43" s="102">
        <f t="shared" si="7"/>
        <v>0</v>
      </c>
      <c r="Z43" s="162" t="b">
        <f t="shared" si="8"/>
        <v>0</v>
      </c>
      <c r="AA43" s="162" t="b">
        <f t="shared" si="9"/>
        <v>0</v>
      </c>
      <c r="AB43" s="162" t="b">
        <f t="shared" si="10"/>
        <v>0</v>
      </c>
      <c r="AC43" s="162" t="b">
        <f t="shared" si="11"/>
        <v>0</v>
      </c>
      <c r="AD43" s="162" t="b">
        <f t="shared" si="12"/>
        <v>0</v>
      </c>
      <c r="AE43" s="162" t="b">
        <f t="shared" si="20"/>
        <v>0</v>
      </c>
      <c r="AF43" s="162" t="b">
        <f t="shared" si="21"/>
        <v>0</v>
      </c>
      <c r="AG43" s="162" t="b">
        <f t="shared" si="22"/>
        <v>0</v>
      </c>
      <c r="AH43" s="162" t="b">
        <f t="shared" si="23"/>
        <v>0</v>
      </c>
      <c r="AI43" s="162" t="b">
        <f t="shared" si="24"/>
        <v>0</v>
      </c>
      <c r="AJ43" s="167" t="str">
        <f t="shared" si="13"/>
        <v/>
      </c>
      <c r="AK43" s="263" t="str">
        <f t="shared" si="14"/>
        <v/>
      </c>
      <c r="AL43" s="240" t="str">
        <f t="shared" si="25"/>
        <v/>
      </c>
      <c r="AM43" s="165" t="str">
        <f t="shared" si="26"/>
        <v/>
      </c>
      <c r="AN43" s="166">
        <f t="shared" si="27"/>
        <v>0</v>
      </c>
      <c r="AO43" s="148" t="str">
        <f t="shared" si="28"/>
        <v/>
      </c>
      <c r="AP43" s="149" t="str">
        <f t="shared" si="29"/>
        <v/>
      </c>
      <c r="AQ43" s="137"/>
      <c r="AR43" s="165" t="str">
        <f t="shared" si="30"/>
        <v/>
      </c>
      <c r="AS43" s="243" t="str">
        <f t="shared" si="31"/>
        <v/>
      </c>
      <c r="AT43" s="243" t="str">
        <f t="shared" si="32"/>
        <v/>
      </c>
      <c r="AU43" s="243" t="str">
        <f t="shared" si="33"/>
        <v/>
      </c>
      <c r="AV43" s="242"/>
      <c r="AW43" s="243" t="str">
        <f t="shared" si="35"/>
        <v/>
      </c>
      <c r="AX43" s="243">
        <f t="shared" si="36"/>
        <v>0</v>
      </c>
      <c r="AY43" s="242"/>
      <c r="AZ43" s="241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266">
        <f>'8E7'!B44</f>
        <v>0</v>
      </c>
      <c r="C44" s="300">
        <f>'8E7'!C44</f>
        <v>0</v>
      </c>
      <c r="D44" s="258" t="str">
        <f>IF('8E7'!D44="","",IF('8E7'!D44&gt;0,'8E7'!D44))</f>
        <v/>
      </c>
      <c r="E44" s="137"/>
      <c r="F44" s="137"/>
      <c r="G44" s="157"/>
      <c r="H44" s="170"/>
      <c r="I44" s="169"/>
      <c r="J44" s="169"/>
      <c r="K44" s="169"/>
      <c r="L44" s="169"/>
      <c r="M44" s="171"/>
      <c r="N44" s="160">
        <f t="shared" si="16"/>
        <v>0</v>
      </c>
      <c r="O44" s="161" t="str">
        <f t="shared" si="17"/>
        <v/>
      </c>
      <c r="P44" s="161" t="str">
        <f t="shared" si="0"/>
        <v/>
      </c>
      <c r="Q44" s="161" t="str">
        <f t="shared" si="1"/>
        <v/>
      </c>
      <c r="R44" s="161">
        <f t="shared" si="18"/>
        <v>0</v>
      </c>
      <c r="S44" s="102" t="str">
        <f t="shared" si="2"/>
        <v/>
      </c>
      <c r="T44" s="102" t="str">
        <f t="shared" si="3"/>
        <v/>
      </c>
      <c r="U44" s="102" t="str">
        <f t="shared" si="4"/>
        <v/>
      </c>
      <c r="V44" s="102" t="str">
        <f t="shared" si="19"/>
        <v/>
      </c>
      <c r="W44" s="102" t="str">
        <f t="shared" si="5"/>
        <v/>
      </c>
      <c r="X44" s="102" t="str">
        <f t="shared" si="6"/>
        <v/>
      </c>
      <c r="Y44" s="102">
        <f t="shared" si="7"/>
        <v>0</v>
      </c>
      <c r="Z44" s="162" t="b">
        <f t="shared" si="8"/>
        <v>0</v>
      </c>
      <c r="AA44" s="162" t="b">
        <f t="shared" si="9"/>
        <v>0</v>
      </c>
      <c r="AB44" s="162" t="b">
        <f t="shared" si="10"/>
        <v>0</v>
      </c>
      <c r="AC44" s="162" t="b">
        <f t="shared" si="11"/>
        <v>0</v>
      </c>
      <c r="AD44" s="162" t="b">
        <f t="shared" si="12"/>
        <v>0</v>
      </c>
      <c r="AE44" s="162" t="b">
        <f t="shared" si="20"/>
        <v>0</v>
      </c>
      <c r="AF44" s="162" t="b">
        <f t="shared" si="21"/>
        <v>0</v>
      </c>
      <c r="AG44" s="162" t="b">
        <f t="shared" si="22"/>
        <v>0</v>
      </c>
      <c r="AH44" s="162" t="b">
        <f t="shared" si="23"/>
        <v>0</v>
      </c>
      <c r="AI44" s="162" t="b">
        <f t="shared" si="24"/>
        <v>0</v>
      </c>
      <c r="AJ44" s="167" t="str">
        <f t="shared" si="13"/>
        <v/>
      </c>
      <c r="AK44" s="263" t="str">
        <f t="shared" si="14"/>
        <v/>
      </c>
      <c r="AL44" s="240" t="str">
        <f t="shared" si="25"/>
        <v/>
      </c>
      <c r="AM44" s="165" t="str">
        <f t="shared" si="26"/>
        <v/>
      </c>
      <c r="AN44" s="166">
        <f t="shared" si="27"/>
        <v>0</v>
      </c>
      <c r="AO44" s="148" t="str">
        <f t="shared" si="28"/>
        <v/>
      </c>
      <c r="AP44" s="149" t="str">
        <f t="shared" si="29"/>
        <v/>
      </c>
      <c r="AQ44" s="137"/>
      <c r="AR44" s="165" t="str">
        <f t="shared" si="30"/>
        <v/>
      </c>
      <c r="AS44" s="243" t="str">
        <f t="shared" si="31"/>
        <v/>
      </c>
      <c r="AT44" s="243" t="str">
        <f t="shared" si="32"/>
        <v/>
      </c>
      <c r="AU44" s="243" t="str">
        <f t="shared" si="33"/>
        <v/>
      </c>
      <c r="AV44" s="242"/>
      <c r="AW44" s="243" t="str">
        <f t="shared" si="35"/>
        <v/>
      </c>
      <c r="AX44" s="243">
        <f t="shared" si="36"/>
        <v>0</v>
      </c>
      <c r="AY44" s="242"/>
      <c r="AZ44" s="241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266">
        <f>'8E7'!B45</f>
        <v>0</v>
      </c>
      <c r="C45" s="300">
        <f>'8E7'!C45</f>
        <v>0</v>
      </c>
      <c r="D45" s="258" t="str">
        <f>IF('8E7'!D45="","",IF('8E7'!D45&gt;0,'8E7'!D45))</f>
        <v/>
      </c>
      <c r="E45" s="137"/>
      <c r="F45" s="137"/>
      <c r="G45" s="157"/>
      <c r="H45" s="170"/>
      <c r="I45" s="169"/>
      <c r="J45" s="169"/>
      <c r="K45" s="169"/>
      <c r="L45" s="169"/>
      <c r="M45" s="171"/>
      <c r="N45" s="160">
        <f t="shared" si="16"/>
        <v>0</v>
      </c>
      <c r="O45" s="161" t="str">
        <f t="shared" si="17"/>
        <v/>
      </c>
      <c r="P45" s="161" t="str">
        <f t="shared" si="0"/>
        <v/>
      </c>
      <c r="Q45" s="161" t="str">
        <f t="shared" si="1"/>
        <v/>
      </c>
      <c r="R45" s="161">
        <f t="shared" si="18"/>
        <v>0</v>
      </c>
      <c r="S45" s="102" t="str">
        <f t="shared" si="2"/>
        <v/>
      </c>
      <c r="T45" s="102" t="str">
        <f t="shared" si="3"/>
        <v/>
      </c>
      <c r="U45" s="102" t="str">
        <f t="shared" si="4"/>
        <v/>
      </c>
      <c r="V45" s="102" t="str">
        <f t="shared" si="19"/>
        <v/>
      </c>
      <c r="W45" s="102" t="str">
        <f t="shared" si="5"/>
        <v/>
      </c>
      <c r="X45" s="102" t="str">
        <f t="shared" si="6"/>
        <v/>
      </c>
      <c r="Y45" s="102">
        <f t="shared" si="7"/>
        <v>0</v>
      </c>
      <c r="Z45" s="162" t="b">
        <f t="shared" si="8"/>
        <v>0</v>
      </c>
      <c r="AA45" s="162" t="b">
        <f t="shared" si="9"/>
        <v>0</v>
      </c>
      <c r="AB45" s="162" t="b">
        <f t="shared" si="10"/>
        <v>0</v>
      </c>
      <c r="AC45" s="162" t="b">
        <f t="shared" si="11"/>
        <v>0</v>
      </c>
      <c r="AD45" s="162" t="b">
        <f t="shared" si="12"/>
        <v>0</v>
      </c>
      <c r="AE45" s="162" t="b">
        <f t="shared" si="20"/>
        <v>0</v>
      </c>
      <c r="AF45" s="162" t="b">
        <f t="shared" si="21"/>
        <v>0</v>
      </c>
      <c r="AG45" s="162" t="b">
        <f t="shared" si="22"/>
        <v>0</v>
      </c>
      <c r="AH45" s="162" t="b">
        <f t="shared" si="23"/>
        <v>0</v>
      </c>
      <c r="AI45" s="162" t="b">
        <f t="shared" si="24"/>
        <v>0</v>
      </c>
      <c r="AJ45" s="167" t="str">
        <f t="shared" si="13"/>
        <v/>
      </c>
      <c r="AK45" s="263" t="str">
        <f t="shared" si="14"/>
        <v/>
      </c>
      <c r="AL45" s="240" t="str">
        <f t="shared" si="25"/>
        <v/>
      </c>
      <c r="AM45" s="165" t="str">
        <f t="shared" si="26"/>
        <v/>
      </c>
      <c r="AN45" s="166">
        <f t="shared" si="27"/>
        <v>0</v>
      </c>
      <c r="AO45" s="148" t="str">
        <f t="shared" si="28"/>
        <v/>
      </c>
      <c r="AP45" s="149" t="str">
        <f t="shared" si="29"/>
        <v/>
      </c>
      <c r="AQ45" s="137"/>
      <c r="AR45" s="165" t="str">
        <f t="shared" si="30"/>
        <v/>
      </c>
      <c r="AS45" s="243" t="str">
        <f t="shared" si="31"/>
        <v/>
      </c>
      <c r="AT45" s="243" t="str">
        <f t="shared" si="32"/>
        <v/>
      </c>
      <c r="AU45" s="243" t="str">
        <f t="shared" si="33"/>
        <v/>
      </c>
      <c r="AV45" s="242"/>
      <c r="AW45" s="243" t="str">
        <f t="shared" si="35"/>
        <v/>
      </c>
      <c r="AX45" s="243">
        <f t="shared" si="36"/>
        <v>0</v>
      </c>
      <c r="AY45" s="242"/>
      <c r="AZ45" s="241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266">
        <f>'8E7'!B46</f>
        <v>0</v>
      </c>
      <c r="C46" s="300">
        <f>'8E7'!C46</f>
        <v>0</v>
      </c>
      <c r="D46" s="258" t="str">
        <f>IF('8E7'!D46="","",IF('8E7'!D46&gt;0,'8E7'!D46))</f>
        <v/>
      </c>
      <c r="E46" s="137"/>
      <c r="F46" s="137"/>
      <c r="G46" s="157"/>
      <c r="H46" s="170"/>
      <c r="I46" s="169"/>
      <c r="J46" s="169"/>
      <c r="K46" s="169"/>
      <c r="L46" s="169"/>
      <c r="M46" s="171"/>
      <c r="N46" s="160">
        <f t="shared" si="16"/>
        <v>0</v>
      </c>
      <c r="O46" s="161" t="str">
        <f t="shared" si="17"/>
        <v/>
      </c>
      <c r="P46" s="161" t="str">
        <f t="shared" si="0"/>
        <v/>
      </c>
      <c r="Q46" s="161" t="str">
        <f t="shared" si="1"/>
        <v/>
      </c>
      <c r="R46" s="161">
        <f t="shared" si="18"/>
        <v>0</v>
      </c>
      <c r="S46" s="102" t="str">
        <f t="shared" si="2"/>
        <v/>
      </c>
      <c r="T46" s="102" t="str">
        <f t="shared" si="3"/>
        <v/>
      </c>
      <c r="U46" s="102" t="str">
        <f t="shared" si="4"/>
        <v/>
      </c>
      <c r="V46" s="102" t="str">
        <f t="shared" si="19"/>
        <v/>
      </c>
      <c r="W46" s="102" t="str">
        <f t="shared" si="5"/>
        <v/>
      </c>
      <c r="X46" s="102" t="str">
        <f t="shared" si="6"/>
        <v/>
      </c>
      <c r="Y46" s="102">
        <f t="shared" si="7"/>
        <v>0</v>
      </c>
      <c r="Z46" s="162" t="b">
        <f t="shared" si="8"/>
        <v>0</v>
      </c>
      <c r="AA46" s="162" t="b">
        <f t="shared" si="9"/>
        <v>0</v>
      </c>
      <c r="AB46" s="162" t="b">
        <f t="shared" si="10"/>
        <v>0</v>
      </c>
      <c r="AC46" s="162" t="b">
        <f t="shared" si="11"/>
        <v>0</v>
      </c>
      <c r="AD46" s="162" t="b">
        <f t="shared" si="12"/>
        <v>0</v>
      </c>
      <c r="AE46" s="162" t="b">
        <f t="shared" si="20"/>
        <v>0</v>
      </c>
      <c r="AF46" s="162" t="b">
        <f t="shared" si="21"/>
        <v>0</v>
      </c>
      <c r="AG46" s="162" t="b">
        <f t="shared" si="22"/>
        <v>0</v>
      </c>
      <c r="AH46" s="162" t="b">
        <f t="shared" si="23"/>
        <v>0</v>
      </c>
      <c r="AI46" s="162" t="b">
        <f t="shared" si="24"/>
        <v>0</v>
      </c>
      <c r="AJ46" s="167" t="str">
        <f t="shared" si="13"/>
        <v/>
      </c>
      <c r="AK46" s="263" t="str">
        <f t="shared" si="14"/>
        <v/>
      </c>
      <c r="AL46" s="240" t="str">
        <f t="shared" si="25"/>
        <v/>
      </c>
      <c r="AM46" s="165" t="str">
        <f t="shared" si="26"/>
        <v/>
      </c>
      <c r="AN46" s="166">
        <f t="shared" si="27"/>
        <v>0</v>
      </c>
      <c r="AO46" s="148" t="str">
        <f t="shared" si="28"/>
        <v/>
      </c>
      <c r="AP46" s="149" t="str">
        <f t="shared" si="29"/>
        <v/>
      </c>
      <c r="AQ46" s="137"/>
      <c r="AR46" s="165" t="str">
        <f t="shared" si="30"/>
        <v/>
      </c>
      <c r="AS46" s="243" t="str">
        <f t="shared" si="31"/>
        <v/>
      </c>
      <c r="AT46" s="243" t="str">
        <f t="shared" si="32"/>
        <v/>
      </c>
      <c r="AU46" s="243" t="str">
        <f t="shared" si="33"/>
        <v/>
      </c>
      <c r="AV46" s="242"/>
      <c r="AW46" s="243" t="str">
        <f t="shared" si="35"/>
        <v/>
      </c>
      <c r="AX46" s="243">
        <f t="shared" si="36"/>
        <v>0</v>
      </c>
      <c r="AY46" s="242"/>
      <c r="AZ46" s="241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266">
        <f>'8E7'!B47</f>
        <v>0</v>
      </c>
      <c r="C47" s="300">
        <f>'8E7'!C47</f>
        <v>0</v>
      </c>
      <c r="D47" s="258" t="str">
        <f>IF('8E7'!D47="","",IF('8E7'!D47&gt;0,'8E7'!D47))</f>
        <v/>
      </c>
      <c r="E47" s="137"/>
      <c r="F47" s="137"/>
      <c r="G47" s="157"/>
      <c r="H47" s="170"/>
      <c r="I47" s="169"/>
      <c r="J47" s="169"/>
      <c r="K47" s="169"/>
      <c r="L47" s="169"/>
      <c r="M47" s="171"/>
      <c r="N47" s="160">
        <f t="shared" si="16"/>
        <v>0</v>
      </c>
      <c r="O47" s="161" t="str">
        <f t="shared" si="17"/>
        <v/>
      </c>
      <c r="P47" s="161" t="str">
        <f t="shared" si="0"/>
        <v/>
      </c>
      <c r="Q47" s="161" t="str">
        <f t="shared" si="1"/>
        <v/>
      </c>
      <c r="R47" s="161">
        <f t="shared" si="18"/>
        <v>0</v>
      </c>
      <c r="S47" s="102" t="str">
        <f t="shared" si="2"/>
        <v/>
      </c>
      <c r="T47" s="102" t="str">
        <f t="shared" si="3"/>
        <v/>
      </c>
      <c r="U47" s="102" t="str">
        <f t="shared" si="4"/>
        <v/>
      </c>
      <c r="V47" s="102" t="str">
        <f t="shared" si="19"/>
        <v/>
      </c>
      <c r="W47" s="102" t="str">
        <f t="shared" si="5"/>
        <v/>
      </c>
      <c r="X47" s="102" t="str">
        <f t="shared" si="6"/>
        <v/>
      </c>
      <c r="Y47" s="102">
        <f t="shared" si="7"/>
        <v>0</v>
      </c>
      <c r="Z47" s="162" t="b">
        <f t="shared" si="8"/>
        <v>0</v>
      </c>
      <c r="AA47" s="162" t="b">
        <f t="shared" si="9"/>
        <v>0</v>
      </c>
      <c r="AB47" s="162" t="b">
        <f t="shared" si="10"/>
        <v>0</v>
      </c>
      <c r="AC47" s="162" t="b">
        <f t="shared" si="11"/>
        <v>0</v>
      </c>
      <c r="AD47" s="162" t="b">
        <f t="shared" si="12"/>
        <v>0</v>
      </c>
      <c r="AE47" s="162" t="b">
        <f t="shared" si="20"/>
        <v>0</v>
      </c>
      <c r="AF47" s="162" t="b">
        <f t="shared" si="21"/>
        <v>0</v>
      </c>
      <c r="AG47" s="162" t="b">
        <f t="shared" si="22"/>
        <v>0</v>
      </c>
      <c r="AH47" s="162" t="b">
        <f t="shared" si="23"/>
        <v>0</v>
      </c>
      <c r="AI47" s="162" t="b">
        <f t="shared" si="24"/>
        <v>0</v>
      </c>
      <c r="AJ47" s="167" t="str">
        <f t="shared" si="13"/>
        <v/>
      </c>
      <c r="AK47" s="263" t="str">
        <f t="shared" si="14"/>
        <v/>
      </c>
      <c r="AL47" s="240" t="str">
        <f t="shared" si="25"/>
        <v/>
      </c>
      <c r="AM47" s="165" t="str">
        <f t="shared" si="26"/>
        <v/>
      </c>
      <c r="AN47" s="166">
        <f t="shared" si="27"/>
        <v>0</v>
      </c>
      <c r="AO47" s="148" t="str">
        <f t="shared" si="28"/>
        <v/>
      </c>
      <c r="AP47" s="149" t="str">
        <f t="shared" si="29"/>
        <v/>
      </c>
      <c r="AQ47" s="137"/>
      <c r="AR47" s="165" t="str">
        <f t="shared" si="30"/>
        <v/>
      </c>
      <c r="AS47" s="243" t="str">
        <f t="shared" si="31"/>
        <v/>
      </c>
      <c r="AT47" s="243" t="str">
        <f t="shared" si="32"/>
        <v/>
      </c>
      <c r="AU47" s="243" t="str">
        <f t="shared" si="33"/>
        <v/>
      </c>
      <c r="AV47" s="242"/>
      <c r="AW47" s="243" t="str">
        <f t="shared" si="35"/>
        <v/>
      </c>
      <c r="AX47" s="243">
        <f t="shared" si="36"/>
        <v>0</v>
      </c>
      <c r="AY47" s="242"/>
      <c r="AZ47" s="241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266">
        <f>'8E7'!B48</f>
        <v>0</v>
      </c>
      <c r="C48" s="300">
        <f>'8E7'!C48</f>
        <v>0</v>
      </c>
      <c r="D48" s="258" t="str">
        <f>IF('8E7'!D48="","",IF('8E7'!D48&gt;0,'8E7'!D48))</f>
        <v/>
      </c>
      <c r="E48" s="137"/>
      <c r="F48" s="137"/>
      <c r="G48" s="157"/>
      <c r="H48" s="170"/>
      <c r="I48" s="169"/>
      <c r="J48" s="169"/>
      <c r="K48" s="169"/>
      <c r="L48" s="169"/>
      <c r="M48" s="171"/>
      <c r="N48" s="160">
        <f t="shared" si="16"/>
        <v>0</v>
      </c>
      <c r="O48" s="161" t="str">
        <f t="shared" si="17"/>
        <v/>
      </c>
      <c r="P48" s="161" t="str">
        <f t="shared" si="0"/>
        <v/>
      </c>
      <c r="Q48" s="161" t="str">
        <f t="shared" si="1"/>
        <v/>
      </c>
      <c r="R48" s="161">
        <f t="shared" si="18"/>
        <v>0</v>
      </c>
      <c r="S48" s="102" t="str">
        <f t="shared" si="2"/>
        <v/>
      </c>
      <c r="T48" s="102" t="str">
        <f t="shared" si="3"/>
        <v/>
      </c>
      <c r="U48" s="102" t="str">
        <f t="shared" si="4"/>
        <v/>
      </c>
      <c r="V48" s="102" t="str">
        <f t="shared" si="19"/>
        <v/>
      </c>
      <c r="W48" s="102" t="str">
        <f t="shared" si="5"/>
        <v/>
      </c>
      <c r="X48" s="102" t="str">
        <f t="shared" si="6"/>
        <v/>
      </c>
      <c r="Y48" s="102">
        <f t="shared" si="7"/>
        <v>0</v>
      </c>
      <c r="Z48" s="162" t="b">
        <f t="shared" si="8"/>
        <v>0</v>
      </c>
      <c r="AA48" s="162" t="b">
        <f t="shared" si="9"/>
        <v>0</v>
      </c>
      <c r="AB48" s="162" t="b">
        <f t="shared" si="10"/>
        <v>0</v>
      </c>
      <c r="AC48" s="162" t="b">
        <f t="shared" si="11"/>
        <v>0</v>
      </c>
      <c r="AD48" s="162" t="b">
        <f t="shared" si="12"/>
        <v>0</v>
      </c>
      <c r="AE48" s="162" t="b">
        <f t="shared" si="20"/>
        <v>0</v>
      </c>
      <c r="AF48" s="162" t="b">
        <f t="shared" si="21"/>
        <v>0</v>
      </c>
      <c r="AG48" s="162" t="b">
        <f t="shared" si="22"/>
        <v>0</v>
      </c>
      <c r="AH48" s="162" t="b">
        <f t="shared" si="23"/>
        <v>0</v>
      </c>
      <c r="AI48" s="162" t="b">
        <f t="shared" si="24"/>
        <v>0</v>
      </c>
      <c r="AJ48" s="167" t="str">
        <f t="shared" si="13"/>
        <v/>
      </c>
      <c r="AK48" s="263" t="str">
        <f t="shared" si="14"/>
        <v/>
      </c>
      <c r="AL48" s="240" t="str">
        <f t="shared" si="25"/>
        <v/>
      </c>
      <c r="AM48" s="165" t="str">
        <f t="shared" si="26"/>
        <v/>
      </c>
      <c r="AN48" s="166">
        <f t="shared" si="27"/>
        <v>0</v>
      </c>
      <c r="AO48" s="148" t="str">
        <f t="shared" si="28"/>
        <v/>
      </c>
      <c r="AP48" s="149" t="str">
        <f t="shared" si="29"/>
        <v/>
      </c>
      <c r="AQ48" s="137"/>
      <c r="AR48" s="165" t="str">
        <f t="shared" si="30"/>
        <v/>
      </c>
      <c r="AS48" s="243" t="str">
        <f t="shared" si="31"/>
        <v/>
      </c>
      <c r="AT48" s="243" t="str">
        <f t="shared" si="32"/>
        <v/>
      </c>
      <c r="AU48" s="243" t="str">
        <f t="shared" si="33"/>
        <v/>
      </c>
      <c r="AV48" s="242"/>
      <c r="AW48" s="243" t="str">
        <f t="shared" si="35"/>
        <v/>
      </c>
      <c r="AX48" s="243">
        <f t="shared" si="36"/>
        <v>0</v>
      </c>
      <c r="AY48" s="242"/>
      <c r="AZ48" s="241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266">
        <f>'8E7'!B49</f>
        <v>0</v>
      </c>
      <c r="C49" s="300">
        <f>'8E7'!C49</f>
        <v>0</v>
      </c>
      <c r="D49" s="258" t="str">
        <f>IF('8E7'!D49="","",IF('8E7'!D49&gt;0,'8E7'!D49))</f>
        <v/>
      </c>
      <c r="E49" s="137"/>
      <c r="F49" s="137"/>
      <c r="G49" s="157"/>
      <c r="H49" s="170"/>
      <c r="I49" s="169"/>
      <c r="J49" s="169"/>
      <c r="K49" s="169"/>
      <c r="L49" s="169"/>
      <c r="M49" s="171"/>
      <c r="N49" s="160">
        <f t="shared" si="16"/>
        <v>0</v>
      </c>
      <c r="O49" s="161" t="str">
        <f t="shared" si="17"/>
        <v/>
      </c>
      <c r="P49" s="161" t="str">
        <f t="shared" si="0"/>
        <v/>
      </c>
      <c r="Q49" s="161" t="str">
        <f t="shared" si="1"/>
        <v/>
      </c>
      <c r="R49" s="161">
        <f t="shared" si="18"/>
        <v>0</v>
      </c>
      <c r="S49" s="102" t="str">
        <f t="shared" si="2"/>
        <v/>
      </c>
      <c r="T49" s="102" t="str">
        <f t="shared" si="3"/>
        <v/>
      </c>
      <c r="U49" s="102" t="str">
        <f t="shared" si="4"/>
        <v/>
      </c>
      <c r="V49" s="102" t="str">
        <f t="shared" si="19"/>
        <v/>
      </c>
      <c r="W49" s="102" t="str">
        <f t="shared" si="5"/>
        <v/>
      </c>
      <c r="X49" s="102" t="str">
        <f t="shared" si="6"/>
        <v/>
      </c>
      <c r="Y49" s="102">
        <f t="shared" si="7"/>
        <v>0</v>
      </c>
      <c r="Z49" s="162" t="b">
        <f t="shared" si="8"/>
        <v>0</v>
      </c>
      <c r="AA49" s="162" t="b">
        <f t="shared" si="9"/>
        <v>0</v>
      </c>
      <c r="AB49" s="162" t="b">
        <f t="shared" si="10"/>
        <v>0</v>
      </c>
      <c r="AC49" s="162" t="b">
        <f t="shared" si="11"/>
        <v>0</v>
      </c>
      <c r="AD49" s="162" t="b">
        <f t="shared" si="12"/>
        <v>0</v>
      </c>
      <c r="AE49" s="162" t="b">
        <f t="shared" si="20"/>
        <v>0</v>
      </c>
      <c r="AF49" s="162" t="b">
        <f t="shared" si="21"/>
        <v>0</v>
      </c>
      <c r="AG49" s="162" t="b">
        <f t="shared" si="22"/>
        <v>0</v>
      </c>
      <c r="AH49" s="162" t="b">
        <f t="shared" si="23"/>
        <v>0</v>
      </c>
      <c r="AI49" s="162" t="b">
        <f t="shared" si="24"/>
        <v>0</v>
      </c>
      <c r="AJ49" s="167" t="str">
        <f t="shared" si="13"/>
        <v/>
      </c>
      <c r="AK49" s="263" t="str">
        <f t="shared" si="14"/>
        <v/>
      </c>
      <c r="AL49" s="240" t="str">
        <f t="shared" si="25"/>
        <v/>
      </c>
      <c r="AM49" s="165" t="str">
        <f t="shared" si="26"/>
        <v/>
      </c>
      <c r="AN49" s="166">
        <f t="shared" si="27"/>
        <v>0</v>
      </c>
      <c r="AO49" s="148" t="str">
        <f t="shared" si="28"/>
        <v/>
      </c>
      <c r="AP49" s="149" t="str">
        <f t="shared" si="29"/>
        <v/>
      </c>
      <c r="AQ49" s="137"/>
      <c r="AR49" s="165" t="str">
        <f t="shared" si="30"/>
        <v/>
      </c>
      <c r="AS49" s="243" t="str">
        <f t="shared" si="31"/>
        <v/>
      </c>
      <c r="AT49" s="243" t="str">
        <f t="shared" si="32"/>
        <v/>
      </c>
      <c r="AU49" s="243" t="str">
        <f t="shared" si="33"/>
        <v/>
      </c>
      <c r="AV49" s="242"/>
      <c r="AW49" s="243" t="str">
        <f t="shared" si="35"/>
        <v/>
      </c>
      <c r="AX49" s="243">
        <f t="shared" si="36"/>
        <v>0</v>
      </c>
      <c r="AY49" s="242"/>
      <c r="AZ49" s="241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266">
        <f>'8E7'!B50</f>
        <v>0</v>
      </c>
      <c r="C50" s="300">
        <f>'8E7'!C50</f>
        <v>0</v>
      </c>
      <c r="D50" s="258" t="str">
        <f>IF('8E7'!D50="","",IF('8E7'!D50&gt;0,'8E7'!D50))</f>
        <v/>
      </c>
      <c r="E50" s="137"/>
      <c r="F50" s="137"/>
      <c r="G50" s="157"/>
      <c r="H50" s="170"/>
      <c r="I50" s="169"/>
      <c r="J50" s="169"/>
      <c r="K50" s="169"/>
      <c r="L50" s="169"/>
      <c r="M50" s="171"/>
      <c r="N50" s="160">
        <f t="shared" si="16"/>
        <v>0</v>
      </c>
      <c r="O50" s="161" t="str">
        <f t="shared" si="17"/>
        <v/>
      </c>
      <c r="P50" s="161" t="str">
        <f t="shared" si="0"/>
        <v/>
      </c>
      <c r="Q50" s="161" t="str">
        <f t="shared" si="1"/>
        <v/>
      </c>
      <c r="R50" s="161">
        <f t="shared" si="18"/>
        <v>0</v>
      </c>
      <c r="S50" s="102" t="str">
        <f t="shared" si="2"/>
        <v/>
      </c>
      <c r="T50" s="102" t="str">
        <f t="shared" si="3"/>
        <v/>
      </c>
      <c r="U50" s="102" t="str">
        <f t="shared" si="4"/>
        <v/>
      </c>
      <c r="V50" s="102" t="str">
        <f t="shared" si="19"/>
        <v/>
      </c>
      <c r="W50" s="102" t="str">
        <f t="shared" si="5"/>
        <v/>
      </c>
      <c r="X50" s="102" t="str">
        <f t="shared" si="6"/>
        <v/>
      </c>
      <c r="Y50" s="102">
        <f t="shared" si="7"/>
        <v>0</v>
      </c>
      <c r="Z50" s="162" t="b">
        <f t="shared" si="8"/>
        <v>0</v>
      </c>
      <c r="AA50" s="162" t="b">
        <f t="shared" si="9"/>
        <v>0</v>
      </c>
      <c r="AB50" s="162" t="b">
        <f t="shared" si="10"/>
        <v>0</v>
      </c>
      <c r="AC50" s="162" t="b">
        <f t="shared" si="11"/>
        <v>0</v>
      </c>
      <c r="AD50" s="162" t="b">
        <f t="shared" si="12"/>
        <v>0</v>
      </c>
      <c r="AE50" s="162" t="b">
        <f t="shared" si="20"/>
        <v>0</v>
      </c>
      <c r="AF50" s="162" t="b">
        <f t="shared" si="21"/>
        <v>0</v>
      </c>
      <c r="AG50" s="162" t="b">
        <f t="shared" si="22"/>
        <v>0</v>
      </c>
      <c r="AH50" s="162" t="b">
        <f t="shared" si="23"/>
        <v>0</v>
      </c>
      <c r="AI50" s="162" t="b">
        <f t="shared" si="24"/>
        <v>0</v>
      </c>
      <c r="AJ50" s="167" t="str">
        <f t="shared" si="13"/>
        <v/>
      </c>
      <c r="AK50" s="263" t="str">
        <f t="shared" si="14"/>
        <v/>
      </c>
      <c r="AL50" s="240" t="str">
        <f t="shared" si="25"/>
        <v/>
      </c>
      <c r="AM50" s="165" t="str">
        <f t="shared" si="26"/>
        <v/>
      </c>
      <c r="AN50" s="166">
        <f t="shared" si="27"/>
        <v>0</v>
      </c>
      <c r="AO50" s="148" t="str">
        <f t="shared" si="28"/>
        <v/>
      </c>
      <c r="AP50" s="149" t="str">
        <f t="shared" si="29"/>
        <v/>
      </c>
      <c r="AQ50" s="137"/>
      <c r="AR50" s="165" t="str">
        <f t="shared" si="30"/>
        <v/>
      </c>
      <c r="AS50" s="243" t="str">
        <f t="shared" si="31"/>
        <v/>
      </c>
      <c r="AT50" s="243" t="str">
        <f t="shared" si="32"/>
        <v/>
      </c>
      <c r="AU50" s="243" t="str">
        <f t="shared" si="33"/>
        <v/>
      </c>
      <c r="AV50" s="242"/>
      <c r="AW50" s="243" t="str">
        <f t="shared" si="35"/>
        <v/>
      </c>
      <c r="AX50" s="243">
        <f t="shared" si="36"/>
        <v>0</v>
      </c>
      <c r="AY50" s="242"/>
      <c r="AZ50" s="241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266">
        <f>'8E7'!B51</f>
        <v>0</v>
      </c>
      <c r="C51" s="300">
        <f>'8E7'!C51</f>
        <v>0</v>
      </c>
      <c r="D51" s="258" t="str">
        <f>IF('8E7'!D51="","",IF('8E7'!D51&gt;0,'8E7'!D51))</f>
        <v/>
      </c>
      <c r="E51" s="137"/>
      <c r="F51" s="172"/>
      <c r="G51" s="157"/>
      <c r="H51" s="170"/>
      <c r="I51" s="169"/>
      <c r="J51" s="169"/>
      <c r="K51" s="169"/>
      <c r="L51" s="169"/>
      <c r="M51" s="171"/>
      <c r="N51" s="160">
        <f t="shared" si="16"/>
        <v>0</v>
      </c>
      <c r="O51" s="161" t="str">
        <f t="shared" si="17"/>
        <v/>
      </c>
      <c r="P51" s="161" t="str">
        <f t="shared" si="0"/>
        <v/>
      </c>
      <c r="Q51" s="161" t="str">
        <f t="shared" si="1"/>
        <v/>
      </c>
      <c r="R51" s="161">
        <f t="shared" si="18"/>
        <v>0</v>
      </c>
      <c r="S51" s="102" t="str">
        <f t="shared" si="2"/>
        <v/>
      </c>
      <c r="T51" s="102" t="str">
        <f t="shared" si="3"/>
        <v/>
      </c>
      <c r="U51" s="102" t="str">
        <f t="shared" si="4"/>
        <v/>
      </c>
      <c r="V51" s="102" t="str">
        <f t="shared" si="19"/>
        <v/>
      </c>
      <c r="W51" s="102" t="str">
        <f t="shared" si="5"/>
        <v/>
      </c>
      <c r="X51" s="102" t="str">
        <f t="shared" si="6"/>
        <v/>
      </c>
      <c r="Y51" s="102">
        <f t="shared" si="7"/>
        <v>0</v>
      </c>
      <c r="Z51" s="162" t="b">
        <f t="shared" si="8"/>
        <v>0</v>
      </c>
      <c r="AA51" s="162" t="b">
        <f t="shared" si="9"/>
        <v>0</v>
      </c>
      <c r="AB51" s="162" t="b">
        <f t="shared" si="10"/>
        <v>0</v>
      </c>
      <c r="AC51" s="162" t="b">
        <f t="shared" si="11"/>
        <v>0</v>
      </c>
      <c r="AD51" s="162" t="b">
        <f t="shared" si="12"/>
        <v>0</v>
      </c>
      <c r="AE51" s="162" t="b">
        <f t="shared" si="20"/>
        <v>0</v>
      </c>
      <c r="AF51" s="162" t="b">
        <f t="shared" si="21"/>
        <v>0</v>
      </c>
      <c r="AG51" s="162" t="b">
        <f t="shared" si="22"/>
        <v>0</v>
      </c>
      <c r="AH51" s="162" t="b">
        <f t="shared" si="23"/>
        <v>0</v>
      </c>
      <c r="AI51" s="162" t="b">
        <f t="shared" si="24"/>
        <v>0</v>
      </c>
      <c r="AJ51" s="167" t="str">
        <f t="shared" si="13"/>
        <v/>
      </c>
      <c r="AK51" s="263" t="str">
        <f t="shared" si="14"/>
        <v/>
      </c>
      <c r="AL51" s="240" t="str">
        <f t="shared" si="25"/>
        <v/>
      </c>
      <c r="AM51" s="165" t="str">
        <f t="shared" si="26"/>
        <v/>
      </c>
      <c r="AN51" s="166">
        <f t="shared" si="27"/>
        <v>0</v>
      </c>
      <c r="AO51" s="148" t="str">
        <f t="shared" si="28"/>
        <v/>
      </c>
      <c r="AP51" s="149" t="str">
        <f t="shared" si="29"/>
        <v/>
      </c>
      <c r="AQ51" s="137"/>
      <c r="AR51" s="165" t="str">
        <f t="shared" si="30"/>
        <v/>
      </c>
      <c r="AS51" s="243" t="str">
        <f t="shared" si="31"/>
        <v/>
      </c>
      <c r="AT51" s="243" t="str">
        <f t="shared" si="32"/>
        <v/>
      </c>
      <c r="AU51" s="243" t="str">
        <f t="shared" si="33"/>
        <v/>
      </c>
      <c r="AV51" s="242"/>
      <c r="AW51" s="243" t="str">
        <f t="shared" si="35"/>
        <v/>
      </c>
      <c r="AX51" s="243">
        <f t="shared" si="36"/>
        <v>0</v>
      </c>
      <c r="AY51" s="242"/>
      <c r="AZ51" s="241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266">
        <f>'8E7'!B52</f>
        <v>0</v>
      </c>
      <c r="C52" s="300">
        <f>'8E7'!C52</f>
        <v>0</v>
      </c>
      <c r="D52" s="258" t="str">
        <f>IF('8E7'!D52="","",IF('8E7'!D52&gt;0,'8E7'!D52))</f>
        <v/>
      </c>
      <c r="E52" s="137"/>
      <c r="F52" s="172"/>
      <c r="G52" s="157"/>
      <c r="H52" s="170"/>
      <c r="I52" s="169"/>
      <c r="J52" s="169"/>
      <c r="K52" s="169"/>
      <c r="L52" s="169"/>
      <c r="M52" s="171"/>
      <c r="N52" s="160">
        <f t="shared" si="16"/>
        <v>0</v>
      </c>
      <c r="O52" s="161" t="str">
        <f t="shared" si="17"/>
        <v/>
      </c>
      <c r="P52" s="161" t="str">
        <f t="shared" si="0"/>
        <v/>
      </c>
      <c r="Q52" s="161" t="str">
        <f t="shared" si="1"/>
        <v/>
      </c>
      <c r="R52" s="161">
        <f t="shared" si="18"/>
        <v>0</v>
      </c>
      <c r="S52" s="102" t="str">
        <f t="shared" si="2"/>
        <v/>
      </c>
      <c r="T52" s="102" t="str">
        <f t="shared" si="3"/>
        <v/>
      </c>
      <c r="U52" s="102" t="str">
        <f t="shared" si="4"/>
        <v/>
      </c>
      <c r="V52" s="102" t="str">
        <f t="shared" si="19"/>
        <v/>
      </c>
      <c r="W52" s="102" t="str">
        <f t="shared" si="5"/>
        <v/>
      </c>
      <c r="X52" s="102" t="str">
        <f t="shared" si="6"/>
        <v/>
      </c>
      <c r="Y52" s="102">
        <f t="shared" si="7"/>
        <v>0</v>
      </c>
      <c r="Z52" s="162" t="b">
        <f t="shared" si="8"/>
        <v>0</v>
      </c>
      <c r="AA52" s="162" t="b">
        <f t="shared" si="9"/>
        <v>0</v>
      </c>
      <c r="AB52" s="162" t="b">
        <f t="shared" si="10"/>
        <v>0</v>
      </c>
      <c r="AC52" s="162" t="b">
        <f t="shared" si="11"/>
        <v>0</v>
      </c>
      <c r="AD52" s="162" t="b">
        <f t="shared" si="12"/>
        <v>0</v>
      </c>
      <c r="AE52" s="162" t="b">
        <f t="shared" si="20"/>
        <v>0</v>
      </c>
      <c r="AF52" s="162" t="b">
        <f t="shared" si="21"/>
        <v>0</v>
      </c>
      <c r="AG52" s="162" t="b">
        <f t="shared" si="22"/>
        <v>0</v>
      </c>
      <c r="AH52" s="162" t="b">
        <f t="shared" si="23"/>
        <v>0</v>
      </c>
      <c r="AI52" s="162" t="b">
        <f t="shared" si="24"/>
        <v>0</v>
      </c>
      <c r="AJ52" s="167" t="str">
        <f t="shared" si="13"/>
        <v/>
      </c>
      <c r="AK52" s="263" t="str">
        <f t="shared" si="14"/>
        <v/>
      </c>
      <c r="AL52" s="240" t="str">
        <f t="shared" si="25"/>
        <v/>
      </c>
      <c r="AM52" s="165" t="str">
        <f t="shared" si="26"/>
        <v/>
      </c>
      <c r="AN52" s="166">
        <f t="shared" si="27"/>
        <v>0</v>
      </c>
      <c r="AO52" s="148" t="str">
        <f t="shared" si="28"/>
        <v/>
      </c>
      <c r="AP52" s="149" t="str">
        <f t="shared" si="29"/>
        <v/>
      </c>
      <c r="AQ52" s="137"/>
      <c r="AR52" s="165" t="str">
        <f t="shared" si="30"/>
        <v/>
      </c>
      <c r="AS52" s="243" t="str">
        <f t="shared" si="31"/>
        <v/>
      </c>
      <c r="AT52" s="243" t="str">
        <f t="shared" si="32"/>
        <v/>
      </c>
      <c r="AU52" s="243" t="str">
        <f t="shared" si="33"/>
        <v/>
      </c>
      <c r="AV52" s="242"/>
      <c r="AW52" s="243" t="str">
        <f t="shared" si="35"/>
        <v/>
      </c>
      <c r="AX52" s="243">
        <f t="shared" si="36"/>
        <v>0</v>
      </c>
      <c r="AY52" s="242"/>
      <c r="AZ52" s="241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266">
        <f>'8E7'!B53</f>
        <v>0</v>
      </c>
      <c r="C53" s="300">
        <f>'8E7'!C53</f>
        <v>0</v>
      </c>
      <c r="D53" s="258" t="str">
        <f>IF('8E7'!D53="","",IF('8E7'!D53&gt;0,'8E7'!D53))</f>
        <v/>
      </c>
      <c r="E53" s="173"/>
      <c r="F53" s="174"/>
      <c r="G53" s="157"/>
      <c r="H53" s="170"/>
      <c r="I53" s="169"/>
      <c r="J53" s="169"/>
      <c r="K53" s="169"/>
      <c r="L53" s="169"/>
      <c r="M53" s="171"/>
      <c r="N53" s="160">
        <f t="shared" si="16"/>
        <v>0</v>
      </c>
      <c r="O53" s="161" t="str">
        <f t="shared" si="17"/>
        <v/>
      </c>
      <c r="P53" s="161" t="str">
        <f t="shared" si="0"/>
        <v/>
      </c>
      <c r="Q53" s="161" t="str">
        <f t="shared" si="1"/>
        <v/>
      </c>
      <c r="R53" s="161">
        <f t="shared" si="18"/>
        <v>0</v>
      </c>
      <c r="S53" s="102" t="str">
        <f t="shared" si="2"/>
        <v/>
      </c>
      <c r="T53" s="102" t="str">
        <f t="shared" si="3"/>
        <v/>
      </c>
      <c r="U53" s="102" t="str">
        <f t="shared" si="4"/>
        <v/>
      </c>
      <c r="V53" s="102" t="str">
        <f t="shared" si="19"/>
        <v/>
      </c>
      <c r="W53" s="102" t="str">
        <f t="shared" si="5"/>
        <v/>
      </c>
      <c r="X53" s="102" t="str">
        <f t="shared" si="6"/>
        <v/>
      </c>
      <c r="Y53" s="102">
        <f t="shared" si="7"/>
        <v>0</v>
      </c>
      <c r="Z53" s="162" t="b">
        <f t="shared" si="8"/>
        <v>0</v>
      </c>
      <c r="AA53" s="162" t="b">
        <f t="shared" si="9"/>
        <v>0</v>
      </c>
      <c r="AB53" s="162" t="b">
        <f t="shared" si="10"/>
        <v>0</v>
      </c>
      <c r="AC53" s="162" t="b">
        <f t="shared" si="11"/>
        <v>0</v>
      </c>
      <c r="AD53" s="162" t="b">
        <f t="shared" si="12"/>
        <v>0</v>
      </c>
      <c r="AE53" s="162" t="b">
        <f t="shared" si="20"/>
        <v>0</v>
      </c>
      <c r="AF53" s="162" t="b">
        <f t="shared" si="21"/>
        <v>0</v>
      </c>
      <c r="AG53" s="162" t="b">
        <f t="shared" si="22"/>
        <v>0</v>
      </c>
      <c r="AH53" s="162" t="b">
        <f t="shared" si="23"/>
        <v>0</v>
      </c>
      <c r="AI53" s="162" t="b">
        <f t="shared" si="24"/>
        <v>0</v>
      </c>
      <c r="AJ53" s="175" t="str">
        <f t="shared" si="13"/>
        <v/>
      </c>
      <c r="AK53" s="263" t="str">
        <f t="shared" si="14"/>
        <v/>
      </c>
      <c r="AL53" s="240" t="str">
        <f t="shared" si="25"/>
        <v/>
      </c>
      <c r="AM53" s="165" t="str">
        <f t="shared" si="26"/>
        <v/>
      </c>
      <c r="AN53" s="166">
        <f t="shared" si="27"/>
        <v>0</v>
      </c>
      <c r="AO53" s="148" t="str">
        <f t="shared" si="28"/>
        <v/>
      </c>
      <c r="AP53" s="149" t="str">
        <f t="shared" si="29"/>
        <v/>
      </c>
      <c r="AQ53" s="137"/>
      <c r="AR53" s="165" t="str">
        <f t="shared" si="30"/>
        <v/>
      </c>
      <c r="AS53" s="243" t="str">
        <f t="shared" si="31"/>
        <v/>
      </c>
      <c r="AT53" s="243" t="str">
        <f t="shared" si="32"/>
        <v/>
      </c>
      <c r="AU53" s="243" t="str">
        <f t="shared" si="33"/>
        <v/>
      </c>
      <c r="AV53" s="242"/>
      <c r="AW53" s="243" t="str">
        <f t="shared" si="35"/>
        <v/>
      </c>
      <c r="AX53" s="243">
        <f t="shared" si="36"/>
        <v>0</v>
      </c>
      <c r="AY53" s="242"/>
      <c r="AZ53" s="241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79</v>
      </c>
      <c r="B54" s="64">
        <f>COUNTA(B18:B53)</f>
        <v>36</v>
      </c>
      <c r="C54" s="64"/>
      <c r="D54" s="308" t="s">
        <v>47</v>
      </c>
      <c r="E54" s="308"/>
      <c r="F54" s="308"/>
      <c r="G54" s="308"/>
      <c r="H54" s="176">
        <f t="shared" ref="H54:M54" si="37">IF(S56=0,"",IF(S56&gt;0,S55))</f>
        <v>0.33333333333333331</v>
      </c>
      <c r="I54" s="177">
        <f t="shared" si="37"/>
        <v>0.33333333333333331</v>
      </c>
      <c r="J54" s="177">
        <f t="shared" si="37"/>
        <v>0.66666666666666663</v>
      </c>
      <c r="K54" s="177">
        <f t="shared" si="37"/>
        <v>1</v>
      </c>
      <c r="L54" s="177">
        <f t="shared" si="37"/>
        <v>1</v>
      </c>
      <c r="M54" s="177">
        <f t="shared" si="37"/>
        <v>0.66666666666666663</v>
      </c>
      <c r="N54" s="177"/>
      <c r="O54" s="177"/>
      <c r="P54" s="177"/>
      <c r="Q54" s="177"/>
      <c r="R54" s="177"/>
      <c r="S54" s="178">
        <f t="shared" ref="S54:X54" si="38">SUM(S18:S53)</f>
        <v>1</v>
      </c>
      <c r="T54" s="178">
        <f t="shared" si="38"/>
        <v>1</v>
      </c>
      <c r="U54" s="178">
        <f t="shared" si="38"/>
        <v>2</v>
      </c>
      <c r="V54" s="178">
        <f t="shared" si="38"/>
        <v>3</v>
      </c>
      <c r="W54" s="178">
        <f t="shared" si="38"/>
        <v>3</v>
      </c>
      <c r="X54" s="178">
        <f t="shared" si="38"/>
        <v>2</v>
      </c>
      <c r="Y54" s="179">
        <f>SUM(AK18:AK53)</f>
        <v>2</v>
      </c>
      <c r="Z54" s="179">
        <f t="shared" ref="Z54:AI54" si="39">SUM(Z18:Z53)</f>
        <v>1</v>
      </c>
      <c r="AA54" s="179">
        <f t="shared" si="39"/>
        <v>0</v>
      </c>
      <c r="AB54" s="179">
        <f t="shared" si="39"/>
        <v>1</v>
      </c>
      <c r="AC54" s="179">
        <f t="shared" si="39"/>
        <v>0</v>
      </c>
      <c r="AD54" s="179">
        <f t="shared" si="39"/>
        <v>0</v>
      </c>
      <c r="AE54" s="179">
        <f t="shared" si="39"/>
        <v>0</v>
      </c>
      <c r="AF54" s="179">
        <f t="shared" si="39"/>
        <v>0</v>
      </c>
      <c r="AG54" s="179">
        <f t="shared" si="39"/>
        <v>0</v>
      </c>
      <c r="AH54" s="179">
        <f t="shared" si="39"/>
        <v>0</v>
      </c>
      <c r="AI54" s="179">
        <f t="shared" si="39"/>
        <v>0</v>
      </c>
      <c r="AJ54" s="180"/>
      <c r="AK54" s="244">
        <f>IF(Y57=0,"",IF(Y57&gt;0,$Y$55))</f>
        <v>0.66666666666666663</v>
      </c>
      <c r="AL54" s="244" t="str">
        <f>IF(Z57=0,"",IF(Z57&gt;0,$Y$55))</f>
        <v/>
      </c>
      <c r="AM54" s="181"/>
      <c r="AN54" s="181"/>
      <c r="AO54" s="182">
        <f>IF(B54=0,"",IF(B54&gt;0,AO55/B54))</f>
        <v>0</v>
      </c>
      <c r="AP54" s="182">
        <f>IF(B54=0,"",IF(B54&gt;0,AP55/B54))</f>
        <v>0</v>
      </c>
      <c r="AQ54" s="183">
        <f>IF(B54=0,"",IF(B54&gt;0,AQ56/B54))</f>
        <v>1</v>
      </c>
      <c r="AR54" s="184"/>
      <c r="AS54" s="246" t="s">
        <v>117</v>
      </c>
      <c r="AT54" s="246" t="s">
        <v>117</v>
      </c>
      <c r="AU54" s="246" t="s">
        <v>118</v>
      </c>
      <c r="AV54" s="247" t="str">
        <f>IF(AX54=0,"",IF(AX54&gt;0,AX54/AV55))</f>
        <v/>
      </c>
      <c r="AW54" s="248"/>
      <c r="AX54" s="248">
        <f>SUM(AX18:AX53)</f>
        <v>0</v>
      </c>
      <c r="AY54" s="247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102"/>
      <c r="E55" s="185">
        <f>COUNTA(E18:E53)</f>
        <v>0</v>
      </c>
      <c r="F55" s="185">
        <f>COUNTA(F18:F53)</f>
        <v>0</v>
      </c>
      <c r="G55" s="102"/>
      <c r="H55" s="316" t="s">
        <v>85</v>
      </c>
      <c r="I55" s="309"/>
      <c r="J55" s="316" t="s">
        <v>31</v>
      </c>
      <c r="K55" s="309"/>
      <c r="L55" s="309" t="s">
        <v>32</v>
      </c>
      <c r="M55" s="309"/>
      <c r="N55" s="102"/>
      <c r="O55" s="102"/>
      <c r="P55" s="102"/>
      <c r="Q55" s="102"/>
      <c r="R55" s="102"/>
      <c r="S55" s="186">
        <f t="shared" ref="S55:X55" si="40">S54/S56</f>
        <v>0.33333333333333331</v>
      </c>
      <c r="T55" s="186">
        <f t="shared" si="40"/>
        <v>0.33333333333333331</v>
      </c>
      <c r="U55" s="186">
        <f t="shared" si="40"/>
        <v>0.66666666666666663</v>
      </c>
      <c r="V55" s="186">
        <f t="shared" si="40"/>
        <v>1</v>
      </c>
      <c r="W55" s="186">
        <f t="shared" si="40"/>
        <v>1</v>
      </c>
      <c r="X55" s="186">
        <f t="shared" si="40"/>
        <v>0.66666666666666663</v>
      </c>
      <c r="Y55" s="186">
        <f>Y54/Y57</f>
        <v>0.66666666666666663</v>
      </c>
      <c r="Z55" s="162">
        <f>Z54/10</f>
        <v>0.1</v>
      </c>
      <c r="AA55" s="162">
        <f t="shared" ref="AA55:AI55" si="41">AA54/10</f>
        <v>0</v>
      </c>
      <c r="AB55" s="162">
        <f t="shared" si="41"/>
        <v>0.1</v>
      </c>
      <c r="AC55" s="162">
        <f t="shared" si="41"/>
        <v>0</v>
      </c>
      <c r="AD55" s="162">
        <f t="shared" si="41"/>
        <v>0</v>
      </c>
      <c r="AE55" s="162">
        <f t="shared" si="41"/>
        <v>0</v>
      </c>
      <c r="AF55" s="162">
        <f t="shared" si="41"/>
        <v>0</v>
      </c>
      <c r="AG55" s="162">
        <f t="shared" si="41"/>
        <v>0</v>
      </c>
      <c r="AH55" s="162">
        <f t="shared" si="41"/>
        <v>0</v>
      </c>
      <c r="AI55" s="162">
        <f t="shared" si="41"/>
        <v>0</v>
      </c>
      <c r="AJ55" s="162"/>
      <c r="AK55" s="106"/>
      <c r="AL55" s="106"/>
      <c r="AM55" s="106"/>
      <c r="AN55" s="106"/>
      <c r="AO55" s="187">
        <f>COUNTIF(AO18:AO53,1)</f>
        <v>0</v>
      </c>
      <c r="AP55" s="187">
        <f>SUM(AP18:AP52)</f>
        <v>0</v>
      </c>
      <c r="AQ55" s="185">
        <f>COUNTA(AQ18:AQ53)</f>
        <v>0</v>
      </c>
      <c r="AR55" s="106"/>
      <c r="AS55" s="127">
        <f>IF($AS$57=0,"",IF($D$2&lt;6,"",IF($D$2&gt;=6,(AS58+AS59)/AS57)))</f>
        <v>1</v>
      </c>
      <c r="AT55" s="127">
        <f t="shared" ref="AT55:AU55" si="42">IF($AS$57=0,"",IF($D$2&lt;6,"",IF($D$2&gt;=6,(AT58+AT59)/AT57)))</f>
        <v>1</v>
      </c>
      <c r="AU55" s="127">
        <f t="shared" si="42"/>
        <v>1</v>
      </c>
      <c r="AV55" s="185">
        <f>COUNTA(AV18:AV53)</f>
        <v>0</v>
      </c>
      <c r="AW55" s="185"/>
      <c r="AX55" s="185"/>
      <c r="AY55" s="185">
        <f>COUNTA(AY18:AY53)</f>
        <v>0</v>
      </c>
      <c r="AZ55" s="3"/>
      <c r="BA55" s="3"/>
    </row>
    <row r="56" spans="1:53" ht="13.8" thickBot="1" x14ac:dyDescent="0.3">
      <c r="E56" s="3"/>
      <c r="F56" s="3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3">
        <f t="shared" ref="S56:X56" si="43">COUNTA(H18:H53)</f>
        <v>3</v>
      </c>
      <c r="T56" s="3">
        <f t="shared" si="43"/>
        <v>3</v>
      </c>
      <c r="U56" s="3">
        <f t="shared" si="43"/>
        <v>3</v>
      </c>
      <c r="V56" s="3">
        <f t="shared" si="43"/>
        <v>3</v>
      </c>
      <c r="W56" s="3">
        <f t="shared" si="43"/>
        <v>3</v>
      </c>
      <c r="X56" s="3">
        <f t="shared" si="43"/>
        <v>3</v>
      </c>
      <c r="Y56" s="3">
        <f>COUNTIF(Y18:Y53,0)</f>
        <v>33</v>
      </c>
      <c r="Z56" s="10">
        <f>Z54/D68*D70</f>
        <v>2.7777777777777776E-2</v>
      </c>
      <c r="AA56" s="10">
        <f>AA54/E68*E70</f>
        <v>0</v>
      </c>
      <c r="AB56" s="10">
        <f>AB54/F68*F70</f>
        <v>2.7777777777777776E-2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27">
        <f>IF($AS$57=0,"",IF($D$2&lt;6,"",IF($D$2&gt;=6,(AS59/AS57))))</f>
        <v>1</v>
      </c>
      <c r="AT56" s="127">
        <f t="shared" ref="AT56:AU56" si="44">IF($AS$57=0,"",IF($D$2&lt;6,"",IF($D$2&gt;=6,(AT59/AT57))))</f>
        <v>0.33333333333333331</v>
      </c>
      <c r="AU56" s="127">
        <f t="shared" si="44"/>
        <v>1</v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0</v>
      </c>
      <c r="C57" s="54"/>
      <c r="D57" s="53">
        <f>D2</f>
        <v>8</v>
      </c>
      <c r="E57" s="92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3</v>
      </c>
      <c r="AE57" s="3"/>
      <c r="AO57" s="3"/>
      <c r="AP57" s="3"/>
      <c r="AQ57" s="2"/>
      <c r="AR57" s="3"/>
      <c r="AS57" s="76">
        <f t="shared" ref="AS57:AT57" si="45">COUNTIF(AS18:AS53,"&gt;""")</f>
        <v>3</v>
      </c>
      <c r="AT57" s="76">
        <f t="shared" si="45"/>
        <v>3</v>
      </c>
      <c r="AU57" s="76">
        <f>COUNTIF(AU18:AU53,"&gt;""")</f>
        <v>3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69</v>
      </c>
      <c r="C58" s="54"/>
      <c r="D58" s="304">
        <f>D3</f>
        <v>45692</v>
      </c>
      <c r="E58" s="305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101">
        <f>COUNTIF(AS18:AS53,"1F")</f>
        <v>0</v>
      </c>
      <c r="AT58" s="101">
        <f t="shared" ref="AT58:AU58" si="46">COUNTIF(AT18:AT53,"1F")</f>
        <v>2</v>
      </c>
      <c r="AU58" s="101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73"/>
      <c r="E59" s="73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101">
        <f>COUNTIF(AS18:AS53,"2F")</f>
        <v>3</v>
      </c>
      <c r="AT59" s="101">
        <f t="shared" ref="AT59" si="47">COUNTIF(AT18:AT53,"2F")</f>
        <v>1</v>
      </c>
      <c r="AU59" s="101">
        <f>COUNTIF(AU18:AU53,"1S")</f>
        <v>3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73"/>
      <c r="E60" s="73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2</v>
      </c>
      <c r="E62" s="4" t="s">
        <v>3</v>
      </c>
      <c r="F62" s="4" t="s">
        <v>1</v>
      </c>
      <c r="G62" s="68" t="s">
        <v>82</v>
      </c>
      <c r="H62" s="4" t="s">
        <v>4</v>
      </c>
      <c r="I62" s="4" t="s">
        <v>5</v>
      </c>
      <c r="J62" s="4" t="s">
        <v>48</v>
      </c>
      <c r="K62" s="4" t="s">
        <v>8</v>
      </c>
      <c r="L62" s="4" t="s">
        <v>24</v>
      </c>
      <c r="M62" s="4" t="s">
        <v>49</v>
      </c>
      <c r="AE62" s="3"/>
      <c r="AJ62" s="4" t="s">
        <v>25</v>
      </c>
      <c r="AK62" s="4" t="s">
        <v>25</v>
      </c>
      <c r="AL62" s="4" t="s">
        <v>25</v>
      </c>
      <c r="AO62" s="4" t="s">
        <v>50</v>
      </c>
      <c r="AQ62" s="4"/>
    </row>
    <row r="63" spans="1:53" x14ac:dyDescent="0.25">
      <c r="D63" s="10">
        <f t="shared" ref="D63:I63" si="48">S55</f>
        <v>0.33333333333333331</v>
      </c>
      <c r="E63" s="10">
        <f t="shared" si="48"/>
        <v>0.33333333333333331</v>
      </c>
      <c r="F63" s="10">
        <f t="shared" si="48"/>
        <v>0.66666666666666663</v>
      </c>
      <c r="G63" s="10">
        <f t="shared" si="48"/>
        <v>1</v>
      </c>
      <c r="H63" s="10">
        <f t="shared" si="48"/>
        <v>1</v>
      </c>
      <c r="I63" s="10">
        <f t="shared" si="48"/>
        <v>0.66666666666666663</v>
      </c>
      <c r="J63" s="10">
        <f>$AK$54</f>
        <v>0.66666666666666663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66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4</v>
      </c>
      <c r="E68" s="4">
        <f>COUNTIF($D$18:$D$53,"B")</f>
        <v>2</v>
      </c>
      <c r="F68" s="4">
        <f>COUNTIF($D$18:$D$53,"C")</f>
        <v>1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51</v>
      </c>
      <c r="C70" s="5"/>
      <c r="D70" s="10">
        <f>D68/$B$54</f>
        <v>0.1111111111111111</v>
      </c>
      <c r="E70" s="10">
        <f>E68/$B$54</f>
        <v>5.5555555555555552E-2</v>
      </c>
      <c r="F70" s="10">
        <f>F68/$B$54</f>
        <v>2.7777777777777776E-2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52</v>
      </c>
      <c r="C71" s="5"/>
      <c r="D71" s="10">
        <f>Z56</f>
        <v>2.7777777777777776E-2</v>
      </c>
      <c r="E71" s="10">
        <f>AA56</f>
        <v>0</v>
      </c>
      <c r="F71" s="10">
        <f>AB56</f>
        <v>2.7777777777777776E-2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53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54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64</v>
      </c>
      <c r="C74" s="5"/>
      <c r="D74" s="10">
        <f>IF($E$7="ja",D70,IF($E7="nee",D72))</f>
        <v>0.1111111111111111</v>
      </c>
      <c r="E74" s="10">
        <f>IF($E$7="ja",E70,IF($E7="nee",E72))</f>
        <v>5.5555555555555552E-2</v>
      </c>
      <c r="F74" s="10">
        <f>IF($E$7="ja",F70,IF($E7="nee",F72))</f>
        <v>2.7777777777777776E-2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65</v>
      </c>
      <c r="C75" s="5"/>
      <c r="D75" s="10">
        <f>IF($E$7="ja",D71,IF($E$7="nee",D73))</f>
        <v>2.7777777777777776E-2</v>
      </c>
      <c r="E75" s="10">
        <f>IF($E$7="ja",E71,IF($E$7="nee",E73))</f>
        <v>0</v>
      </c>
      <c r="F75" s="10">
        <f>IF($E$7="ja",F71,IF($E$7="nee",F73))</f>
        <v>2.7777777777777776E-2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5" type="noConversion"/>
  <conditionalFormatting sqref="B18:C53">
    <cfRule type="cellIs" dxfId="143" priority="105" stopIfTrue="1" operator="equal">
      <formula>0</formula>
    </cfRule>
  </conditionalFormatting>
  <conditionalFormatting sqref="D18:D53">
    <cfRule type="cellIs" dxfId="142" priority="28" stopIfTrue="1" operator="equal">
      <formula>""</formula>
    </cfRule>
  </conditionalFormatting>
  <conditionalFormatting sqref="E7:E8 D9">
    <cfRule type="cellIs" dxfId="141" priority="229" stopIfTrue="1" operator="equal">
      <formula>"nee"</formula>
    </cfRule>
    <cfRule type="cellIs" dxfId="140" priority="228" stopIfTrue="1" operator="equal">
      <formula>"ja"</formula>
    </cfRule>
  </conditionalFormatting>
  <conditionalFormatting sqref="E18:E53">
    <cfRule type="cellIs" dxfId="139" priority="247" stopIfTrue="1" operator="equal">
      <formula>""</formula>
    </cfRule>
  </conditionalFormatting>
  <conditionalFormatting sqref="E18:F53">
    <cfRule type="cellIs" dxfId="138" priority="245" stopIfTrue="1" operator="equal">
      <formula>"x"</formula>
    </cfRule>
  </conditionalFormatting>
  <conditionalFormatting sqref="F18:F53">
    <cfRule type="cellIs" dxfId="137" priority="246" stopIfTrue="1" operator="equal">
      <formula>""</formula>
    </cfRule>
  </conditionalFormatting>
  <conditionalFormatting sqref="G11:G13">
    <cfRule type="expression" dxfId="136" priority="23" stopIfTrue="1">
      <formula>$J$3="ja"</formula>
    </cfRule>
    <cfRule type="expression" dxfId="135" priority="24" stopIfTrue="1">
      <formula>$L$3="ja"</formula>
    </cfRule>
  </conditionalFormatting>
  <conditionalFormatting sqref="G18:G53">
    <cfRule type="cellIs" dxfId="134" priority="174" stopIfTrue="1" operator="greaterThan">
      <formula>""</formula>
    </cfRule>
    <cfRule type="cellIs" dxfId="133" priority="173" stopIfTrue="1" operator="equal">
      <formula>""</formula>
    </cfRule>
  </conditionalFormatting>
  <conditionalFormatting sqref="H11:H13">
    <cfRule type="expression" dxfId="132" priority="21">
      <formula>$K$2="ja"</formula>
    </cfRule>
    <cfRule type="expression" dxfId="131" priority="25" stopIfTrue="1">
      <formula>$J$2="ja"</formula>
    </cfRule>
    <cfRule type="expression" dxfId="130" priority="26" stopIfTrue="1">
      <formula>$L$2="ja"</formula>
    </cfRule>
  </conditionalFormatting>
  <conditionalFormatting sqref="H18:M53">
    <cfRule type="cellIs" dxfId="129" priority="221" stopIfTrue="1" operator="notEqual">
      <formula>$D18</formula>
    </cfRule>
    <cfRule type="cellIs" dxfId="128" priority="219" stopIfTrue="1" operator="equal">
      <formula>0</formula>
    </cfRule>
    <cfRule type="cellIs" dxfId="127" priority="220" stopIfTrue="1" operator="lessThanOrEqual">
      <formula>$D18</formula>
    </cfRule>
  </conditionalFormatting>
  <conditionalFormatting sqref="I11:I13">
    <cfRule type="expression" dxfId="126" priority="27" stopIfTrue="1">
      <formula>$J$3="ja"</formula>
    </cfRule>
  </conditionalFormatting>
  <conditionalFormatting sqref="I11:J13">
    <cfRule type="expression" dxfId="125" priority="19">
      <formula>$M$2="ja"</formula>
    </cfRule>
  </conditionalFormatting>
  <conditionalFormatting sqref="I11:K13">
    <cfRule type="expression" dxfId="124" priority="18">
      <formula>$L$3="ja"</formula>
    </cfRule>
  </conditionalFormatting>
  <conditionalFormatting sqref="J11:J13">
    <cfRule type="expression" dxfId="123" priority="20">
      <formula>$K$2="ja"</formula>
    </cfRule>
    <cfRule type="expression" dxfId="122" priority="22">
      <formula>$L$2="ja"</formula>
    </cfRule>
  </conditionalFormatting>
  <conditionalFormatting sqref="J11:R13">
    <cfRule type="expression" dxfId="121" priority="14">
      <formula>$J$3="ja"</formula>
    </cfRule>
  </conditionalFormatting>
  <conditionalFormatting sqref="L11:R13">
    <cfRule type="expression" dxfId="120" priority="13">
      <formula>$K$2="ja"</formula>
    </cfRule>
    <cfRule type="expression" dxfId="119" priority="15" stopIfTrue="1">
      <formula>$L$2="ja"</formula>
    </cfRule>
    <cfRule type="expression" dxfId="118" priority="16" stopIfTrue="1">
      <formula>$M$2="ja"</formula>
    </cfRule>
    <cfRule type="expression" dxfId="117" priority="17" stopIfTrue="1">
      <formula>$S$2="ja"</formula>
    </cfRule>
  </conditionalFormatting>
  <conditionalFormatting sqref="AJ18:AJ53">
    <cfRule type="cellIs" dxfId="116" priority="242" stopIfTrue="1" operator="notEqual">
      <formula>""</formula>
    </cfRule>
  </conditionalFormatting>
  <conditionalFormatting sqref="AK18:AK53">
    <cfRule type="cellIs" dxfId="115" priority="29" stopIfTrue="1" operator="equal">
      <formula>1</formula>
    </cfRule>
    <cfRule type="cellIs" dxfId="114" priority="30" stopIfTrue="1" operator="lessThan">
      <formula>1</formula>
    </cfRule>
  </conditionalFormatting>
  <conditionalFormatting sqref="AK11:AL13">
    <cfRule type="cellIs" dxfId="113" priority="11" stopIfTrue="1" operator="lessThan">
      <formula>1</formula>
    </cfRule>
    <cfRule type="cellIs" dxfId="112" priority="10" stopIfTrue="1" operator="equal">
      <formula>1</formula>
    </cfRule>
  </conditionalFormatting>
  <conditionalFormatting sqref="AL18:AL53">
    <cfRule type="expression" dxfId="111" priority="101">
      <formula>$G18=""</formula>
    </cfRule>
    <cfRule type="expression" dxfId="110" priority="102">
      <formula>$AM18=""</formula>
    </cfRule>
    <cfRule type="expression" dxfId="109" priority="104">
      <formula>$AM18&gt;=$AR18</formula>
    </cfRule>
    <cfRule type="expression" dxfId="108" priority="103">
      <formula>$AM18&lt;$AR18</formula>
    </cfRule>
  </conditionalFormatting>
  <conditionalFormatting sqref="AL18:AL54">
    <cfRule type="expression" dxfId="107" priority="98">
      <formula>$B18&gt;0</formula>
    </cfRule>
  </conditionalFormatting>
  <conditionalFormatting sqref="AM18:AN53 AZ18:BA53">
    <cfRule type="expression" dxfId="106" priority="170" stopIfTrue="1">
      <formula>$L$3="ja"</formula>
    </cfRule>
  </conditionalFormatting>
  <conditionalFormatting sqref="AO18:AO53">
    <cfRule type="cellIs" dxfId="105" priority="195" stopIfTrue="1" operator="equal">
      <formula>""</formula>
    </cfRule>
    <cfRule type="cellIs" dxfId="104" priority="194" stopIfTrue="1" operator="equal">
      <formula>1</formula>
    </cfRule>
  </conditionalFormatting>
  <conditionalFormatting sqref="AP18:AP53">
    <cfRule type="cellIs" dxfId="103" priority="197" stopIfTrue="1" operator="equal">
      <formula>""</formula>
    </cfRule>
    <cfRule type="cellIs" dxfId="102" priority="196" stopIfTrue="1" operator="equal">
      <formula>1</formula>
    </cfRule>
  </conditionalFormatting>
  <conditionalFormatting sqref="AQ18:AQ53">
    <cfRule type="expression" dxfId="101" priority="83" stopIfTrue="1">
      <formula>$B18&gt;0</formula>
    </cfRule>
    <cfRule type="cellIs" dxfId="100" priority="82" stopIfTrue="1" operator="equal">
      <formula>"x"</formula>
    </cfRule>
    <cfRule type="cellIs" dxfId="99" priority="84" stopIfTrue="1" operator="equal">
      <formula>""</formula>
    </cfRule>
  </conditionalFormatting>
  <conditionalFormatting sqref="AR18:AR54">
    <cfRule type="expression" dxfId="98" priority="81" stopIfTrue="1">
      <formula>$L$3="ja"</formula>
    </cfRule>
  </conditionalFormatting>
  <conditionalFormatting sqref="AR54">
    <cfRule type="expression" dxfId="97" priority="69" stopIfTrue="1">
      <formula>$J$3="ja"</formula>
    </cfRule>
  </conditionalFormatting>
  <conditionalFormatting sqref="AS11:AS13">
    <cfRule type="expression" dxfId="96" priority="6" stopIfTrue="1">
      <formula>$J$3="ja"</formula>
    </cfRule>
  </conditionalFormatting>
  <conditionalFormatting sqref="AS11:AT13">
    <cfRule type="expression" dxfId="95" priority="9">
      <formula>$L$3="ja"</formula>
    </cfRule>
    <cfRule type="expression" dxfId="94" priority="8">
      <formula>$M$2="ja"</formula>
    </cfRule>
  </conditionalFormatting>
  <conditionalFormatting sqref="AS18:AT53">
    <cfRule type="cellIs" dxfId="93" priority="31" operator="equal">
      <formula>"2F"</formula>
    </cfRule>
  </conditionalFormatting>
  <conditionalFormatting sqref="AS18:AU53">
    <cfRule type="expression" dxfId="92" priority="35" stopIfTrue="1">
      <formula>$L$3="ja"</formula>
    </cfRule>
    <cfRule type="cellIs" dxfId="91" priority="33" operator="equal">
      <formula>"&lt;1F"</formula>
    </cfRule>
    <cfRule type="cellIs" dxfId="90" priority="34" operator="equal">
      <formula>"1F"</formula>
    </cfRule>
  </conditionalFormatting>
  <conditionalFormatting sqref="AS54:AU54">
    <cfRule type="expression" dxfId="89" priority="43" stopIfTrue="1">
      <formula>$L$3="ja"</formula>
    </cfRule>
  </conditionalFormatting>
  <conditionalFormatting sqref="AS54:AY54">
    <cfRule type="expression" dxfId="88" priority="44" stopIfTrue="1">
      <formula>$J$3="ja"</formula>
    </cfRule>
  </conditionalFormatting>
  <conditionalFormatting sqref="AT11:AT13">
    <cfRule type="expression" dxfId="87" priority="7">
      <formula>$L$2="ja"</formula>
    </cfRule>
  </conditionalFormatting>
  <conditionalFormatting sqref="AT11:AU13">
    <cfRule type="expression" dxfId="86" priority="1">
      <formula>$K$2="ja"</formula>
    </cfRule>
  </conditionalFormatting>
  <conditionalFormatting sqref="AT11:AV13">
    <cfRule type="expression" dxfId="85" priority="2">
      <formula>$J$3="ja"</formula>
    </cfRule>
  </conditionalFormatting>
  <conditionalFormatting sqref="AU11:AU13">
    <cfRule type="expression" dxfId="84" priority="3" stopIfTrue="1">
      <formula>$L$2="ja"</formula>
    </cfRule>
    <cfRule type="expression" dxfId="83" priority="5" stopIfTrue="1">
      <formula>$S$2="ja"</formula>
    </cfRule>
    <cfRule type="expression" dxfId="82" priority="4" stopIfTrue="1">
      <formula>$M$2="ja"</formula>
    </cfRule>
  </conditionalFormatting>
  <conditionalFormatting sqref="AU18:AU53">
    <cfRule type="cellIs" dxfId="81" priority="32" operator="equal">
      <formula>"1S"</formula>
    </cfRule>
  </conditionalFormatting>
  <conditionalFormatting sqref="AV11:AV13 AY11:AY13">
    <cfRule type="expression" dxfId="80" priority="12" stopIfTrue="1">
      <formula>$L$3="ja"</formula>
    </cfRule>
  </conditionalFormatting>
  <conditionalFormatting sqref="AV18:AV53">
    <cfRule type="expression" dxfId="79" priority="41">
      <formula>$AW18&gt;=$AR18</formula>
    </cfRule>
    <cfRule type="expression" dxfId="78" priority="40">
      <formula>$AW18&lt;$AR18</formula>
    </cfRule>
    <cfRule type="expression" dxfId="77" priority="39">
      <formula>$AW18=""</formula>
    </cfRule>
  </conditionalFormatting>
  <conditionalFormatting sqref="AV54:AY54">
    <cfRule type="expression" dxfId="76" priority="54" stopIfTrue="1">
      <formula>$L$3="ja"</formula>
    </cfRule>
  </conditionalFormatting>
  <conditionalFormatting sqref="AW18:AX53">
    <cfRule type="expression" dxfId="75" priority="42" stopIfTrue="1">
      <formula>$L$3="ja"</formula>
    </cfRule>
  </conditionalFormatting>
  <conditionalFormatting sqref="AY18:AY53">
    <cfRule type="expression" dxfId="74" priority="36">
      <formula>$AZ18=""</formula>
    </cfRule>
    <cfRule type="expression" dxfId="73" priority="38">
      <formula>$AZ18&gt;=$AW18</formula>
    </cfRule>
    <cfRule type="expression" dxfId="72" priority="37">
      <formula>$AZ18&lt;$AW18</formula>
    </cfRule>
  </conditionalFormatting>
  <conditionalFormatting sqref="BA54">
    <cfRule type="expression" dxfId="71" priority="231" stopIfTrue="1">
      <formula>$L$3="ja"</formula>
    </cfRule>
    <cfRule type="expression" dxfId="70" priority="230" stopIfTrue="1">
      <formula>$J$3="ja"</formula>
    </cfRule>
  </conditionalFormatting>
  <dataValidations xWindow="798" yWindow="483" count="5">
    <dataValidation type="list" allowBlank="1" showInputMessage="1" showErrorMessage="1" sqref="E2" xr:uid="{2476A929-F9D9-49F1-9B5A-FF6919857CB0}">
      <formula1>"--,A,B,C,D,E,F,G,H,I,J,"</formula1>
    </dataValidation>
    <dataValidation type="list" allowBlank="1" showInputMessage="1" showErrorMessage="1" sqref="D2" xr:uid="{957510AC-6018-47FE-B26C-CD8E63CF1545}">
      <formula1>"3,4,5,6,7,8,"</formula1>
    </dataValidation>
    <dataValidation type="list" allowBlank="1" showInputMessage="1" showErrorMessage="1" sqref="E7" xr:uid="{DDD7460A-DA1C-4217-9395-0AAD3D9E5807}">
      <formula1>"ja,nee,"</formula1>
    </dataValidation>
    <dataValidation type="list" allowBlank="1" showInputMessage="1" showErrorMessage="1" sqref="AY18:AY53 AV18:AV53" xr:uid="{FB6D6E81-3633-442D-A35F-911567472D97}">
      <formula1>"PRO,LWOO,BBL,BBL/Kader,Kader,Kader/TL,TL,TL/Havo,Havo,Havo/Vwo,Vwo,"</formula1>
    </dataValidation>
    <dataValidation type="list" allowBlank="1" showInputMessage="1" showErrorMessage="1" sqref="G18:G53" xr:uid="{3492DF56-BE97-4C8D-B3E2-58A87A6F64C3}">
      <formula1>"PRO,BBL,BBL/Kader,Kader,Kader/TL,TL,TL/Havo,Havo,Havo/Vwo,Vwo,"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C9236-DF2B-4A50-82E7-50A562A0FF3B}">
  <sheetPr>
    <tabColor rgb="FFCC00FF"/>
    <pageSetUpPr fitToPage="1"/>
  </sheetPr>
  <dimension ref="A1:AL55"/>
  <sheetViews>
    <sheetView showGridLines="0" showRowColHeaders="0" zoomScale="60" zoomScaleNormal="6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6.33203125" style="268" bestFit="1" customWidth="1"/>
    <col min="2" max="2" width="41.33203125" style="272" customWidth="1"/>
    <col min="3" max="3" width="4" style="205" customWidth="1"/>
    <col min="4" max="4" width="9.21875" style="205" customWidth="1"/>
    <col min="5" max="5" width="18" style="205" customWidth="1"/>
    <col min="6" max="6" width="8.44140625" style="205" customWidth="1"/>
    <col min="7" max="7" width="8.77734375" style="205" customWidth="1"/>
    <col min="8" max="8" width="9.5546875" style="205" bestFit="1" customWidth="1"/>
    <col min="9" max="10" width="9.44140625" style="205" bestFit="1" customWidth="1"/>
    <col min="11" max="29" width="9.5546875" style="205" customWidth="1"/>
    <col min="30" max="31" width="9.21875" style="205" bestFit="1" customWidth="1"/>
    <col min="32" max="32" width="9.5546875" style="205" bestFit="1" customWidth="1"/>
    <col min="33" max="33" width="9.33203125" style="205" bestFit="1" customWidth="1"/>
    <col min="34" max="34" width="20.77734375" style="205" bestFit="1" customWidth="1"/>
    <col min="35" max="35" width="9.21875" style="205"/>
    <col min="36" max="37" width="9.21875" style="205" bestFit="1" customWidth="1"/>
    <col min="38" max="16384" width="9.21875" style="205"/>
  </cols>
  <sheetData>
    <row r="1" spans="1:38" ht="100.05" customHeight="1" x14ac:dyDescent="0.45"/>
    <row r="2" spans="1:38" ht="18.600000000000001" customHeight="1" x14ac:dyDescent="0.45"/>
    <row r="3" spans="1:38" s="213" customFormat="1" ht="42.6" x14ac:dyDescent="0.95">
      <c r="A3" s="268"/>
      <c r="B3" s="268"/>
      <c r="D3" s="324" t="s">
        <v>126</v>
      </c>
      <c r="E3" s="324"/>
      <c r="F3" s="214"/>
      <c r="G3" s="214"/>
      <c r="H3" s="259">
        <v>7</v>
      </c>
      <c r="I3" s="323" t="str">
        <f>VLOOKUP($H$3,'8E7'!A18:B53,2)</f>
        <v>leerling 7</v>
      </c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2" t="s">
        <v>125</v>
      </c>
      <c r="AE3" s="322"/>
      <c r="AF3" s="322"/>
      <c r="AG3" s="260">
        <f>'8E7'!$D$2</f>
        <v>8</v>
      </c>
      <c r="AK3" s="227"/>
      <c r="AL3" s="227"/>
    </row>
    <row r="4" spans="1:38" ht="28.05" customHeight="1" x14ac:dyDescent="0.45">
      <c r="B4" s="273"/>
      <c r="C4" s="21"/>
      <c r="D4" s="21"/>
      <c r="E4" s="21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</row>
    <row r="5" spans="1:38" ht="19.5" customHeight="1" x14ac:dyDescent="0.45">
      <c r="B5" s="274"/>
      <c r="C5" s="4"/>
      <c r="D5" s="4"/>
      <c r="E5" s="3"/>
    </row>
    <row r="6" spans="1:38" x14ac:dyDescent="0.45">
      <c r="B6" s="274"/>
      <c r="C6" s="4"/>
      <c r="D6" s="4"/>
      <c r="E6" s="4"/>
    </row>
    <row r="7" spans="1:38" ht="18.600000000000001" x14ac:dyDescent="0.45">
      <c r="A7" s="270">
        <v>1</v>
      </c>
      <c r="B7" s="271" t="str">
        <f>'8E7'!B18</f>
        <v>leerling 1</v>
      </c>
      <c r="C7" s="4"/>
      <c r="D7" s="4"/>
      <c r="E7" s="4"/>
    </row>
    <row r="8" spans="1:38" ht="18.600000000000001" x14ac:dyDescent="0.45">
      <c r="A8" s="270">
        <v>2</v>
      </c>
      <c r="B8" s="271" t="str">
        <f>'8E7'!B19</f>
        <v>leerling 2</v>
      </c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</row>
    <row r="9" spans="1:38" ht="18.600000000000001" x14ac:dyDescent="0.45">
      <c r="A9" s="270">
        <v>3</v>
      </c>
      <c r="B9" s="271" t="str">
        <f>'8E7'!B20</f>
        <v>leerling 3</v>
      </c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</row>
    <row r="10" spans="1:38" ht="18.600000000000001" x14ac:dyDescent="0.45">
      <c r="A10" s="270">
        <v>4</v>
      </c>
      <c r="B10" s="271" t="str">
        <f>'8E7'!B21</f>
        <v>leerling 4</v>
      </c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</row>
    <row r="11" spans="1:38" ht="18.600000000000001" x14ac:dyDescent="0.45">
      <c r="A11" s="270">
        <v>5</v>
      </c>
      <c r="B11" s="271" t="str">
        <f>'8E7'!B22</f>
        <v>leerling 5</v>
      </c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</row>
    <row r="12" spans="1:38" ht="18.600000000000001" x14ac:dyDescent="0.45">
      <c r="A12" s="270">
        <v>6</v>
      </c>
      <c r="B12" s="271" t="str">
        <f>'8E7'!B23</f>
        <v>leerling 6</v>
      </c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  <c r="AC12" s="209"/>
    </row>
    <row r="13" spans="1:38" ht="18.600000000000001" x14ac:dyDescent="0.45">
      <c r="A13" s="270">
        <v>7</v>
      </c>
      <c r="B13" s="271" t="str">
        <f>'8E7'!B24</f>
        <v>leerling 7</v>
      </c>
      <c r="H13" s="209"/>
      <c r="I13" s="209"/>
      <c r="J13" s="209"/>
      <c r="K13" s="216" t="s">
        <v>155</v>
      </c>
      <c r="L13" s="216" t="s">
        <v>156</v>
      </c>
      <c r="M13" s="221" t="s">
        <v>157</v>
      </c>
      <c r="N13" s="221" t="s">
        <v>158</v>
      </c>
      <c r="O13" s="222" t="s">
        <v>159</v>
      </c>
      <c r="P13" s="222" t="s">
        <v>160</v>
      </c>
      <c r="Q13" s="217" t="s">
        <v>161</v>
      </c>
      <c r="R13" s="217" t="s">
        <v>162</v>
      </c>
      <c r="S13" s="223" t="s">
        <v>163</v>
      </c>
      <c r="T13" s="223" t="s">
        <v>164</v>
      </c>
      <c r="U13" s="218" t="s">
        <v>165</v>
      </c>
      <c r="V13" s="218" t="s">
        <v>166</v>
      </c>
      <c r="W13" s="224" t="s">
        <v>127</v>
      </c>
      <c r="X13" s="225" t="s">
        <v>128</v>
      </c>
      <c r="Y13" s="229" t="s">
        <v>133</v>
      </c>
      <c r="Z13" s="298" t="s">
        <v>172</v>
      </c>
      <c r="AA13" s="298" t="s">
        <v>187</v>
      </c>
      <c r="AB13" s="231" t="s">
        <v>83</v>
      </c>
      <c r="AC13" s="232" t="s">
        <v>134</v>
      </c>
      <c r="AD13" s="208"/>
      <c r="AE13" s="208"/>
      <c r="AF13" s="208"/>
      <c r="AG13" s="208"/>
    </row>
    <row r="14" spans="1:38" ht="18.600000000000001" x14ac:dyDescent="0.45">
      <c r="A14" s="270">
        <v>8</v>
      </c>
      <c r="B14" s="271">
        <f>'8E7'!B25</f>
        <v>0</v>
      </c>
      <c r="H14" s="212"/>
      <c r="I14" s="212"/>
      <c r="J14" s="212"/>
      <c r="K14" s="220" t="str">
        <f>VLOOKUP($H$3,'8E7'!$A$18:$M$53,8)</f>
        <v>A</v>
      </c>
      <c r="L14" s="220">
        <f>VLOOKUP($H$3,'B8'!$A$18:$M$53,8)</f>
        <v>0</v>
      </c>
      <c r="M14" s="220" t="str">
        <f>VLOOKUP($H$3,'8E7'!$A$18:$M$53,9)</f>
        <v>C</v>
      </c>
      <c r="N14" s="220">
        <f>VLOOKUP($H$3,'B8'!$A$18:$M$53,9)</f>
        <v>0</v>
      </c>
      <c r="O14" s="220" t="str">
        <f>VLOOKUP($H$3,'8E7'!$A$18:$M$53,10)</f>
        <v>A</v>
      </c>
      <c r="P14" s="220">
        <f>VLOOKUP($H$3,'B8'!$A$18:$M$53,10)</f>
        <v>0</v>
      </c>
      <c r="Q14" s="220" t="str">
        <f>VLOOKUP($H$3,'8E7'!$A$18:$M$53,11)</f>
        <v>C</v>
      </c>
      <c r="R14" s="220">
        <f>VLOOKUP($H$3,'B8'!$A$18:$M$53,11)</f>
        <v>0</v>
      </c>
      <c r="S14" s="220" t="str">
        <f>VLOOKUP($H$3,'8E7'!$A$18:$M$53,12)</f>
        <v>A</v>
      </c>
      <c r="T14" s="220">
        <f>VLOOKUP($H$3,'B8'!$A$18:$M$53,12)</f>
        <v>0</v>
      </c>
      <c r="U14" s="220" t="str">
        <f>VLOOKUP($H$3,'8E7'!$A$18:$M$53,13)</f>
        <v>B</v>
      </c>
      <c r="V14" s="220">
        <f>VLOOKUP($H$3,'B8'!$A$18:$M$53,13)</f>
        <v>0</v>
      </c>
      <c r="W14" s="220"/>
      <c r="X14" s="220" t="str">
        <f>VLOOKUP($H$3,'8E7'!$A$18:$M$53,4)</f>
        <v>A</v>
      </c>
      <c r="Y14" s="219">
        <f>'TOTAAL M-TOETSEN'!$AB$5*5</f>
        <v>2.1749999999999998</v>
      </c>
      <c r="Z14" s="220">
        <f>VLOOKUP($H$3,'8E7'!$A$18:$M$53,3)</f>
        <v>8</v>
      </c>
      <c r="AA14" s="220"/>
      <c r="AB14" s="233"/>
      <c r="AC14" s="220"/>
      <c r="AD14" s="207"/>
      <c r="AE14" s="207"/>
      <c r="AF14" s="207"/>
      <c r="AG14" s="207"/>
    </row>
    <row r="15" spans="1:38" ht="18.600000000000001" x14ac:dyDescent="0.45">
      <c r="A15" s="270">
        <v>9</v>
      </c>
      <c r="B15" s="271">
        <f>'8E7'!B26</f>
        <v>0</v>
      </c>
      <c r="K15" s="219">
        <f>IF(K14="E",1,IF(K14="D",2,IF(K14="C",3,IF(K14="B",4,IF(K14="A",5,IF(K14=5,1,IF(K14=4,2,IF(K14=3,3,IF(K14=2,4,IF(K14=1,5,IF(K14=0,"")))))))))))</f>
        <v>5</v>
      </c>
      <c r="L15" s="219" t="str">
        <f t="shared" ref="L15:V15" si="0">IF(L14="E",1,IF(L14="D",2,IF(L14="C",3,IF(L14="B",4,IF(L14="A",5,IF(L14=5,1,IF(L14=4,2,IF(L14=3,3,IF(L14=2,4,IF(L14=1,5,IF(L14=0,"")))))))))))</f>
        <v/>
      </c>
      <c r="M15" s="219">
        <f t="shared" si="0"/>
        <v>3</v>
      </c>
      <c r="N15" s="219" t="str">
        <f t="shared" si="0"/>
        <v/>
      </c>
      <c r="O15" s="219">
        <f t="shared" si="0"/>
        <v>5</v>
      </c>
      <c r="P15" s="219" t="str">
        <f t="shared" si="0"/>
        <v/>
      </c>
      <c r="Q15" s="219">
        <f t="shared" si="0"/>
        <v>3</v>
      </c>
      <c r="R15" s="219" t="str">
        <f t="shared" si="0"/>
        <v/>
      </c>
      <c r="S15" s="219">
        <f t="shared" si="0"/>
        <v>5</v>
      </c>
      <c r="T15" s="219" t="str">
        <f t="shared" si="0"/>
        <v/>
      </c>
      <c r="U15" s="219">
        <f t="shared" si="0"/>
        <v>4</v>
      </c>
      <c r="V15" s="219" t="str">
        <f t="shared" si="0"/>
        <v/>
      </c>
      <c r="W15" s="230">
        <f>AC15/AB15</f>
        <v>4.166666666666667</v>
      </c>
      <c r="X15" s="230">
        <f>IF(X14="E",1,IF(X14="D",2,IF(X14="C",3,IF(X14="B",4,IF(X14="A",5,IF(X14=5,1,IF(X14=4,2,IF(X14=3,3,IF(X14=2,4,IF(X14=1,5,IF(X14=0,"")))))))))))</f>
        <v>5</v>
      </c>
      <c r="Y15" s="230">
        <f>Y14</f>
        <v>2.1749999999999998</v>
      </c>
      <c r="Z15" s="219">
        <f>IF(Z14="E",1,IF(Z14="D",2,IF(Z14="C",3,IF(Z14="B",4,IF(Z14="A",5,IF(Z14=0,"",IF(Z14&lt;3,1,IF(Z14&lt;5,2,IF(Z14&lt;7,3,IF(Z14&lt;9,4,IF(Z14&lt;11,5,IF(Z14=0,""))))))))))))</f>
        <v>4</v>
      </c>
      <c r="AA15" s="230">
        <f>W15-1</f>
        <v>3.166666666666667</v>
      </c>
      <c r="AB15" s="234">
        <f>COUNTIF(K15:V15,"&gt;0")</f>
        <v>6</v>
      </c>
      <c r="AC15" s="234">
        <f>SUM(K15:V15)</f>
        <v>25</v>
      </c>
    </row>
    <row r="16" spans="1:38" ht="18.600000000000001" x14ac:dyDescent="0.45">
      <c r="A16" s="270">
        <v>10</v>
      </c>
      <c r="B16" s="271">
        <f>'8E7'!B27</f>
        <v>0</v>
      </c>
    </row>
    <row r="17" spans="1:29" ht="18.600000000000001" x14ac:dyDescent="0.45">
      <c r="A17" s="270">
        <v>11</v>
      </c>
      <c r="B17" s="271">
        <f>'8E7'!B28</f>
        <v>0</v>
      </c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</row>
    <row r="18" spans="1:29" ht="18.600000000000001" x14ac:dyDescent="0.45">
      <c r="A18" s="270">
        <v>12</v>
      </c>
      <c r="B18" s="271">
        <f>'8E7'!B29</f>
        <v>0</v>
      </c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</row>
    <row r="19" spans="1:29" ht="18.600000000000001" x14ac:dyDescent="0.45">
      <c r="A19" s="270">
        <v>13</v>
      </c>
      <c r="B19" s="271">
        <f>'8E7'!B30</f>
        <v>0</v>
      </c>
      <c r="H19" s="212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</row>
    <row r="20" spans="1:29" ht="18.600000000000001" x14ac:dyDescent="0.45">
      <c r="A20" s="270">
        <v>14</v>
      </c>
      <c r="B20" s="271">
        <f>'8E7'!B31</f>
        <v>0</v>
      </c>
      <c r="H20" s="212"/>
      <c r="I20" s="212"/>
      <c r="J20" s="212"/>
      <c r="K20" s="212"/>
      <c r="L20" s="212"/>
      <c r="M20" s="209"/>
      <c r="N20" s="209"/>
      <c r="O20" s="212"/>
      <c r="P20" s="212"/>
      <c r="Q20" s="209"/>
      <c r="R20" s="209"/>
      <c r="S20" s="209"/>
      <c r="T20" s="209"/>
      <c r="U20" s="212"/>
      <c r="V20" s="212"/>
      <c r="W20" s="209"/>
      <c r="X20" s="209"/>
      <c r="Y20" s="209"/>
      <c r="Z20" s="209"/>
      <c r="AA20" s="209"/>
      <c r="AB20" s="209"/>
      <c r="AC20" s="209"/>
    </row>
    <row r="21" spans="1:29" ht="18.600000000000001" x14ac:dyDescent="0.45">
      <c r="A21" s="270">
        <v>15</v>
      </c>
      <c r="B21" s="271">
        <f>'8E7'!B32</f>
        <v>0</v>
      </c>
      <c r="H21" s="211"/>
      <c r="I21" s="211"/>
      <c r="J21" s="210"/>
      <c r="K21" s="210"/>
      <c r="L21" s="210"/>
      <c r="M21" s="209"/>
      <c r="N21" s="209"/>
      <c r="O21" s="211"/>
      <c r="P21" s="211"/>
      <c r="Q21" s="209"/>
      <c r="R21" s="209"/>
      <c r="S21" s="209"/>
      <c r="T21" s="209"/>
      <c r="U21" s="210"/>
      <c r="V21" s="210"/>
      <c r="W21" s="209"/>
      <c r="X21" s="209"/>
      <c r="Y21" s="209"/>
      <c r="Z21" s="209"/>
      <c r="AA21" s="209"/>
      <c r="AB21" s="209"/>
      <c r="AC21" s="209"/>
    </row>
    <row r="22" spans="1:29" ht="18.600000000000001" x14ac:dyDescent="0.45">
      <c r="A22" s="270">
        <v>16</v>
      </c>
      <c r="B22" s="271">
        <f>'8E7'!B33</f>
        <v>0</v>
      </c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</row>
    <row r="23" spans="1:29" ht="18.600000000000001" x14ac:dyDescent="0.45">
      <c r="A23" s="270">
        <v>17</v>
      </c>
      <c r="B23" s="271">
        <f>'8E7'!B34</f>
        <v>0</v>
      </c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</row>
    <row r="24" spans="1:29" ht="15" customHeight="1" x14ac:dyDescent="0.45">
      <c r="A24" s="270">
        <v>18</v>
      </c>
      <c r="B24" s="271">
        <f>'8E7'!B35</f>
        <v>0</v>
      </c>
    </row>
    <row r="25" spans="1:29" ht="18.600000000000001" x14ac:dyDescent="0.45">
      <c r="A25" s="270">
        <v>19</v>
      </c>
      <c r="B25" s="271">
        <f>'8E7'!B36</f>
        <v>0</v>
      </c>
    </row>
    <row r="26" spans="1:29" ht="18.600000000000001" x14ac:dyDescent="0.45">
      <c r="A26" s="270">
        <v>20</v>
      </c>
      <c r="B26" s="271">
        <f>'8E7'!B37</f>
        <v>0</v>
      </c>
    </row>
    <row r="27" spans="1:29" ht="18.600000000000001" x14ac:dyDescent="0.45">
      <c r="A27" s="270">
        <v>21</v>
      </c>
      <c r="B27" s="271">
        <f>'8E7'!B38</f>
        <v>0</v>
      </c>
    </row>
    <row r="28" spans="1:29" ht="18.600000000000001" x14ac:dyDescent="0.45">
      <c r="A28" s="270">
        <v>22</v>
      </c>
      <c r="B28" s="271">
        <f>'8E7'!B39</f>
        <v>0</v>
      </c>
    </row>
    <row r="29" spans="1:29" ht="15.75" customHeight="1" x14ac:dyDescent="0.45">
      <c r="A29" s="270">
        <v>23</v>
      </c>
      <c r="B29" s="271">
        <f>'8E7'!B40</f>
        <v>0</v>
      </c>
    </row>
    <row r="30" spans="1:29" ht="18.600000000000001" x14ac:dyDescent="0.45">
      <c r="A30" s="270">
        <v>24</v>
      </c>
      <c r="B30" s="271">
        <f>'8E7'!B41</f>
        <v>0</v>
      </c>
    </row>
    <row r="31" spans="1:29" ht="18.600000000000001" x14ac:dyDescent="0.45">
      <c r="A31" s="270">
        <v>25</v>
      </c>
      <c r="B31" s="271">
        <f>'8E7'!B42</f>
        <v>0</v>
      </c>
    </row>
    <row r="32" spans="1:29" ht="18.600000000000001" x14ac:dyDescent="0.45">
      <c r="A32" s="270">
        <v>26</v>
      </c>
      <c r="B32" s="271">
        <f>'8E7'!B43</f>
        <v>0</v>
      </c>
    </row>
    <row r="33" spans="1:7" ht="18.600000000000001" x14ac:dyDescent="0.45">
      <c r="A33" s="270">
        <v>27</v>
      </c>
      <c r="B33" s="271">
        <f>'8E7'!B44</f>
        <v>0</v>
      </c>
    </row>
    <row r="34" spans="1:7" ht="18.600000000000001" x14ac:dyDescent="0.45">
      <c r="A34" s="270">
        <v>28</v>
      </c>
      <c r="B34" s="271">
        <f>'8E7'!B45</f>
        <v>0</v>
      </c>
    </row>
    <row r="35" spans="1:7" ht="18.600000000000001" x14ac:dyDescent="0.45">
      <c r="A35" s="270">
        <v>29</v>
      </c>
      <c r="B35" s="271">
        <f>'8E7'!B46</f>
        <v>0</v>
      </c>
    </row>
    <row r="36" spans="1:7" ht="18.600000000000001" x14ac:dyDescent="0.45">
      <c r="A36" s="270">
        <v>30</v>
      </c>
      <c r="B36" s="271">
        <f>'8E7'!B47</f>
        <v>0</v>
      </c>
    </row>
    <row r="37" spans="1:7" ht="18.600000000000001" x14ac:dyDescent="0.45">
      <c r="A37" s="270">
        <v>31</v>
      </c>
      <c r="B37" s="271">
        <f>'8E7'!B48</f>
        <v>0</v>
      </c>
    </row>
    <row r="38" spans="1:7" ht="18.600000000000001" x14ac:dyDescent="0.45">
      <c r="A38" s="270">
        <v>32</v>
      </c>
      <c r="B38" s="271">
        <f>'8E7'!B49</f>
        <v>0</v>
      </c>
    </row>
    <row r="39" spans="1:7" ht="18.600000000000001" x14ac:dyDescent="0.45">
      <c r="A39" s="270">
        <v>33</v>
      </c>
      <c r="B39" s="271">
        <f>'8E7'!B50</f>
        <v>0</v>
      </c>
    </row>
    <row r="40" spans="1:7" ht="18.600000000000001" x14ac:dyDescent="0.45">
      <c r="A40" s="270">
        <v>34</v>
      </c>
      <c r="B40" s="271">
        <f>'8E7'!B51</f>
        <v>0</v>
      </c>
    </row>
    <row r="41" spans="1:7" ht="18.600000000000001" x14ac:dyDescent="0.45">
      <c r="A41" s="270">
        <v>35</v>
      </c>
      <c r="B41" s="271">
        <f>'8E7'!B52</f>
        <v>0</v>
      </c>
    </row>
    <row r="42" spans="1:7" ht="18.600000000000001" x14ac:dyDescent="0.45">
      <c r="A42" s="270">
        <v>36</v>
      </c>
      <c r="B42" s="271">
        <f>'8E7'!B53</f>
        <v>0</v>
      </c>
    </row>
    <row r="44" spans="1:7" ht="25.8" x14ac:dyDescent="0.5">
      <c r="D44" s="226"/>
      <c r="E44" s="226"/>
      <c r="F44" s="226"/>
      <c r="G44" s="226"/>
    </row>
    <row r="54" spans="10:32" x14ac:dyDescent="0.45"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08"/>
      <c r="AE54" s="208"/>
      <c r="AF54" s="208"/>
    </row>
    <row r="55" spans="10:32" x14ac:dyDescent="0.45"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</row>
  </sheetData>
  <sheetProtection sheet="1" objects="1" scenarios="1"/>
  <mergeCells count="3">
    <mergeCell ref="D3:E3"/>
    <mergeCell ref="I3:AC3"/>
    <mergeCell ref="AD3:AF3"/>
  </mergeCells>
  <pageMargins left="0.39370078740157483" right="0.23622047244094491" top="0.98425196850393704" bottom="0.98425196850393704" header="0.51181102362204722" footer="0.51181102362204722"/>
  <pageSetup paperSize="9" scale="48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9EBD2-3B86-40B1-9D7D-69A41674342D}">
  <sheetPr codeName="Blad10">
    <tabColor rgb="FFCCCCFF"/>
  </sheetPr>
  <dimension ref="B2:G204"/>
  <sheetViews>
    <sheetView showGridLines="0" showRowColHeaders="0" zoomScaleNormal="100" workbookViewId="0">
      <pane ySplit="2" topLeftCell="A3" activePane="bottomLeft" state="frozen"/>
      <selection pane="bottomLeft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7.399999999999999" x14ac:dyDescent="0.3"/>
  <cols>
    <col min="1" max="1" width="9.21875" style="288"/>
    <col min="2" max="2" width="19.33203125" style="275" bestFit="1" customWidth="1"/>
    <col min="3" max="3" width="26.44140625" style="288" bestFit="1" customWidth="1"/>
    <col min="4" max="4" width="10.77734375" style="288" customWidth="1"/>
    <col min="5" max="5" width="12.21875" style="288" bestFit="1" customWidth="1"/>
    <col min="6" max="6" width="10.77734375" style="288" customWidth="1"/>
    <col min="7" max="7" width="8.44140625" style="288" bestFit="1" customWidth="1"/>
    <col min="8" max="1027" width="8.5546875" style="288" customWidth="1"/>
    <col min="1028" max="16384" width="9.21875" style="288"/>
  </cols>
  <sheetData>
    <row r="2" spans="2:7" s="280" customFormat="1" x14ac:dyDescent="0.3">
      <c r="B2" s="276" t="s">
        <v>129</v>
      </c>
      <c r="C2" s="279" t="s">
        <v>130</v>
      </c>
      <c r="D2" s="279"/>
      <c r="E2" s="279" t="s">
        <v>131</v>
      </c>
      <c r="F2" s="279"/>
      <c r="G2" s="279" t="s">
        <v>132</v>
      </c>
    </row>
    <row r="3" spans="2:7" s="280" customFormat="1" x14ac:dyDescent="0.3">
      <c r="B3" s="276"/>
      <c r="C3" s="279"/>
      <c r="D3" s="279"/>
      <c r="E3" s="279"/>
      <c r="F3" s="279"/>
      <c r="G3" s="279"/>
    </row>
    <row r="4" spans="2:7" s="280" customFormat="1" x14ac:dyDescent="0.3">
      <c r="B4" s="277">
        <v>20</v>
      </c>
      <c r="C4" s="281">
        <v>0.68300000000000005</v>
      </c>
      <c r="D4" s="281"/>
      <c r="E4" s="281">
        <v>0.77900000000000003</v>
      </c>
      <c r="F4" s="282"/>
      <c r="G4" s="283">
        <v>0.98699999999999999</v>
      </c>
    </row>
    <row r="5" spans="2:7" x14ac:dyDescent="0.3">
      <c r="B5" s="278">
        <f t="shared" ref="B5:B39" si="0">B4+0.1</f>
        <v>20.100000000000001</v>
      </c>
      <c r="C5" s="284">
        <v>0.68300000000000005</v>
      </c>
      <c r="D5" s="284"/>
      <c r="E5" s="285">
        <v>0.77900000000000003</v>
      </c>
      <c r="F5" s="286"/>
      <c r="G5" s="287">
        <v>0.98699999999999999</v>
      </c>
    </row>
    <row r="6" spans="2:7" x14ac:dyDescent="0.3">
      <c r="B6" s="278">
        <f t="shared" si="0"/>
        <v>20.200000000000003</v>
      </c>
      <c r="C6" s="284">
        <v>0.68300000000000005</v>
      </c>
      <c r="D6" s="284"/>
      <c r="E6" s="285">
        <v>0.77900000000000003</v>
      </c>
      <c r="F6" s="286"/>
      <c r="G6" s="287">
        <v>0.98699999999999999</v>
      </c>
    </row>
    <row r="7" spans="2:7" x14ac:dyDescent="0.3">
      <c r="B7" s="278">
        <f t="shared" si="0"/>
        <v>20.300000000000004</v>
      </c>
      <c r="C7" s="284">
        <v>0.68300000000000005</v>
      </c>
      <c r="D7" s="284"/>
      <c r="E7" s="285">
        <v>0.77900000000000003</v>
      </c>
      <c r="F7" s="286"/>
      <c r="G7" s="287">
        <v>0.98699999999999999</v>
      </c>
    </row>
    <row r="8" spans="2:7" x14ac:dyDescent="0.3">
      <c r="B8" s="278">
        <f t="shared" si="0"/>
        <v>20.400000000000006</v>
      </c>
      <c r="C8" s="284">
        <v>0.68300000000000005</v>
      </c>
      <c r="D8" s="284"/>
      <c r="E8" s="285">
        <v>0.77900000000000003</v>
      </c>
      <c r="F8" s="286"/>
      <c r="G8" s="287">
        <v>0.98699999999999999</v>
      </c>
    </row>
    <row r="9" spans="2:7" x14ac:dyDescent="0.3">
      <c r="B9" s="278">
        <f t="shared" si="0"/>
        <v>20.500000000000007</v>
      </c>
      <c r="C9" s="284">
        <v>0.68300000000000005</v>
      </c>
      <c r="D9" s="284"/>
      <c r="E9" s="285">
        <v>0.77900000000000003</v>
      </c>
      <c r="F9" s="286"/>
      <c r="G9" s="287">
        <v>0.98699999999999999</v>
      </c>
    </row>
    <row r="10" spans="2:7" x14ac:dyDescent="0.3">
      <c r="B10" s="278">
        <f t="shared" si="0"/>
        <v>20.600000000000009</v>
      </c>
      <c r="C10" s="284">
        <v>0.68300000000000005</v>
      </c>
      <c r="D10" s="284"/>
      <c r="E10" s="285">
        <v>0.77900000000000003</v>
      </c>
      <c r="F10" s="286"/>
      <c r="G10" s="287">
        <v>0.98699999999999999</v>
      </c>
    </row>
    <row r="11" spans="2:7" x14ac:dyDescent="0.3">
      <c r="B11" s="278">
        <f t="shared" si="0"/>
        <v>20.70000000000001</v>
      </c>
      <c r="C11" s="284">
        <v>0.68300000000000005</v>
      </c>
      <c r="D11" s="284"/>
      <c r="E11" s="285">
        <v>0.77900000000000003</v>
      </c>
      <c r="F11" s="286"/>
      <c r="G11" s="287">
        <v>0.98699999999999999</v>
      </c>
    </row>
    <row r="12" spans="2:7" x14ac:dyDescent="0.3">
      <c r="B12" s="278">
        <f t="shared" si="0"/>
        <v>20.800000000000011</v>
      </c>
      <c r="C12" s="284">
        <v>0.68300000000000005</v>
      </c>
      <c r="D12" s="284"/>
      <c r="E12" s="285">
        <v>0.77900000000000003</v>
      </c>
      <c r="F12" s="286"/>
      <c r="G12" s="287">
        <v>0.98699999999999999</v>
      </c>
    </row>
    <row r="13" spans="2:7" x14ac:dyDescent="0.3">
      <c r="B13" s="278">
        <f t="shared" si="0"/>
        <v>20.900000000000013</v>
      </c>
      <c r="C13" s="284">
        <v>0.68300000000000005</v>
      </c>
      <c r="D13" s="284"/>
      <c r="E13" s="285">
        <v>0.77900000000000003</v>
      </c>
      <c r="F13" s="286"/>
      <c r="G13" s="287">
        <v>0.98699999999999999</v>
      </c>
    </row>
    <row r="14" spans="2:7" s="280" customFormat="1" x14ac:dyDescent="0.3">
      <c r="B14" s="277">
        <f t="shared" si="0"/>
        <v>21.000000000000014</v>
      </c>
      <c r="C14" s="281">
        <v>0.65</v>
      </c>
      <c r="D14" s="281"/>
      <c r="E14" s="281">
        <v>0.72899999999999998</v>
      </c>
      <c r="F14" s="282"/>
      <c r="G14" s="289">
        <v>0.98</v>
      </c>
    </row>
    <row r="15" spans="2:7" x14ac:dyDescent="0.3">
      <c r="B15" s="278">
        <f t="shared" si="0"/>
        <v>21.100000000000016</v>
      </c>
      <c r="C15" s="284">
        <v>0.65</v>
      </c>
      <c r="D15" s="284"/>
      <c r="E15" s="285">
        <v>0.72899999999999998</v>
      </c>
      <c r="F15" s="286"/>
      <c r="G15" s="290">
        <v>0.98</v>
      </c>
    </row>
    <row r="16" spans="2:7" x14ac:dyDescent="0.3">
      <c r="B16" s="278">
        <f t="shared" si="0"/>
        <v>21.200000000000017</v>
      </c>
      <c r="C16" s="284">
        <v>0.65</v>
      </c>
      <c r="D16" s="284"/>
      <c r="E16" s="285">
        <v>0.72899999999999998</v>
      </c>
      <c r="F16" s="286"/>
      <c r="G16" s="290">
        <v>0.98</v>
      </c>
    </row>
    <row r="17" spans="2:7" x14ac:dyDescent="0.3">
      <c r="B17" s="278">
        <f t="shared" si="0"/>
        <v>21.300000000000018</v>
      </c>
      <c r="C17" s="284">
        <v>0.65</v>
      </c>
      <c r="D17" s="284"/>
      <c r="E17" s="285">
        <v>0.72899999999999998</v>
      </c>
      <c r="F17" s="286"/>
      <c r="G17" s="290">
        <v>0.98</v>
      </c>
    </row>
    <row r="18" spans="2:7" x14ac:dyDescent="0.3">
      <c r="B18" s="278">
        <f t="shared" si="0"/>
        <v>21.40000000000002</v>
      </c>
      <c r="C18" s="284">
        <v>0.65</v>
      </c>
      <c r="D18" s="284"/>
      <c r="E18" s="285">
        <v>0.72899999999999998</v>
      </c>
      <c r="F18" s="286"/>
      <c r="G18" s="290">
        <v>0.98</v>
      </c>
    </row>
    <row r="19" spans="2:7" x14ac:dyDescent="0.3">
      <c r="B19" s="278">
        <f t="shared" si="0"/>
        <v>21.500000000000021</v>
      </c>
      <c r="C19" s="284">
        <v>0.65</v>
      </c>
      <c r="D19" s="284"/>
      <c r="E19" s="285">
        <v>0.72899999999999998</v>
      </c>
      <c r="F19" s="286"/>
      <c r="G19" s="290">
        <v>0.98</v>
      </c>
    </row>
    <row r="20" spans="2:7" x14ac:dyDescent="0.3">
      <c r="B20" s="278">
        <f t="shared" si="0"/>
        <v>21.600000000000023</v>
      </c>
      <c r="C20" s="284">
        <v>0.65</v>
      </c>
      <c r="D20" s="284"/>
      <c r="E20" s="285">
        <v>0.72899999999999998</v>
      </c>
      <c r="F20" s="286"/>
      <c r="G20" s="290">
        <v>0.98</v>
      </c>
    </row>
    <row r="21" spans="2:7" x14ac:dyDescent="0.3">
      <c r="B21" s="278">
        <f t="shared" si="0"/>
        <v>21.700000000000024</v>
      </c>
      <c r="C21" s="284">
        <v>0.65</v>
      </c>
      <c r="D21" s="284"/>
      <c r="E21" s="285">
        <v>0.72899999999999998</v>
      </c>
      <c r="F21" s="286"/>
      <c r="G21" s="290">
        <v>0.98</v>
      </c>
    </row>
    <row r="22" spans="2:7" x14ac:dyDescent="0.3">
      <c r="B22" s="278">
        <f t="shared" si="0"/>
        <v>21.800000000000026</v>
      </c>
      <c r="C22" s="284">
        <v>0.65</v>
      </c>
      <c r="D22" s="284"/>
      <c r="E22" s="285">
        <v>0.72899999999999998</v>
      </c>
      <c r="F22" s="286"/>
      <c r="G22" s="290">
        <v>0.98</v>
      </c>
    </row>
    <row r="23" spans="2:7" x14ac:dyDescent="0.3">
      <c r="B23" s="278">
        <f t="shared" si="0"/>
        <v>21.900000000000027</v>
      </c>
      <c r="C23" s="284">
        <v>0.65</v>
      </c>
      <c r="D23" s="284"/>
      <c r="E23" s="285">
        <v>0.72899999999999998</v>
      </c>
      <c r="F23" s="286"/>
      <c r="G23" s="290">
        <v>0.98</v>
      </c>
    </row>
    <row r="24" spans="2:7" x14ac:dyDescent="0.3">
      <c r="B24" s="277">
        <f t="shared" si="0"/>
        <v>22.000000000000028</v>
      </c>
      <c r="C24" s="281">
        <v>0.61899999999999999</v>
      </c>
      <c r="D24" s="281"/>
      <c r="E24" s="281">
        <v>0.71</v>
      </c>
      <c r="F24" s="282"/>
      <c r="G24" s="283">
        <v>0.97799999999999998</v>
      </c>
    </row>
    <row r="25" spans="2:7" x14ac:dyDescent="0.3">
      <c r="B25" s="278">
        <f t="shared" si="0"/>
        <v>22.10000000000003</v>
      </c>
      <c r="C25" s="291">
        <v>0.61899999999999999</v>
      </c>
      <c r="D25" s="291"/>
      <c r="E25" s="285">
        <v>0.71</v>
      </c>
      <c r="F25" s="286"/>
      <c r="G25" s="287">
        <v>0.97799999999999998</v>
      </c>
    </row>
    <row r="26" spans="2:7" x14ac:dyDescent="0.3">
      <c r="B26" s="278">
        <f t="shared" si="0"/>
        <v>22.200000000000031</v>
      </c>
      <c r="C26" s="291">
        <v>0.61899999999999999</v>
      </c>
      <c r="D26" s="291"/>
      <c r="E26" s="285">
        <v>0.71</v>
      </c>
      <c r="F26" s="286"/>
      <c r="G26" s="287">
        <v>0.97799999999999998</v>
      </c>
    </row>
    <row r="27" spans="2:7" x14ac:dyDescent="0.3">
      <c r="B27" s="278">
        <f t="shared" si="0"/>
        <v>22.300000000000033</v>
      </c>
      <c r="C27" s="291">
        <v>0.61899999999999999</v>
      </c>
      <c r="D27" s="291"/>
      <c r="E27" s="285">
        <v>0.71</v>
      </c>
      <c r="F27" s="286"/>
      <c r="G27" s="287">
        <v>0.97799999999999998</v>
      </c>
    </row>
    <row r="28" spans="2:7" x14ac:dyDescent="0.3">
      <c r="B28" s="278">
        <f t="shared" si="0"/>
        <v>22.400000000000034</v>
      </c>
      <c r="C28" s="291">
        <v>0.61899999999999999</v>
      </c>
      <c r="D28" s="291"/>
      <c r="E28" s="285">
        <v>0.71</v>
      </c>
      <c r="F28" s="286"/>
      <c r="G28" s="287">
        <v>0.97799999999999998</v>
      </c>
    </row>
    <row r="29" spans="2:7" x14ac:dyDescent="0.3">
      <c r="B29" s="278">
        <f t="shared" si="0"/>
        <v>22.500000000000036</v>
      </c>
      <c r="C29" s="291">
        <v>0.61899999999999999</v>
      </c>
      <c r="D29" s="291"/>
      <c r="E29" s="285">
        <v>0.71</v>
      </c>
      <c r="F29" s="286"/>
      <c r="G29" s="287">
        <v>0.97799999999999998</v>
      </c>
    </row>
    <row r="30" spans="2:7" x14ac:dyDescent="0.3">
      <c r="B30" s="278">
        <f t="shared" si="0"/>
        <v>22.600000000000037</v>
      </c>
      <c r="C30" s="291">
        <v>0.61899999999999999</v>
      </c>
      <c r="D30" s="291"/>
      <c r="E30" s="285">
        <v>0.71</v>
      </c>
      <c r="F30" s="286"/>
      <c r="G30" s="287">
        <v>0.97799999999999998</v>
      </c>
    </row>
    <row r="31" spans="2:7" x14ac:dyDescent="0.3">
      <c r="B31" s="278">
        <f t="shared" si="0"/>
        <v>22.700000000000038</v>
      </c>
      <c r="C31" s="291">
        <v>0.61899999999999999</v>
      </c>
      <c r="D31" s="291"/>
      <c r="E31" s="285">
        <v>0.71</v>
      </c>
      <c r="F31" s="286"/>
      <c r="G31" s="287">
        <v>0.97799999999999998</v>
      </c>
    </row>
    <row r="32" spans="2:7" x14ac:dyDescent="0.3">
      <c r="B32" s="278">
        <f t="shared" si="0"/>
        <v>22.80000000000004</v>
      </c>
      <c r="C32" s="291">
        <v>0.61899999999999999</v>
      </c>
      <c r="D32" s="291"/>
      <c r="E32" s="285">
        <v>0.71</v>
      </c>
      <c r="F32" s="286"/>
      <c r="G32" s="287">
        <v>0.97799999999999998</v>
      </c>
    </row>
    <row r="33" spans="2:7" x14ac:dyDescent="0.3">
      <c r="B33" s="278">
        <f t="shared" si="0"/>
        <v>22.900000000000041</v>
      </c>
      <c r="C33" s="291">
        <v>0.61899999999999999</v>
      </c>
      <c r="D33" s="291"/>
      <c r="E33" s="285">
        <v>0.71</v>
      </c>
      <c r="F33" s="286"/>
      <c r="G33" s="287">
        <v>0.97799999999999998</v>
      </c>
    </row>
    <row r="34" spans="2:7" x14ac:dyDescent="0.3">
      <c r="B34" s="277">
        <f t="shared" si="0"/>
        <v>23.000000000000043</v>
      </c>
      <c r="C34" s="281">
        <v>0.58899999999999997</v>
      </c>
      <c r="D34" s="281"/>
      <c r="E34" s="281">
        <v>0.68200000000000005</v>
      </c>
      <c r="F34" s="282"/>
      <c r="G34" s="283">
        <v>0.97299999999999998</v>
      </c>
    </row>
    <row r="35" spans="2:7" x14ac:dyDescent="0.3">
      <c r="B35" s="278">
        <f t="shared" si="0"/>
        <v>23.100000000000044</v>
      </c>
      <c r="C35" s="291">
        <v>0.58899999999999997</v>
      </c>
      <c r="D35" s="291"/>
      <c r="E35" s="285">
        <v>0.68200000000000005</v>
      </c>
      <c r="F35" s="286"/>
      <c r="G35" s="287">
        <v>0.97299999999999998</v>
      </c>
    </row>
    <row r="36" spans="2:7" x14ac:dyDescent="0.3">
      <c r="B36" s="278">
        <f t="shared" si="0"/>
        <v>23.200000000000045</v>
      </c>
      <c r="C36" s="291">
        <v>0.58899999999999997</v>
      </c>
      <c r="D36" s="291"/>
      <c r="E36" s="285">
        <v>0.68200000000000005</v>
      </c>
      <c r="F36" s="286"/>
      <c r="G36" s="287">
        <v>0.97299999999999998</v>
      </c>
    </row>
    <row r="37" spans="2:7" x14ac:dyDescent="0.3">
      <c r="B37" s="278">
        <f t="shared" si="0"/>
        <v>23.300000000000047</v>
      </c>
      <c r="C37" s="291">
        <v>0.58899999999999997</v>
      </c>
      <c r="D37" s="291"/>
      <c r="E37" s="285">
        <v>0.68200000000000005</v>
      </c>
      <c r="F37" s="286"/>
      <c r="G37" s="287">
        <v>0.97299999999999998</v>
      </c>
    </row>
    <row r="38" spans="2:7" x14ac:dyDescent="0.3">
      <c r="B38" s="278">
        <f t="shared" si="0"/>
        <v>23.400000000000048</v>
      </c>
      <c r="C38" s="291">
        <v>0.58899999999999997</v>
      </c>
      <c r="D38" s="291"/>
      <c r="E38" s="285">
        <v>0.68200000000000005</v>
      </c>
      <c r="F38" s="286"/>
      <c r="G38" s="287">
        <v>0.97299999999999998</v>
      </c>
    </row>
    <row r="39" spans="2:7" x14ac:dyDescent="0.3">
      <c r="B39" s="278">
        <f t="shared" si="0"/>
        <v>23.50000000000005</v>
      </c>
      <c r="C39" s="291">
        <v>0.58899999999999997</v>
      </c>
      <c r="D39" s="291"/>
      <c r="E39" s="285">
        <v>0.68200000000000005</v>
      </c>
      <c r="F39" s="286"/>
      <c r="G39" s="287">
        <v>0.97299999999999998</v>
      </c>
    </row>
    <row r="40" spans="2:7" x14ac:dyDescent="0.3">
      <c r="B40" s="278">
        <v>23.6</v>
      </c>
      <c r="C40" s="291">
        <v>0.58899999999999997</v>
      </c>
      <c r="D40" s="291"/>
      <c r="E40" s="285">
        <v>0.68200000000000005</v>
      </c>
      <c r="F40" s="286"/>
      <c r="G40" s="287">
        <v>0.97299999999999998</v>
      </c>
    </row>
    <row r="41" spans="2:7" x14ac:dyDescent="0.3">
      <c r="B41" s="278">
        <v>23.7</v>
      </c>
      <c r="C41" s="291">
        <v>0.58899999999999997</v>
      </c>
      <c r="D41" s="291"/>
      <c r="E41" s="285">
        <v>0.68200000000000005</v>
      </c>
      <c r="F41" s="286"/>
      <c r="G41" s="287">
        <v>0.97299999999999998</v>
      </c>
    </row>
    <row r="42" spans="2:7" x14ac:dyDescent="0.3">
      <c r="B42" s="278">
        <v>23.8</v>
      </c>
      <c r="C42" s="291">
        <v>0.58899999999999997</v>
      </c>
      <c r="D42" s="291"/>
      <c r="E42" s="285">
        <v>0.68200000000000005</v>
      </c>
      <c r="F42" s="286"/>
      <c r="G42" s="287">
        <v>0.97299999999999998</v>
      </c>
    </row>
    <row r="43" spans="2:7" x14ac:dyDescent="0.3">
      <c r="B43" s="278">
        <v>23.9</v>
      </c>
      <c r="C43" s="291">
        <v>0.58899999999999997</v>
      </c>
      <c r="D43" s="291"/>
      <c r="E43" s="285">
        <v>0.68200000000000005</v>
      </c>
      <c r="F43" s="286"/>
      <c r="G43" s="287">
        <v>0.97299999999999998</v>
      </c>
    </row>
    <row r="44" spans="2:7" x14ac:dyDescent="0.3">
      <c r="B44" s="277">
        <v>24</v>
      </c>
      <c r="C44" s="281">
        <v>0.56200000000000006</v>
      </c>
      <c r="D44" s="281"/>
      <c r="E44" s="281">
        <v>0.66600000000000004</v>
      </c>
      <c r="F44" s="282"/>
      <c r="G44" s="292">
        <v>0.97899999999999998</v>
      </c>
    </row>
    <row r="45" spans="2:7" x14ac:dyDescent="0.3">
      <c r="B45" s="278">
        <v>24.1</v>
      </c>
      <c r="C45" s="291">
        <v>0.56200000000000006</v>
      </c>
      <c r="D45" s="291"/>
      <c r="E45" s="285">
        <v>0.66600000000000004</v>
      </c>
      <c r="F45" s="286"/>
      <c r="G45" s="293">
        <v>0.97899999999999998</v>
      </c>
    </row>
    <row r="46" spans="2:7" x14ac:dyDescent="0.3">
      <c r="B46" s="278">
        <v>24.2</v>
      </c>
      <c r="C46" s="291">
        <v>0.56200000000000006</v>
      </c>
      <c r="D46" s="291"/>
      <c r="E46" s="285">
        <v>0.66600000000000004</v>
      </c>
      <c r="F46" s="286"/>
      <c r="G46" s="293">
        <v>0.97899999999999998</v>
      </c>
    </row>
    <row r="47" spans="2:7" x14ac:dyDescent="0.3">
      <c r="B47" s="278">
        <v>24.3</v>
      </c>
      <c r="C47" s="291">
        <v>0.56200000000000006</v>
      </c>
      <c r="D47" s="291"/>
      <c r="E47" s="285">
        <v>0.66600000000000004</v>
      </c>
      <c r="F47" s="286"/>
      <c r="G47" s="293">
        <v>0.97899999999999998</v>
      </c>
    </row>
    <row r="48" spans="2:7" x14ac:dyDescent="0.3">
      <c r="B48" s="278">
        <v>24.4</v>
      </c>
      <c r="C48" s="291">
        <v>0.56200000000000006</v>
      </c>
      <c r="D48" s="291"/>
      <c r="E48" s="285">
        <v>0.66600000000000004</v>
      </c>
      <c r="F48" s="286"/>
      <c r="G48" s="293">
        <v>0.97899999999999998</v>
      </c>
    </row>
    <row r="49" spans="2:7" x14ac:dyDescent="0.3">
      <c r="B49" s="278">
        <v>24.5</v>
      </c>
      <c r="C49" s="291">
        <v>0.56200000000000006</v>
      </c>
      <c r="D49" s="291"/>
      <c r="E49" s="285">
        <v>0.66600000000000004</v>
      </c>
      <c r="F49" s="286"/>
      <c r="G49" s="293">
        <v>0.97899999999999998</v>
      </c>
    </row>
    <row r="50" spans="2:7" x14ac:dyDescent="0.3">
      <c r="B50" s="278">
        <v>24.6</v>
      </c>
      <c r="C50" s="291">
        <v>0.56200000000000006</v>
      </c>
      <c r="D50" s="291"/>
      <c r="E50" s="285">
        <v>0.66600000000000004</v>
      </c>
      <c r="F50" s="286"/>
      <c r="G50" s="293">
        <v>0.97899999999999998</v>
      </c>
    </row>
    <row r="51" spans="2:7" x14ac:dyDescent="0.3">
      <c r="B51" s="278">
        <v>24.7</v>
      </c>
      <c r="C51" s="291">
        <v>0.56200000000000006</v>
      </c>
      <c r="D51" s="291"/>
      <c r="E51" s="285">
        <v>0.66600000000000004</v>
      </c>
      <c r="F51" s="286"/>
      <c r="G51" s="293">
        <v>0.97899999999999998</v>
      </c>
    </row>
    <row r="52" spans="2:7" x14ac:dyDescent="0.3">
      <c r="B52" s="278">
        <v>24.8</v>
      </c>
      <c r="C52" s="291">
        <v>0.56200000000000006</v>
      </c>
      <c r="D52" s="291"/>
      <c r="E52" s="285">
        <v>0.66600000000000004</v>
      </c>
      <c r="F52" s="286"/>
      <c r="G52" s="293">
        <v>0.97899999999999998</v>
      </c>
    </row>
    <row r="53" spans="2:7" x14ac:dyDescent="0.3">
      <c r="B53" s="278">
        <v>24.9</v>
      </c>
      <c r="C53" s="291">
        <v>0.56200000000000006</v>
      </c>
      <c r="D53" s="291"/>
      <c r="E53" s="285">
        <v>0.66600000000000004</v>
      </c>
      <c r="F53" s="286"/>
      <c r="G53" s="293">
        <v>0.97899999999999998</v>
      </c>
    </row>
    <row r="54" spans="2:7" x14ac:dyDescent="0.3">
      <c r="B54" s="277">
        <v>25</v>
      </c>
      <c r="C54" s="281">
        <v>0.53800000000000003</v>
      </c>
      <c r="D54" s="281"/>
      <c r="E54" s="281">
        <v>0.64100000000000001</v>
      </c>
      <c r="F54" s="282"/>
      <c r="G54" s="292">
        <v>0.96499999999999997</v>
      </c>
    </row>
    <row r="55" spans="2:7" x14ac:dyDescent="0.3">
      <c r="B55" s="278">
        <v>25.1</v>
      </c>
      <c r="C55" s="291">
        <v>0.53800000000000003</v>
      </c>
      <c r="D55" s="291"/>
      <c r="E55" s="285">
        <v>0.64100000000000001</v>
      </c>
      <c r="F55" s="286"/>
      <c r="G55" s="293">
        <v>0.96499999999999997</v>
      </c>
    </row>
    <row r="56" spans="2:7" x14ac:dyDescent="0.3">
      <c r="B56" s="278">
        <v>25.2</v>
      </c>
      <c r="C56" s="291">
        <v>0.53800000000000003</v>
      </c>
      <c r="D56" s="291"/>
      <c r="E56" s="285">
        <v>0.64100000000000001</v>
      </c>
      <c r="F56" s="286"/>
      <c r="G56" s="293">
        <v>0.96499999999999997</v>
      </c>
    </row>
    <row r="57" spans="2:7" x14ac:dyDescent="0.3">
      <c r="B57" s="278">
        <v>25.3</v>
      </c>
      <c r="C57" s="291">
        <v>0.53800000000000003</v>
      </c>
      <c r="D57" s="291"/>
      <c r="E57" s="285">
        <v>0.64100000000000001</v>
      </c>
      <c r="F57" s="286"/>
      <c r="G57" s="293">
        <v>0.96499999999999997</v>
      </c>
    </row>
    <row r="58" spans="2:7" x14ac:dyDescent="0.3">
      <c r="B58" s="278">
        <v>25.4</v>
      </c>
      <c r="C58" s="291">
        <v>0.53800000000000003</v>
      </c>
      <c r="D58" s="291"/>
      <c r="E58" s="285">
        <v>0.64100000000000001</v>
      </c>
      <c r="F58" s="286"/>
      <c r="G58" s="293">
        <v>0.96499999999999997</v>
      </c>
    </row>
    <row r="59" spans="2:7" x14ac:dyDescent="0.3">
      <c r="B59" s="278">
        <v>25.5</v>
      </c>
      <c r="C59" s="291">
        <v>0.53800000000000003</v>
      </c>
      <c r="D59" s="291"/>
      <c r="E59" s="285">
        <v>0.64100000000000001</v>
      </c>
      <c r="F59" s="286"/>
      <c r="G59" s="293">
        <v>0.96499999999999997</v>
      </c>
    </row>
    <row r="60" spans="2:7" x14ac:dyDescent="0.3">
      <c r="B60" s="278">
        <v>25.6</v>
      </c>
      <c r="C60" s="291">
        <v>0.53800000000000003</v>
      </c>
      <c r="D60" s="291"/>
      <c r="E60" s="285">
        <v>0.64100000000000001</v>
      </c>
      <c r="F60" s="286"/>
      <c r="G60" s="293">
        <v>0.96499999999999997</v>
      </c>
    </row>
    <row r="61" spans="2:7" x14ac:dyDescent="0.3">
      <c r="B61" s="278">
        <v>25.7</v>
      </c>
      <c r="C61" s="291">
        <v>0.53800000000000003</v>
      </c>
      <c r="D61" s="291"/>
      <c r="E61" s="285">
        <v>0.64100000000000001</v>
      </c>
      <c r="F61" s="286"/>
      <c r="G61" s="293">
        <v>0.96499999999999997</v>
      </c>
    </row>
    <row r="62" spans="2:7" x14ac:dyDescent="0.3">
      <c r="B62" s="278">
        <v>25.8</v>
      </c>
      <c r="C62" s="291">
        <v>0.53800000000000003</v>
      </c>
      <c r="D62" s="291"/>
      <c r="E62" s="285">
        <v>0.64100000000000001</v>
      </c>
      <c r="F62" s="286"/>
      <c r="G62" s="293">
        <v>0.96499999999999997</v>
      </c>
    </row>
    <row r="63" spans="2:7" x14ac:dyDescent="0.3">
      <c r="B63" s="278">
        <v>25.9</v>
      </c>
      <c r="C63" s="291">
        <v>0.53800000000000003</v>
      </c>
      <c r="D63" s="291"/>
      <c r="E63" s="285">
        <v>0.64100000000000001</v>
      </c>
      <c r="F63" s="286"/>
      <c r="G63" s="293">
        <v>0.96499999999999997</v>
      </c>
    </row>
    <row r="64" spans="2:7" x14ac:dyDescent="0.3">
      <c r="B64" s="277">
        <v>26</v>
      </c>
      <c r="C64" s="281">
        <v>0.51800000000000002</v>
      </c>
      <c r="D64" s="281"/>
      <c r="E64" s="281">
        <v>0.63300000000000001</v>
      </c>
      <c r="F64" s="282"/>
      <c r="G64" s="292">
        <v>0.96299999999999997</v>
      </c>
    </row>
    <row r="65" spans="2:7" x14ac:dyDescent="0.3">
      <c r="B65" s="278">
        <v>26.1</v>
      </c>
      <c r="C65" s="291">
        <v>0.51800000000000002</v>
      </c>
      <c r="D65" s="291"/>
      <c r="E65" s="285">
        <v>0.63300000000000001</v>
      </c>
      <c r="F65" s="286"/>
      <c r="G65" s="293">
        <v>0.96299999999999997</v>
      </c>
    </row>
    <row r="66" spans="2:7" x14ac:dyDescent="0.3">
      <c r="B66" s="278">
        <v>26.2</v>
      </c>
      <c r="C66" s="291">
        <v>0.51800000000000002</v>
      </c>
      <c r="D66" s="291"/>
      <c r="E66" s="285">
        <v>0.63300000000000001</v>
      </c>
      <c r="F66" s="286"/>
      <c r="G66" s="293">
        <v>0.96299999999999997</v>
      </c>
    </row>
    <row r="67" spans="2:7" x14ac:dyDescent="0.3">
      <c r="B67" s="278">
        <v>26.3</v>
      </c>
      <c r="C67" s="291">
        <v>0.51800000000000002</v>
      </c>
      <c r="D67" s="291"/>
      <c r="E67" s="285">
        <v>0.63300000000000001</v>
      </c>
      <c r="F67" s="286"/>
      <c r="G67" s="293">
        <v>0.96299999999999997</v>
      </c>
    </row>
    <row r="68" spans="2:7" x14ac:dyDescent="0.3">
      <c r="B68" s="278">
        <v>26.4</v>
      </c>
      <c r="C68" s="291">
        <v>0.51800000000000002</v>
      </c>
      <c r="D68" s="291"/>
      <c r="E68" s="285">
        <v>0.63300000000000001</v>
      </c>
      <c r="F68" s="286"/>
      <c r="G68" s="293">
        <v>0.96299999999999997</v>
      </c>
    </row>
    <row r="69" spans="2:7" x14ac:dyDescent="0.3">
      <c r="B69" s="278">
        <v>26.5</v>
      </c>
      <c r="C69" s="291">
        <v>0.51800000000000002</v>
      </c>
      <c r="D69" s="291"/>
      <c r="E69" s="285">
        <v>0.63300000000000001</v>
      </c>
      <c r="F69" s="286"/>
      <c r="G69" s="293">
        <v>0.96299999999999997</v>
      </c>
    </row>
    <row r="70" spans="2:7" x14ac:dyDescent="0.3">
      <c r="B70" s="278">
        <v>26.6</v>
      </c>
      <c r="C70" s="291">
        <v>0.51800000000000002</v>
      </c>
      <c r="D70" s="291"/>
      <c r="E70" s="285">
        <v>0.63300000000000001</v>
      </c>
      <c r="F70" s="286"/>
      <c r="G70" s="293">
        <v>0.96299999999999997</v>
      </c>
    </row>
    <row r="71" spans="2:7" x14ac:dyDescent="0.3">
      <c r="B71" s="278">
        <v>26.7</v>
      </c>
      <c r="C71" s="291">
        <v>0.51800000000000002</v>
      </c>
      <c r="D71" s="291"/>
      <c r="E71" s="285">
        <v>0.63300000000000001</v>
      </c>
      <c r="F71" s="286"/>
      <c r="G71" s="293">
        <v>0.96299999999999997</v>
      </c>
    </row>
    <row r="72" spans="2:7" x14ac:dyDescent="0.3">
      <c r="B72" s="278">
        <v>26.8</v>
      </c>
      <c r="C72" s="291">
        <v>0.51800000000000002</v>
      </c>
      <c r="D72" s="291"/>
      <c r="E72" s="285">
        <v>0.63300000000000001</v>
      </c>
      <c r="F72" s="286"/>
      <c r="G72" s="293">
        <v>0.96299999999999997</v>
      </c>
    </row>
    <row r="73" spans="2:7" x14ac:dyDescent="0.3">
      <c r="B73" s="278">
        <v>26.9</v>
      </c>
      <c r="C73" s="291">
        <v>0.51800000000000002</v>
      </c>
      <c r="D73" s="291"/>
      <c r="E73" s="285">
        <v>0.63300000000000001</v>
      </c>
      <c r="F73" s="286"/>
      <c r="G73" s="293">
        <v>0.96299999999999997</v>
      </c>
    </row>
    <row r="74" spans="2:7" x14ac:dyDescent="0.3">
      <c r="B74" s="277">
        <v>27</v>
      </c>
      <c r="C74" s="281">
        <v>0.501</v>
      </c>
      <c r="D74" s="281"/>
      <c r="E74" s="281">
        <v>0.61799999999999999</v>
      </c>
      <c r="F74" s="282"/>
      <c r="G74" s="292">
        <v>0.96399999999999997</v>
      </c>
    </row>
    <row r="75" spans="2:7" x14ac:dyDescent="0.3">
      <c r="B75" s="278">
        <v>27.1</v>
      </c>
      <c r="C75" s="291">
        <v>0.501</v>
      </c>
      <c r="D75" s="291"/>
      <c r="E75" s="285">
        <v>0.61799999999999999</v>
      </c>
      <c r="F75" s="286"/>
      <c r="G75" s="293">
        <v>0.96399999999999997</v>
      </c>
    </row>
    <row r="76" spans="2:7" x14ac:dyDescent="0.3">
      <c r="B76" s="278">
        <v>27.2</v>
      </c>
      <c r="C76" s="291">
        <v>0.501</v>
      </c>
      <c r="D76" s="291"/>
      <c r="E76" s="285">
        <v>0.61799999999999999</v>
      </c>
      <c r="F76" s="286"/>
      <c r="G76" s="293">
        <v>0.96399999999999997</v>
      </c>
    </row>
    <row r="77" spans="2:7" x14ac:dyDescent="0.3">
      <c r="B77" s="278">
        <v>27.3</v>
      </c>
      <c r="C77" s="291">
        <v>0.501</v>
      </c>
      <c r="D77" s="291"/>
      <c r="E77" s="285">
        <v>0.61799999999999999</v>
      </c>
      <c r="F77" s="286"/>
      <c r="G77" s="293">
        <v>0.96399999999999997</v>
      </c>
    </row>
    <row r="78" spans="2:7" x14ac:dyDescent="0.3">
      <c r="B78" s="278">
        <v>27.4</v>
      </c>
      <c r="C78" s="291">
        <v>0.501</v>
      </c>
      <c r="D78" s="291"/>
      <c r="E78" s="285">
        <v>0.61799999999999999</v>
      </c>
      <c r="F78" s="286"/>
      <c r="G78" s="293">
        <v>0.96399999999999997</v>
      </c>
    </row>
    <row r="79" spans="2:7" x14ac:dyDescent="0.3">
      <c r="B79" s="278">
        <v>27.5</v>
      </c>
      <c r="C79" s="291">
        <v>0.501</v>
      </c>
      <c r="D79" s="291"/>
      <c r="E79" s="285">
        <v>0.61799999999999999</v>
      </c>
      <c r="F79" s="286"/>
      <c r="G79" s="293">
        <v>0.96399999999999997</v>
      </c>
    </row>
    <row r="80" spans="2:7" x14ac:dyDescent="0.3">
      <c r="B80" s="278">
        <v>27.6</v>
      </c>
      <c r="C80" s="291">
        <v>0.501</v>
      </c>
      <c r="D80" s="291"/>
      <c r="E80" s="285">
        <v>0.61799999999999999</v>
      </c>
      <c r="F80" s="286"/>
      <c r="G80" s="293">
        <v>0.96399999999999997</v>
      </c>
    </row>
    <row r="81" spans="2:7" x14ac:dyDescent="0.3">
      <c r="B81" s="278">
        <v>27.7</v>
      </c>
      <c r="C81" s="291">
        <v>0.501</v>
      </c>
      <c r="D81" s="291"/>
      <c r="E81" s="285">
        <v>0.61799999999999999</v>
      </c>
      <c r="F81" s="286"/>
      <c r="G81" s="293">
        <v>0.96399999999999997</v>
      </c>
    </row>
    <row r="82" spans="2:7" x14ac:dyDescent="0.3">
      <c r="B82" s="278">
        <v>27.8</v>
      </c>
      <c r="C82" s="291">
        <v>0.501</v>
      </c>
      <c r="D82" s="291"/>
      <c r="E82" s="285">
        <v>0.61799999999999999</v>
      </c>
      <c r="F82" s="286"/>
      <c r="G82" s="293">
        <v>0.96399999999999997</v>
      </c>
    </row>
    <row r="83" spans="2:7" x14ac:dyDescent="0.3">
      <c r="B83" s="278">
        <v>27.9</v>
      </c>
      <c r="C83" s="291">
        <v>0.501</v>
      </c>
      <c r="D83" s="291"/>
      <c r="E83" s="285">
        <v>0.61799999999999999</v>
      </c>
      <c r="F83" s="286"/>
      <c r="G83" s="293">
        <v>0.96399999999999997</v>
      </c>
    </row>
    <row r="84" spans="2:7" x14ac:dyDescent="0.3">
      <c r="B84" s="277">
        <v>28</v>
      </c>
      <c r="C84" s="281">
        <v>0.48599999999999999</v>
      </c>
      <c r="D84" s="281"/>
      <c r="E84" s="281">
        <v>0.60899999999999999</v>
      </c>
      <c r="F84" s="282"/>
      <c r="G84" s="292">
        <v>0.96099999999999997</v>
      </c>
    </row>
    <row r="85" spans="2:7" x14ac:dyDescent="0.3">
      <c r="B85" s="278">
        <v>28.1</v>
      </c>
      <c r="C85" s="291">
        <v>0.48599999999999999</v>
      </c>
      <c r="D85" s="291"/>
      <c r="E85" s="285">
        <v>0.60899999999999999</v>
      </c>
      <c r="F85" s="286"/>
      <c r="G85" s="293">
        <v>0.96099999999999997</v>
      </c>
    </row>
    <row r="86" spans="2:7" x14ac:dyDescent="0.3">
      <c r="B86" s="278">
        <v>28.2</v>
      </c>
      <c r="C86" s="291">
        <v>0.48599999999999999</v>
      </c>
      <c r="D86" s="291"/>
      <c r="E86" s="285">
        <v>0.60899999999999999</v>
      </c>
      <c r="F86" s="286"/>
      <c r="G86" s="293">
        <v>0.96099999999999997</v>
      </c>
    </row>
    <row r="87" spans="2:7" x14ac:dyDescent="0.3">
      <c r="B87" s="278">
        <v>28.3</v>
      </c>
      <c r="C87" s="291">
        <v>0.48599999999999999</v>
      </c>
      <c r="D87" s="291"/>
      <c r="E87" s="285">
        <v>0.60899999999999999</v>
      </c>
      <c r="F87" s="286"/>
      <c r="G87" s="293">
        <v>0.96099999999999997</v>
      </c>
    </row>
    <row r="88" spans="2:7" x14ac:dyDescent="0.3">
      <c r="B88" s="278">
        <v>28.4</v>
      </c>
      <c r="C88" s="291">
        <v>0.48599999999999999</v>
      </c>
      <c r="D88" s="291"/>
      <c r="E88" s="285">
        <v>0.60899999999999999</v>
      </c>
      <c r="F88" s="286"/>
      <c r="G88" s="293">
        <v>0.96099999999999997</v>
      </c>
    </row>
    <row r="89" spans="2:7" x14ac:dyDescent="0.3">
      <c r="B89" s="278">
        <v>28.5</v>
      </c>
      <c r="C89" s="291">
        <v>0.48599999999999999</v>
      </c>
      <c r="D89" s="291"/>
      <c r="E89" s="285">
        <v>0.60899999999999999</v>
      </c>
      <c r="F89" s="286"/>
      <c r="G89" s="293">
        <v>0.96099999999999997</v>
      </c>
    </row>
    <row r="90" spans="2:7" x14ac:dyDescent="0.3">
      <c r="B90" s="278">
        <v>28.6</v>
      </c>
      <c r="C90" s="291">
        <v>0.48599999999999999</v>
      </c>
      <c r="D90" s="291"/>
      <c r="E90" s="285">
        <v>0.60899999999999999</v>
      </c>
      <c r="F90" s="286"/>
      <c r="G90" s="293">
        <v>0.96099999999999997</v>
      </c>
    </row>
    <row r="91" spans="2:7" x14ac:dyDescent="0.3">
      <c r="B91" s="278">
        <v>28.7</v>
      </c>
      <c r="C91" s="291">
        <v>0.48599999999999999</v>
      </c>
      <c r="D91" s="291"/>
      <c r="E91" s="285">
        <v>0.60899999999999999</v>
      </c>
      <c r="F91" s="286"/>
      <c r="G91" s="293">
        <v>0.96099999999999997</v>
      </c>
    </row>
    <row r="92" spans="2:7" x14ac:dyDescent="0.3">
      <c r="B92" s="278">
        <v>28.8</v>
      </c>
      <c r="C92" s="291">
        <v>0.48599999999999999</v>
      </c>
      <c r="D92" s="291"/>
      <c r="E92" s="285">
        <v>0.60899999999999999</v>
      </c>
      <c r="F92" s="286"/>
      <c r="G92" s="293">
        <v>0.96099999999999997</v>
      </c>
    </row>
    <row r="93" spans="2:7" x14ac:dyDescent="0.3">
      <c r="B93" s="278">
        <v>28.9</v>
      </c>
      <c r="C93" s="291">
        <v>0.48599999999999999</v>
      </c>
      <c r="D93" s="291"/>
      <c r="E93" s="285">
        <v>0.60899999999999999</v>
      </c>
      <c r="F93" s="286"/>
      <c r="G93" s="293">
        <v>0.96099999999999997</v>
      </c>
    </row>
    <row r="94" spans="2:7" x14ac:dyDescent="0.3">
      <c r="B94" s="277">
        <v>29</v>
      </c>
      <c r="C94" s="281">
        <v>0.47099999999999997</v>
      </c>
      <c r="D94" s="281"/>
      <c r="E94" s="281">
        <v>0.58799999999999997</v>
      </c>
      <c r="F94" s="282"/>
      <c r="G94" s="292">
        <v>0.95399999999999996</v>
      </c>
    </row>
    <row r="95" spans="2:7" x14ac:dyDescent="0.3">
      <c r="B95" s="278">
        <v>29.1</v>
      </c>
      <c r="C95" s="291">
        <v>0.47099999999999997</v>
      </c>
      <c r="D95" s="291"/>
      <c r="E95" s="285">
        <v>0.58799999999999997</v>
      </c>
      <c r="F95" s="286"/>
      <c r="G95" s="293">
        <v>0.95399999999999996</v>
      </c>
    </row>
    <row r="96" spans="2:7" x14ac:dyDescent="0.3">
      <c r="B96" s="278">
        <v>29.2</v>
      </c>
      <c r="C96" s="291">
        <v>0.47099999999999997</v>
      </c>
      <c r="D96" s="291"/>
      <c r="E96" s="285">
        <v>0.58799999999999997</v>
      </c>
      <c r="F96" s="286"/>
      <c r="G96" s="293">
        <v>0.95399999999999996</v>
      </c>
    </row>
    <row r="97" spans="2:7" x14ac:dyDescent="0.3">
      <c r="B97" s="278">
        <v>29.3</v>
      </c>
      <c r="C97" s="291">
        <v>0.47099999999999997</v>
      </c>
      <c r="D97" s="291"/>
      <c r="E97" s="285">
        <v>0.58799999999999997</v>
      </c>
      <c r="F97" s="286"/>
      <c r="G97" s="293">
        <v>0.95399999999999996</v>
      </c>
    </row>
    <row r="98" spans="2:7" x14ac:dyDescent="0.3">
      <c r="B98" s="278">
        <v>29.4</v>
      </c>
      <c r="C98" s="291">
        <v>0.47099999999999997</v>
      </c>
      <c r="D98" s="291"/>
      <c r="E98" s="285">
        <v>0.58799999999999997</v>
      </c>
      <c r="F98" s="286"/>
      <c r="G98" s="293">
        <v>0.95399999999999996</v>
      </c>
    </row>
    <row r="99" spans="2:7" x14ac:dyDescent="0.3">
      <c r="B99" s="278">
        <v>29.5</v>
      </c>
      <c r="C99" s="291">
        <v>0.47099999999999997</v>
      </c>
      <c r="D99" s="291"/>
      <c r="E99" s="285">
        <v>0.58799999999999997</v>
      </c>
      <c r="F99" s="286"/>
      <c r="G99" s="293">
        <v>0.95399999999999996</v>
      </c>
    </row>
    <row r="100" spans="2:7" x14ac:dyDescent="0.3">
      <c r="B100" s="278">
        <v>29.6</v>
      </c>
      <c r="C100" s="291">
        <v>0.47099999999999997</v>
      </c>
      <c r="D100" s="291"/>
      <c r="E100" s="285">
        <v>0.58799999999999997</v>
      </c>
      <c r="F100" s="286"/>
      <c r="G100" s="293">
        <v>0.95399999999999996</v>
      </c>
    </row>
    <row r="101" spans="2:7" x14ac:dyDescent="0.3">
      <c r="B101" s="278">
        <v>29.7</v>
      </c>
      <c r="C101" s="291">
        <v>0.47099999999999997</v>
      </c>
      <c r="D101" s="291"/>
      <c r="E101" s="285">
        <v>0.58799999999999997</v>
      </c>
      <c r="F101" s="286"/>
      <c r="G101" s="293">
        <v>0.95399999999999996</v>
      </c>
    </row>
    <row r="102" spans="2:7" x14ac:dyDescent="0.3">
      <c r="B102" s="278">
        <v>29.8</v>
      </c>
      <c r="C102" s="291">
        <v>0.47099999999999997</v>
      </c>
      <c r="D102" s="291"/>
      <c r="E102" s="285">
        <v>0.58799999999999997</v>
      </c>
      <c r="F102" s="286"/>
      <c r="G102" s="293">
        <v>0.95399999999999996</v>
      </c>
    </row>
    <row r="103" spans="2:7" x14ac:dyDescent="0.3">
      <c r="B103" s="278">
        <v>29.9</v>
      </c>
      <c r="C103" s="291">
        <v>0.47099999999999997</v>
      </c>
      <c r="D103" s="291"/>
      <c r="E103" s="285">
        <v>0.58799999999999997</v>
      </c>
      <c r="F103" s="286"/>
      <c r="G103" s="293">
        <v>0.95399999999999996</v>
      </c>
    </row>
    <row r="104" spans="2:7" x14ac:dyDescent="0.3">
      <c r="B104" s="277">
        <v>30</v>
      </c>
      <c r="C104" s="281">
        <v>0.45500000000000002</v>
      </c>
      <c r="D104" s="281"/>
      <c r="E104" s="281">
        <v>0.57899999999999996</v>
      </c>
      <c r="F104" s="282"/>
      <c r="G104" s="292">
        <v>0.95299999999999996</v>
      </c>
    </row>
    <row r="105" spans="2:7" x14ac:dyDescent="0.3">
      <c r="B105" s="278">
        <v>30.1</v>
      </c>
      <c r="C105" s="291">
        <v>0.45500000000000002</v>
      </c>
      <c r="D105" s="291"/>
      <c r="E105" s="285">
        <v>0.57899999999999996</v>
      </c>
      <c r="F105" s="286"/>
      <c r="G105" s="293">
        <v>0.95299999999999996</v>
      </c>
    </row>
    <row r="106" spans="2:7" x14ac:dyDescent="0.3">
      <c r="B106" s="278">
        <v>30.2</v>
      </c>
      <c r="C106" s="291">
        <v>0.45500000000000002</v>
      </c>
      <c r="D106" s="291"/>
      <c r="E106" s="285">
        <v>0.57899999999999996</v>
      </c>
      <c r="F106" s="286"/>
      <c r="G106" s="293">
        <v>0.95299999999999996</v>
      </c>
    </row>
    <row r="107" spans="2:7" x14ac:dyDescent="0.3">
      <c r="B107" s="278">
        <v>30.3</v>
      </c>
      <c r="C107" s="291">
        <v>0.45500000000000002</v>
      </c>
      <c r="D107" s="291"/>
      <c r="E107" s="285">
        <v>0.57899999999999996</v>
      </c>
      <c r="F107" s="286"/>
      <c r="G107" s="293">
        <v>0.95299999999999996</v>
      </c>
    </row>
    <row r="108" spans="2:7" x14ac:dyDescent="0.3">
      <c r="B108" s="278">
        <v>30.4</v>
      </c>
      <c r="C108" s="291">
        <v>0.45500000000000002</v>
      </c>
      <c r="D108" s="291"/>
      <c r="E108" s="285">
        <v>0.57899999999999996</v>
      </c>
      <c r="F108" s="286"/>
      <c r="G108" s="293">
        <v>0.95299999999999996</v>
      </c>
    </row>
    <row r="109" spans="2:7" x14ac:dyDescent="0.3">
      <c r="B109" s="278">
        <v>30.5</v>
      </c>
      <c r="C109" s="291">
        <v>0.45500000000000002</v>
      </c>
      <c r="D109" s="291"/>
      <c r="E109" s="285">
        <v>0.57899999999999996</v>
      </c>
      <c r="F109" s="286"/>
      <c r="G109" s="293">
        <v>0.95299999999999996</v>
      </c>
    </row>
    <row r="110" spans="2:7" x14ac:dyDescent="0.3">
      <c r="B110" s="278">
        <v>30.6</v>
      </c>
      <c r="C110" s="291">
        <v>0.45500000000000002</v>
      </c>
      <c r="D110" s="291"/>
      <c r="E110" s="285">
        <v>0.57899999999999996</v>
      </c>
      <c r="F110" s="286"/>
      <c r="G110" s="293">
        <v>0.95299999999999996</v>
      </c>
    </row>
    <row r="111" spans="2:7" x14ac:dyDescent="0.3">
      <c r="B111" s="278">
        <v>30.7</v>
      </c>
      <c r="C111" s="291">
        <v>0.45500000000000002</v>
      </c>
      <c r="D111" s="291"/>
      <c r="E111" s="285">
        <v>0.57899999999999996</v>
      </c>
      <c r="F111" s="286"/>
      <c r="G111" s="293">
        <v>0.95299999999999996</v>
      </c>
    </row>
    <row r="112" spans="2:7" x14ac:dyDescent="0.3">
      <c r="B112" s="278">
        <v>30.8</v>
      </c>
      <c r="C112" s="291">
        <v>0.45500000000000002</v>
      </c>
      <c r="D112" s="291"/>
      <c r="E112" s="285">
        <v>0.57899999999999996</v>
      </c>
      <c r="F112" s="286"/>
      <c r="G112" s="293">
        <v>0.95299999999999996</v>
      </c>
    </row>
    <row r="113" spans="2:7" x14ac:dyDescent="0.3">
      <c r="B113" s="278">
        <v>30.9</v>
      </c>
      <c r="C113" s="291">
        <v>0.45500000000000002</v>
      </c>
      <c r="D113" s="291"/>
      <c r="E113" s="285">
        <v>0.57899999999999996</v>
      </c>
      <c r="F113" s="286"/>
      <c r="G113" s="293">
        <v>0.95299999999999996</v>
      </c>
    </row>
    <row r="114" spans="2:7" x14ac:dyDescent="0.3">
      <c r="B114" s="277">
        <v>31</v>
      </c>
      <c r="C114" s="281">
        <v>0.435</v>
      </c>
      <c r="D114" s="281"/>
      <c r="E114" s="281">
        <v>0.55700000000000005</v>
      </c>
      <c r="F114" s="282"/>
      <c r="G114" s="292">
        <v>0.94499999999999995</v>
      </c>
    </row>
    <row r="115" spans="2:7" x14ac:dyDescent="0.3">
      <c r="B115" s="278">
        <v>31.1</v>
      </c>
      <c r="C115" s="291">
        <v>0.435</v>
      </c>
      <c r="D115" s="291"/>
      <c r="E115" s="285">
        <v>0.55700000000000005</v>
      </c>
      <c r="F115" s="286"/>
      <c r="G115" s="293">
        <v>0.94499999999999995</v>
      </c>
    </row>
    <row r="116" spans="2:7" x14ac:dyDescent="0.3">
      <c r="B116" s="278">
        <v>31.2</v>
      </c>
      <c r="C116" s="291">
        <v>0.435</v>
      </c>
      <c r="D116" s="291"/>
      <c r="E116" s="285">
        <v>0.55700000000000005</v>
      </c>
      <c r="F116" s="286"/>
      <c r="G116" s="293">
        <v>0.94499999999999995</v>
      </c>
    </row>
    <row r="117" spans="2:7" x14ac:dyDescent="0.3">
      <c r="B117" s="278">
        <v>31.3</v>
      </c>
      <c r="C117" s="291">
        <v>0.435</v>
      </c>
      <c r="D117" s="291"/>
      <c r="E117" s="285">
        <v>0.55700000000000005</v>
      </c>
      <c r="F117" s="286"/>
      <c r="G117" s="293">
        <v>0.94499999999999995</v>
      </c>
    </row>
    <row r="118" spans="2:7" x14ac:dyDescent="0.3">
      <c r="B118" s="278">
        <v>31.4</v>
      </c>
      <c r="C118" s="291">
        <v>0.435</v>
      </c>
      <c r="D118" s="291"/>
      <c r="E118" s="285">
        <v>0.55700000000000005</v>
      </c>
      <c r="F118" s="286"/>
      <c r="G118" s="293">
        <v>0.94499999999999995</v>
      </c>
    </row>
    <row r="119" spans="2:7" x14ac:dyDescent="0.3">
      <c r="B119" s="278">
        <v>31.5</v>
      </c>
      <c r="C119" s="291">
        <v>0.435</v>
      </c>
      <c r="D119" s="291"/>
      <c r="E119" s="285">
        <v>0.55700000000000005</v>
      </c>
      <c r="F119" s="286"/>
      <c r="G119" s="293">
        <v>0.94499999999999995</v>
      </c>
    </row>
    <row r="120" spans="2:7" x14ac:dyDescent="0.3">
      <c r="B120" s="278">
        <v>31.6</v>
      </c>
      <c r="C120" s="291">
        <v>0.435</v>
      </c>
      <c r="D120" s="291"/>
      <c r="E120" s="285">
        <v>0.55700000000000005</v>
      </c>
      <c r="F120" s="286"/>
      <c r="G120" s="293">
        <v>0.94499999999999995</v>
      </c>
    </row>
    <row r="121" spans="2:7" x14ac:dyDescent="0.3">
      <c r="B121" s="278">
        <v>31.7</v>
      </c>
      <c r="C121" s="291">
        <v>0.435</v>
      </c>
      <c r="D121" s="291"/>
      <c r="E121" s="285">
        <v>0.55700000000000005</v>
      </c>
      <c r="F121" s="286"/>
      <c r="G121" s="293">
        <v>0.94499999999999995</v>
      </c>
    </row>
    <row r="122" spans="2:7" x14ac:dyDescent="0.3">
      <c r="B122" s="278">
        <v>31.8</v>
      </c>
      <c r="C122" s="291">
        <v>0.435</v>
      </c>
      <c r="D122" s="291"/>
      <c r="E122" s="285">
        <v>0.55700000000000005</v>
      </c>
      <c r="F122" s="286"/>
      <c r="G122" s="293">
        <v>0.94499999999999995</v>
      </c>
    </row>
    <row r="123" spans="2:7" x14ac:dyDescent="0.3">
      <c r="B123" s="278">
        <v>31.9</v>
      </c>
      <c r="C123" s="291">
        <v>0.435</v>
      </c>
      <c r="D123" s="291"/>
      <c r="E123" s="285">
        <v>0.55700000000000005</v>
      </c>
      <c r="F123" s="286"/>
      <c r="G123" s="293">
        <v>0.94499999999999995</v>
      </c>
    </row>
    <row r="124" spans="2:7" x14ac:dyDescent="0.3">
      <c r="B124" s="277">
        <v>32</v>
      </c>
      <c r="C124" s="281">
        <v>0.41199999999999998</v>
      </c>
      <c r="D124" s="281"/>
      <c r="E124" s="281">
        <v>0.54600000000000004</v>
      </c>
      <c r="F124" s="282"/>
      <c r="G124" s="292">
        <v>0.94199999999999995</v>
      </c>
    </row>
    <row r="125" spans="2:7" x14ac:dyDescent="0.3">
      <c r="B125" s="278">
        <v>32.1</v>
      </c>
      <c r="C125" s="291">
        <v>0.41199999999999998</v>
      </c>
      <c r="D125" s="291"/>
      <c r="E125" s="285">
        <v>0.54600000000000004</v>
      </c>
      <c r="F125" s="286"/>
      <c r="G125" s="293">
        <v>0.94199999999999995</v>
      </c>
    </row>
    <row r="126" spans="2:7" x14ac:dyDescent="0.3">
      <c r="B126" s="278">
        <v>32.200000000000003</v>
      </c>
      <c r="C126" s="291">
        <v>0.41199999999999998</v>
      </c>
      <c r="D126" s="291"/>
      <c r="E126" s="285">
        <v>0.54600000000000004</v>
      </c>
      <c r="F126" s="286"/>
      <c r="G126" s="293">
        <v>0.94199999999999995</v>
      </c>
    </row>
    <row r="127" spans="2:7" x14ac:dyDescent="0.3">
      <c r="B127" s="278">
        <v>32.299999999999997</v>
      </c>
      <c r="C127" s="291">
        <v>0.41199999999999998</v>
      </c>
      <c r="D127" s="291"/>
      <c r="E127" s="285">
        <v>0.54600000000000004</v>
      </c>
      <c r="F127" s="286"/>
      <c r="G127" s="293">
        <v>0.94199999999999995</v>
      </c>
    </row>
    <row r="128" spans="2:7" x14ac:dyDescent="0.3">
      <c r="B128" s="278">
        <v>32.4</v>
      </c>
      <c r="C128" s="291">
        <v>0.41199999999999998</v>
      </c>
      <c r="D128" s="291"/>
      <c r="E128" s="285">
        <v>0.54600000000000004</v>
      </c>
      <c r="F128" s="286"/>
      <c r="G128" s="293">
        <v>0.94199999999999995</v>
      </c>
    </row>
    <row r="129" spans="2:7" x14ac:dyDescent="0.3">
      <c r="B129" s="278">
        <v>32.5</v>
      </c>
      <c r="C129" s="291">
        <v>0.41199999999999998</v>
      </c>
      <c r="D129" s="291"/>
      <c r="E129" s="285">
        <v>0.54600000000000004</v>
      </c>
      <c r="F129" s="286"/>
      <c r="G129" s="293">
        <v>0.94199999999999995</v>
      </c>
    </row>
    <row r="130" spans="2:7" x14ac:dyDescent="0.3">
      <c r="B130" s="278">
        <v>32.6</v>
      </c>
      <c r="C130" s="291">
        <v>0.41199999999999998</v>
      </c>
      <c r="D130" s="291"/>
      <c r="E130" s="285">
        <v>0.54600000000000004</v>
      </c>
      <c r="F130" s="286"/>
      <c r="G130" s="293">
        <v>0.94199999999999995</v>
      </c>
    </row>
    <row r="131" spans="2:7" x14ac:dyDescent="0.3">
      <c r="B131" s="278">
        <v>32.700000000000003</v>
      </c>
      <c r="C131" s="291">
        <v>0.41199999999999998</v>
      </c>
      <c r="D131" s="291"/>
      <c r="E131" s="285">
        <v>0.54600000000000004</v>
      </c>
      <c r="F131" s="286"/>
      <c r="G131" s="293">
        <v>0.94199999999999995</v>
      </c>
    </row>
    <row r="132" spans="2:7" x14ac:dyDescent="0.3">
      <c r="B132" s="278">
        <v>32.799999999999997</v>
      </c>
      <c r="C132" s="291">
        <v>0.41199999999999998</v>
      </c>
      <c r="D132" s="291"/>
      <c r="E132" s="285">
        <v>0.54600000000000004</v>
      </c>
      <c r="F132" s="286"/>
      <c r="G132" s="293">
        <v>0.94199999999999995</v>
      </c>
    </row>
    <row r="133" spans="2:7" x14ac:dyDescent="0.3">
      <c r="B133" s="278">
        <v>32.9</v>
      </c>
      <c r="C133" s="291">
        <v>0.41199999999999998</v>
      </c>
      <c r="D133" s="291"/>
      <c r="E133" s="285">
        <v>0.54600000000000004</v>
      </c>
      <c r="F133" s="286"/>
      <c r="G133" s="293">
        <v>0.94199999999999995</v>
      </c>
    </row>
    <row r="134" spans="2:7" x14ac:dyDescent="0.3">
      <c r="B134" s="277">
        <v>33</v>
      </c>
      <c r="C134" s="281">
        <v>0.38700000000000001</v>
      </c>
      <c r="D134" s="281"/>
      <c r="E134" s="281">
        <v>0.51500000000000001</v>
      </c>
      <c r="F134" s="282"/>
      <c r="G134" s="292">
        <v>0.94199999999999995</v>
      </c>
    </row>
    <row r="135" spans="2:7" x14ac:dyDescent="0.3">
      <c r="B135" s="278">
        <v>33.1</v>
      </c>
      <c r="C135" s="291">
        <v>0.38700000000000001</v>
      </c>
      <c r="D135" s="291"/>
      <c r="E135" s="285">
        <v>0.51500000000000001</v>
      </c>
      <c r="F135" s="286"/>
      <c r="G135" s="293">
        <v>0.94199999999999995</v>
      </c>
    </row>
    <row r="136" spans="2:7" x14ac:dyDescent="0.3">
      <c r="B136" s="278">
        <v>33.200000000000003</v>
      </c>
      <c r="C136" s="291">
        <v>0.38700000000000001</v>
      </c>
      <c r="D136" s="291"/>
      <c r="E136" s="285">
        <v>0.51500000000000001</v>
      </c>
      <c r="F136" s="286"/>
      <c r="G136" s="293">
        <v>0.94199999999999995</v>
      </c>
    </row>
    <row r="137" spans="2:7" x14ac:dyDescent="0.3">
      <c r="B137" s="278">
        <v>33.299999999999997</v>
      </c>
      <c r="C137" s="291">
        <v>0.38700000000000001</v>
      </c>
      <c r="D137" s="291"/>
      <c r="E137" s="285">
        <v>0.51500000000000001</v>
      </c>
      <c r="F137" s="286"/>
      <c r="G137" s="293">
        <v>0.94199999999999995</v>
      </c>
    </row>
    <row r="138" spans="2:7" x14ac:dyDescent="0.3">
      <c r="B138" s="278">
        <v>33.4</v>
      </c>
      <c r="C138" s="291">
        <v>0.38700000000000001</v>
      </c>
      <c r="D138" s="291"/>
      <c r="E138" s="285">
        <v>0.51500000000000001</v>
      </c>
      <c r="F138" s="286"/>
      <c r="G138" s="293">
        <v>0.94199999999999995</v>
      </c>
    </row>
    <row r="139" spans="2:7" x14ac:dyDescent="0.3">
      <c r="B139" s="278">
        <v>33.5</v>
      </c>
      <c r="C139" s="291">
        <v>0.38700000000000001</v>
      </c>
      <c r="D139" s="291"/>
      <c r="E139" s="285">
        <v>0.51500000000000001</v>
      </c>
      <c r="F139" s="286"/>
      <c r="G139" s="293">
        <v>0.94199999999999995</v>
      </c>
    </row>
    <row r="140" spans="2:7" x14ac:dyDescent="0.3">
      <c r="B140" s="278">
        <v>33.6</v>
      </c>
      <c r="C140" s="291">
        <v>0.38700000000000001</v>
      </c>
      <c r="D140" s="291"/>
      <c r="E140" s="285">
        <v>0.51500000000000001</v>
      </c>
      <c r="F140" s="286"/>
      <c r="G140" s="293">
        <v>0.94199999999999995</v>
      </c>
    </row>
    <row r="141" spans="2:7" x14ac:dyDescent="0.3">
      <c r="B141" s="278">
        <v>33.700000000000003</v>
      </c>
      <c r="C141" s="291">
        <v>0.38700000000000001</v>
      </c>
      <c r="D141" s="291"/>
      <c r="E141" s="285">
        <v>0.51500000000000001</v>
      </c>
      <c r="F141" s="286"/>
      <c r="G141" s="293">
        <v>0.94199999999999995</v>
      </c>
    </row>
    <row r="142" spans="2:7" x14ac:dyDescent="0.3">
      <c r="B142" s="278">
        <v>33.799999999999997</v>
      </c>
      <c r="C142" s="291">
        <v>0.38700000000000001</v>
      </c>
      <c r="D142" s="291"/>
      <c r="E142" s="285">
        <v>0.51500000000000001</v>
      </c>
      <c r="F142" s="286"/>
      <c r="G142" s="293">
        <v>0.94199999999999995</v>
      </c>
    </row>
    <row r="143" spans="2:7" x14ac:dyDescent="0.3">
      <c r="B143" s="278">
        <v>33.9</v>
      </c>
      <c r="C143" s="291">
        <v>0.38700000000000001</v>
      </c>
      <c r="D143" s="291"/>
      <c r="E143" s="285">
        <v>0.51500000000000001</v>
      </c>
      <c r="F143" s="286"/>
      <c r="G143" s="293">
        <v>0.94199999999999995</v>
      </c>
    </row>
    <row r="144" spans="2:7" x14ac:dyDescent="0.3">
      <c r="B144" s="277">
        <v>34</v>
      </c>
      <c r="C144" s="281">
        <v>0.36299999999999999</v>
      </c>
      <c r="D144" s="281"/>
      <c r="E144" s="281">
        <v>0.505</v>
      </c>
      <c r="F144" s="282"/>
      <c r="G144" s="292">
        <v>0.92900000000000005</v>
      </c>
    </row>
    <row r="145" spans="2:7" x14ac:dyDescent="0.3">
      <c r="B145" s="278">
        <v>34.1</v>
      </c>
      <c r="C145" s="291">
        <v>0.36299999999999999</v>
      </c>
      <c r="D145" s="291"/>
      <c r="E145" s="285">
        <v>0.505</v>
      </c>
      <c r="F145" s="286"/>
      <c r="G145" s="293">
        <v>0.92900000000000005</v>
      </c>
    </row>
    <row r="146" spans="2:7" x14ac:dyDescent="0.3">
      <c r="B146" s="278">
        <v>34.200000000000003</v>
      </c>
      <c r="C146" s="291">
        <v>0.36299999999999999</v>
      </c>
      <c r="D146" s="291"/>
      <c r="E146" s="285">
        <v>0.505</v>
      </c>
      <c r="F146" s="286"/>
      <c r="G146" s="293">
        <v>0.92900000000000005</v>
      </c>
    </row>
    <row r="147" spans="2:7" x14ac:dyDescent="0.3">
      <c r="B147" s="278">
        <v>34.299999999999997</v>
      </c>
      <c r="C147" s="291">
        <v>0.36299999999999999</v>
      </c>
      <c r="D147" s="291"/>
      <c r="E147" s="285">
        <v>0.505</v>
      </c>
      <c r="F147" s="286"/>
      <c r="G147" s="293">
        <v>0.92900000000000005</v>
      </c>
    </row>
    <row r="148" spans="2:7" x14ac:dyDescent="0.3">
      <c r="B148" s="278">
        <v>34.4</v>
      </c>
      <c r="C148" s="291">
        <v>0.36299999999999999</v>
      </c>
      <c r="D148" s="291"/>
      <c r="E148" s="285">
        <v>0.505</v>
      </c>
      <c r="F148" s="286"/>
      <c r="G148" s="293">
        <v>0.92900000000000005</v>
      </c>
    </row>
    <row r="149" spans="2:7" x14ac:dyDescent="0.3">
      <c r="B149" s="278">
        <v>34.5</v>
      </c>
      <c r="C149" s="291">
        <v>0.36299999999999999</v>
      </c>
      <c r="D149" s="291"/>
      <c r="E149" s="285">
        <v>0.505</v>
      </c>
      <c r="F149" s="286"/>
      <c r="G149" s="293">
        <v>0.92900000000000005</v>
      </c>
    </row>
    <row r="150" spans="2:7" x14ac:dyDescent="0.3">
      <c r="B150" s="278">
        <v>34.6</v>
      </c>
      <c r="C150" s="291">
        <v>0.36299999999999999</v>
      </c>
      <c r="D150" s="291"/>
      <c r="E150" s="285">
        <v>0.505</v>
      </c>
      <c r="F150" s="286"/>
      <c r="G150" s="293">
        <v>0.92900000000000005</v>
      </c>
    </row>
    <row r="151" spans="2:7" x14ac:dyDescent="0.3">
      <c r="B151" s="278">
        <v>34.700000000000003</v>
      </c>
      <c r="C151" s="291">
        <v>0.36299999999999999</v>
      </c>
      <c r="D151" s="291"/>
      <c r="E151" s="285">
        <v>0.505</v>
      </c>
      <c r="F151" s="286"/>
      <c r="G151" s="293">
        <v>0.92900000000000005</v>
      </c>
    </row>
    <row r="152" spans="2:7" x14ac:dyDescent="0.3">
      <c r="B152" s="278">
        <v>34.799999999999997</v>
      </c>
      <c r="C152" s="291">
        <v>0.36299999999999999</v>
      </c>
      <c r="D152" s="291"/>
      <c r="E152" s="285">
        <v>0.505</v>
      </c>
      <c r="F152" s="286"/>
      <c r="G152" s="293">
        <v>0.92900000000000005</v>
      </c>
    </row>
    <row r="153" spans="2:7" x14ac:dyDescent="0.3">
      <c r="B153" s="278">
        <v>34.9</v>
      </c>
      <c r="C153" s="291">
        <v>0.36299999999999999</v>
      </c>
      <c r="D153" s="291"/>
      <c r="E153" s="285">
        <v>0.505</v>
      </c>
      <c r="F153" s="286"/>
      <c r="G153" s="293">
        <v>0.92900000000000005</v>
      </c>
    </row>
    <row r="154" spans="2:7" x14ac:dyDescent="0.3">
      <c r="B154" s="277">
        <v>35</v>
      </c>
      <c r="C154" s="281">
        <v>0.34300000000000003</v>
      </c>
      <c r="D154" s="281"/>
      <c r="E154" s="281">
        <v>0.49</v>
      </c>
      <c r="F154" s="282"/>
      <c r="G154" s="292">
        <v>0.92400000000000004</v>
      </c>
    </row>
    <row r="155" spans="2:7" x14ac:dyDescent="0.3">
      <c r="B155" s="278">
        <v>35.1</v>
      </c>
      <c r="C155" s="291">
        <v>0.34300000000000003</v>
      </c>
      <c r="D155" s="291"/>
      <c r="E155" s="285">
        <v>0.49</v>
      </c>
      <c r="F155" s="286"/>
      <c r="G155" s="293">
        <v>0.92400000000000004</v>
      </c>
    </row>
    <row r="156" spans="2:7" x14ac:dyDescent="0.3">
      <c r="B156" s="278">
        <v>35.200000000000003</v>
      </c>
      <c r="C156" s="291">
        <v>0.34300000000000003</v>
      </c>
      <c r="D156" s="291"/>
      <c r="E156" s="285">
        <v>0.49</v>
      </c>
      <c r="F156" s="286"/>
      <c r="G156" s="293">
        <v>0.92400000000000004</v>
      </c>
    </row>
    <row r="157" spans="2:7" x14ac:dyDescent="0.3">
      <c r="B157" s="278">
        <v>35.299999999999997</v>
      </c>
      <c r="C157" s="291">
        <v>0.34300000000000003</v>
      </c>
      <c r="D157" s="291"/>
      <c r="E157" s="285">
        <v>0.49</v>
      </c>
      <c r="F157" s="286"/>
      <c r="G157" s="293">
        <v>0.92400000000000004</v>
      </c>
    </row>
    <row r="158" spans="2:7" x14ac:dyDescent="0.3">
      <c r="B158" s="278">
        <v>35.4</v>
      </c>
      <c r="C158" s="291">
        <v>0.34300000000000003</v>
      </c>
      <c r="D158" s="291"/>
      <c r="E158" s="285">
        <v>0.49</v>
      </c>
      <c r="F158" s="286"/>
      <c r="G158" s="293">
        <v>0.92400000000000004</v>
      </c>
    </row>
    <row r="159" spans="2:7" x14ac:dyDescent="0.3">
      <c r="B159" s="278">
        <v>35.5</v>
      </c>
      <c r="C159" s="291">
        <v>0.34300000000000003</v>
      </c>
      <c r="D159" s="291"/>
      <c r="E159" s="285">
        <v>0.49</v>
      </c>
      <c r="F159" s="286"/>
      <c r="G159" s="293">
        <v>0.92400000000000004</v>
      </c>
    </row>
    <row r="160" spans="2:7" x14ac:dyDescent="0.3">
      <c r="B160" s="278">
        <v>35.6</v>
      </c>
      <c r="C160" s="291">
        <v>0.34300000000000003</v>
      </c>
      <c r="D160" s="291"/>
      <c r="E160" s="285">
        <v>0.49</v>
      </c>
      <c r="F160" s="286"/>
      <c r="G160" s="293">
        <v>0.92400000000000004</v>
      </c>
    </row>
    <row r="161" spans="2:7" x14ac:dyDescent="0.3">
      <c r="B161" s="278">
        <v>35.700000000000003</v>
      </c>
      <c r="C161" s="291">
        <v>0.34300000000000003</v>
      </c>
      <c r="D161" s="291"/>
      <c r="E161" s="285">
        <v>0.49</v>
      </c>
      <c r="F161" s="286"/>
      <c r="G161" s="293">
        <v>0.92400000000000004</v>
      </c>
    </row>
    <row r="162" spans="2:7" x14ac:dyDescent="0.3">
      <c r="B162" s="278">
        <v>35.799999999999997</v>
      </c>
      <c r="C162" s="291">
        <v>0.34300000000000003</v>
      </c>
      <c r="D162" s="291"/>
      <c r="E162" s="285">
        <v>0.49</v>
      </c>
      <c r="F162" s="286"/>
      <c r="G162" s="293">
        <v>0.92400000000000004</v>
      </c>
    </row>
    <row r="163" spans="2:7" x14ac:dyDescent="0.3">
      <c r="B163" s="278">
        <v>35.9</v>
      </c>
      <c r="C163" s="291">
        <v>0.34300000000000003</v>
      </c>
      <c r="D163" s="291"/>
      <c r="E163" s="285">
        <v>0.49</v>
      </c>
      <c r="F163" s="286"/>
      <c r="G163" s="293">
        <v>0.92400000000000004</v>
      </c>
    </row>
    <row r="164" spans="2:7" x14ac:dyDescent="0.3">
      <c r="B164" s="277">
        <v>36</v>
      </c>
      <c r="C164" s="281">
        <v>0.32800000000000001</v>
      </c>
      <c r="D164" s="281"/>
      <c r="E164" s="281">
        <v>0.47799999999999998</v>
      </c>
      <c r="F164" s="282"/>
      <c r="G164" s="292">
        <v>0.91900000000000004</v>
      </c>
    </row>
    <row r="165" spans="2:7" x14ac:dyDescent="0.3">
      <c r="B165" s="278">
        <v>36.1</v>
      </c>
      <c r="C165" s="291">
        <v>0.32800000000000001</v>
      </c>
      <c r="D165" s="291"/>
      <c r="E165" s="285">
        <v>0.47799999999999998</v>
      </c>
      <c r="F165" s="286"/>
      <c r="G165" s="293">
        <v>0.91900000000000004</v>
      </c>
    </row>
    <row r="166" spans="2:7" x14ac:dyDescent="0.3">
      <c r="B166" s="278">
        <v>36.200000000000003</v>
      </c>
      <c r="C166" s="291">
        <v>0.32800000000000001</v>
      </c>
      <c r="D166" s="291"/>
      <c r="E166" s="285">
        <v>0.47799999999999998</v>
      </c>
      <c r="F166" s="286"/>
      <c r="G166" s="293">
        <v>0.91900000000000004</v>
      </c>
    </row>
    <row r="167" spans="2:7" x14ac:dyDescent="0.3">
      <c r="B167" s="278">
        <v>36.299999999999997</v>
      </c>
      <c r="C167" s="291">
        <v>0.32800000000000001</v>
      </c>
      <c r="D167" s="291"/>
      <c r="E167" s="285">
        <v>0.47799999999999998</v>
      </c>
      <c r="F167" s="286"/>
      <c r="G167" s="293">
        <v>0.91900000000000004</v>
      </c>
    </row>
    <row r="168" spans="2:7" x14ac:dyDescent="0.3">
      <c r="B168" s="278">
        <v>36.4</v>
      </c>
      <c r="C168" s="291">
        <v>0.32800000000000001</v>
      </c>
      <c r="D168" s="291"/>
      <c r="E168" s="285">
        <v>0.47799999999999998</v>
      </c>
      <c r="F168" s="286"/>
      <c r="G168" s="293">
        <v>0.91900000000000004</v>
      </c>
    </row>
    <row r="169" spans="2:7" x14ac:dyDescent="0.3">
      <c r="B169" s="278">
        <v>36.5</v>
      </c>
      <c r="C169" s="291">
        <v>0.32800000000000001</v>
      </c>
      <c r="D169" s="291"/>
      <c r="E169" s="285">
        <v>0.47799999999999998</v>
      </c>
      <c r="F169" s="286"/>
      <c r="G169" s="293">
        <v>0.91900000000000004</v>
      </c>
    </row>
    <row r="170" spans="2:7" x14ac:dyDescent="0.3">
      <c r="B170" s="278">
        <v>36.6</v>
      </c>
      <c r="C170" s="291">
        <v>0.32800000000000001</v>
      </c>
      <c r="D170" s="291"/>
      <c r="E170" s="285">
        <v>0.47799999999999998</v>
      </c>
      <c r="F170" s="286"/>
      <c r="G170" s="293">
        <v>0.91900000000000004</v>
      </c>
    </row>
    <row r="171" spans="2:7" x14ac:dyDescent="0.3">
      <c r="B171" s="278">
        <v>36.700000000000003</v>
      </c>
      <c r="C171" s="291">
        <v>0.32800000000000001</v>
      </c>
      <c r="D171" s="291"/>
      <c r="E171" s="285">
        <v>0.47799999999999998</v>
      </c>
      <c r="F171" s="286"/>
      <c r="G171" s="293">
        <v>0.91900000000000004</v>
      </c>
    </row>
    <row r="172" spans="2:7" x14ac:dyDescent="0.3">
      <c r="B172" s="278">
        <v>36.799999999999997</v>
      </c>
      <c r="C172" s="291">
        <v>0.32800000000000001</v>
      </c>
      <c r="D172" s="291"/>
      <c r="E172" s="285">
        <v>0.47799999999999998</v>
      </c>
      <c r="F172" s="286"/>
      <c r="G172" s="293">
        <v>0.91900000000000004</v>
      </c>
    </row>
    <row r="173" spans="2:7" x14ac:dyDescent="0.3">
      <c r="B173" s="278">
        <v>36.9</v>
      </c>
      <c r="C173" s="291">
        <v>0.32800000000000001</v>
      </c>
      <c r="D173" s="291"/>
      <c r="E173" s="285">
        <v>0.47799999999999998</v>
      </c>
      <c r="F173" s="286"/>
      <c r="G173" s="293">
        <v>0.91900000000000004</v>
      </c>
    </row>
    <row r="174" spans="2:7" x14ac:dyDescent="0.3">
      <c r="B174" s="277">
        <v>37</v>
      </c>
      <c r="C174" s="281">
        <v>0.32</v>
      </c>
      <c r="D174" s="281"/>
      <c r="E174" s="281">
        <v>0.45600000000000002</v>
      </c>
      <c r="F174" s="282"/>
      <c r="G174" s="292">
        <v>0.90900000000000003</v>
      </c>
    </row>
    <row r="175" spans="2:7" x14ac:dyDescent="0.3">
      <c r="B175" s="278">
        <v>37.1</v>
      </c>
      <c r="C175" s="291">
        <v>0.32</v>
      </c>
      <c r="D175" s="291"/>
      <c r="E175" s="285">
        <v>0.45600000000000002</v>
      </c>
      <c r="F175" s="286"/>
      <c r="G175" s="293">
        <v>0.90900000000000003</v>
      </c>
    </row>
    <row r="176" spans="2:7" x14ac:dyDescent="0.3">
      <c r="B176" s="278">
        <v>37.200000000000003</v>
      </c>
      <c r="C176" s="291">
        <v>0.32</v>
      </c>
      <c r="D176" s="291"/>
      <c r="E176" s="285">
        <v>0.45600000000000002</v>
      </c>
      <c r="F176" s="286"/>
      <c r="G176" s="293">
        <v>0.90900000000000003</v>
      </c>
    </row>
    <row r="177" spans="2:7" x14ac:dyDescent="0.3">
      <c r="B177" s="278">
        <v>37.299999999999997</v>
      </c>
      <c r="C177" s="291">
        <v>0.32</v>
      </c>
      <c r="D177" s="291"/>
      <c r="E177" s="285">
        <v>0.45600000000000002</v>
      </c>
      <c r="F177" s="286"/>
      <c r="G177" s="293">
        <v>0.90900000000000003</v>
      </c>
    </row>
    <row r="178" spans="2:7" x14ac:dyDescent="0.3">
      <c r="B178" s="278">
        <v>37.4</v>
      </c>
      <c r="C178" s="291">
        <v>0.32</v>
      </c>
      <c r="D178" s="291"/>
      <c r="E178" s="285">
        <v>0.45600000000000002</v>
      </c>
      <c r="F178" s="286"/>
      <c r="G178" s="293">
        <v>0.90900000000000003</v>
      </c>
    </row>
    <row r="179" spans="2:7" x14ac:dyDescent="0.3">
      <c r="B179" s="278">
        <v>37.5</v>
      </c>
      <c r="C179" s="291">
        <v>0.32</v>
      </c>
      <c r="D179" s="291"/>
      <c r="E179" s="285">
        <v>0.45600000000000002</v>
      </c>
      <c r="F179" s="286"/>
      <c r="G179" s="293">
        <v>0.90900000000000003</v>
      </c>
    </row>
    <row r="180" spans="2:7" x14ac:dyDescent="0.3">
      <c r="B180" s="278">
        <v>37.6</v>
      </c>
      <c r="C180" s="291">
        <v>0.32</v>
      </c>
      <c r="D180" s="291"/>
      <c r="E180" s="285">
        <v>0.45600000000000002</v>
      </c>
      <c r="F180" s="286"/>
      <c r="G180" s="293">
        <v>0.90900000000000003</v>
      </c>
    </row>
    <row r="181" spans="2:7" x14ac:dyDescent="0.3">
      <c r="B181" s="278">
        <v>37.700000000000003</v>
      </c>
      <c r="C181" s="291">
        <v>0.32</v>
      </c>
      <c r="D181" s="291"/>
      <c r="E181" s="285">
        <v>0.45600000000000002</v>
      </c>
      <c r="F181" s="286"/>
      <c r="G181" s="293">
        <v>0.90900000000000003</v>
      </c>
    </row>
    <row r="182" spans="2:7" x14ac:dyDescent="0.3">
      <c r="B182" s="278">
        <v>37.799999999999997</v>
      </c>
      <c r="C182" s="291">
        <v>0.32</v>
      </c>
      <c r="D182" s="291"/>
      <c r="E182" s="285">
        <v>0.45600000000000002</v>
      </c>
      <c r="F182" s="286"/>
      <c r="G182" s="293">
        <v>0.90900000000000003</v>
      </c>
    </row>
    <row r="183" spans="2:7" x14ac:dyDescent="0.3">
      <c r="B183" s="278">
        <v>37.9</v>
      </c>
      <c r="C183" s="291">
        <v>0.32</v>
      </c>
      <c r="D183" s="291"/>
      <c r="E183" s="285">
        <v>0.45600000000000002</v>
      </c>
      <c r="F183" s="286"/>
      <c r="G183" s="293">
        <v>0.90900000000000003</v>
      </c>
    </row>
    <row r="184" spans="2:7" x14ac:dyDescent="0.3">
      <c r="B184" s="277">
        <v>38</v>
      </c>
      <c r="C184" s="281">
        <v>0.317</v>
      </c>
      <c r="D184" s="281"/>
      <c r="E184" s="281">
        <v>0.44800000000000001</v>
      </c>
      <c r="F184" s="282"/>
      <c r="G184" s="292">
        <v>0.90900000000000003</v>
      </c>
    </row>
    <row r="185" spans="2:7" x14ac:dyDescent="0.3">
      <c r="B185" s="278">
        <v>38.1</v>
      </c>
      <c r="C185" s="291">
        <v>0.317</v>
      </c>
      <c r="D185" s="291"/>
      <c r="E185" s="285">
        <v>0.44800000000000001</v>
      </c>
      <c r="F185" s="286"/>
      <c r="G185" s="293">
        <v>0.90900000000000003</v>
      </c>
    </row>
    <row r="186" spans="2:7" x14ac:dyDescent="0.3">
      <c r="B186" s="278">
        <v>38.200000000000003</v>
      </c>
      <c r="C186" s="291">
        <v>0.317</v>
      </c>
      <c r="D186" s="291"/>
      <c r="E186" s="285">
        <v>0.44800000000000001</v>
      </c>
      <c r="F186" s="286"/>
      <c r="G186" s="293">
        <v>0.90900000000000003</v>
      </c>
    </row>
    <row r="187" spans="2:7" x14ac:dyDescent="0.3">
      <c r="B187" s="278">
        <v>38.299999999999997</v>
      </c>
      <c r="C187" s="291">
        <v>0.317</v>
      </c>
      <c r="D187" s="291"/>
      <c r="E187" s="285">
        <v>0.44800000000000001</v>
      </c>
      <c r="F187" s="286"/>
      <c r="G187" s="293">
        <v>0.90900000000000003</v>
      </c>
    </row>
    <row r="188" spans="2:7" x14ac:dyDescent="0.3">
      <c r="B188" s="278">
        <v>38.4</v>
      </c>
      <c r="C188" s="291">
        <v>0.317</v>
      </c>
      <c r="D188" s="291"/>
      <c r="E188" s="285">
        <v>0.44800000000000001</v>
      </c>
      <c r="F188" s="286"/>
      <c r="G188" s="293">
        <v>0.90900000000000003</v>
      </c>
    </row>
    <row r="189" spans="2:7" x14ac:dyDescent="0.3">
      <c r="B189" s="278">
        <v>38.5</v>
      </c>
      <c r="C189" s="291">
        <v>0.317</v>
      </c>
      <c r="D189" s="291"/>
      <c r="E189" s="285">
        <v>0.44800000000000001</v>
      </c>
      <c r="F189" s="286"/>
      <c r="G189" s="293">
        <v>0.90900000000000003</v>
      </c>
    </row>
    <row r="190" spans="2:7" x14ac:dyDescent="0.3">
      <c r="B190" s="278">
        <v>38.6</v>
      </c>
      <c r="C190" s="291">
        <v>0.317</v>
      </c>
      <c r="D190" s="291"/>
      <c r="E190" s="285">
        <v>0.44800000000000001</v>
      </c>
      <c r="F190" s="286"/>
      <c r="G190" s="293">
        <v>0.90900000000000003</v>
      </c>
    </row>
    <row r="191" spans="2:7" x14ac:dyDescent="0.3">
      <c r="B191" s="278">
        <v>38.700000000000003</v>
      </c>
      <c r="C191" s="291">
        <v>0.317</v>
      </c>
      <c r="D191" s="291"/>
      <c r="E191" s="285">
        <v>0.44800000000000001</v>
      </c>
      <c r="F191" s="286"/>
      <c r="G191" s="293">
        <v>0.90900000000000003</v>
      </c>
    </row>
    <row r="192" spans="2:7" x14ac:dyDescent="0.3">
      <c r="B192" s="278">
        <v>38.799999999999997</v>
      </c>
      <c r="C192" s="291">
        <v>0.317</v>
      </c>
      <c r="D192" s="291"/>
      <c r="E192" s="285">
        <v>0.44800000000000001</v>
      </c>
      <c r="F192" s="286"/>
      <c r="G192" s="293">
        <v>0.90900000000000003</v>
      </c>
    </row>
    <row r="193" spans="2:7" x14ac:dyDescent="0.3">
      <c r="B193" s="278">
        <v>38.9</v>
      </c>
      <c r="C193" s="291">
        <v>0.317</v>
      </c>
      <c r="D193" s="291"/>
      <c r="E193" s="285">
        <v>0.44800000000000001</v>
      </c>
      <c r="F193" s="286"/>
      <c r="G193" s="293">
        <v>0.90900000000000003</v>
      </c>
    </row>
    <row r="194" spans="2:7" x14ac:dyDescent="0.3">
      <c r="B194" s="277">
        <v>39</v>
      </c>
      <c r="C194" s="281">
        <v>0.30299999999999999</v>
      </c>
      <c r="D194" s="281"/>
      <c r="E194" s="281">
        <v>0.433</v>
      </c>
      <c r="F194" s="282"/>
      <c r="G194" s="292">
        <v>0.9</v>
      </c>
    </row>
    <row r="195" spans="2:7" x14ac:dyDescent="0.3">
      <c r="B195" s="278">
        <v>39.1</v>
      </c>
      <c r="C195" s="291">
        <v>0.30299999999999999</v>
      </c>
      <c r="D195" s="291"/>
      <c r="E195" s="285">
        <v>0.433</v>
      </c>
      <c r="F195" s="286"/>
      <c r="G195" s="293">
        <v>0.9</v>
      </c>
    </row>
    <row r="196" spans="2:7" x14ac:dyDescent="0.3">
      <c r="B196" s="278">
        <v>39.200000000000003</v>
      </c>
      <c r="C196" s="291">
        <v>0.30299999999999999</v>
      </c>
      <c r="D196" s="291"/>
      <c r="E196" s="285">
        <v>0.433</v>
      </c>
      <c r="F196" s="286"/>
      <c r="G196" s="293">
        <v>0.9</v>
      </c>
    </row>
    <row r="197" spans="2:7" x14ac:dyDescent="0.3">
      <c r="B197" s="278">
        <v>39.299999999999997</v>
      </c>
      <c r="C197" s="291">
        <v>0.30299999999999999</v>
      </c>
      <c r="D197" s="291"/>
      <c r="E197" s="285">
        <v>0.433</v>
      </c>
      <c r="F197" s="286"/>
      <c r="G197" s="293">
        <v>0.9</v>
      </c>
    </row>
    <row r="198" spans="2:7" x14ac:dyDescent="0.3">
      <c r="B198" s="278">
        <v>39.4</v>
      </c>
      <c r="C198" s="291">
        <v>0.30299999999999999</v>
      </c>
      <c r="D198" s="291"/>
      <c r="E198" s="285">
        <v>0.433</v>
      </c>
      <c r="F198" s="286"/>
      <c r="G198" s="293">
        <v>0.9</v>
      </c>
    </row>
    <row r="199" spans="2:7" x14ac:dyDescent="0.3">
      <c r="B199" s="278">
        <v>39.5</v>
      </c>
      <c r="C199" s="291">
        <v>0.30299999999999999</v>
      </c>
      <c r="D199" s="291"/>
      <c r="E199" s="285">
        <v>0.433</v>
      </c>
      <c r="F199" s="286"/>
      <c r="G199" s="293">
        <v>0.9</v>
      </c>
    </row>
    <row r="200" spans="2:7" x14ac:dyDescent="0.3">
      <c r="B200" s="278">
        <v>39.6</v>
      </c>
      <c r="C200" s="291">
        <v>0.30299999999999999</v>
      </c>
      <c r="D200" s="291"/>
      <c r="E200" s="285">
        <v>0.433</v>
      </c>
      <c r="F200" s="286"/>
      <c r="G200" s="293">
        <v>0.9</v>
      </c>
    </row>
    <row r="201" spans="2:7" x14ac:dyDescent="0.3">
      <c r="B201" s="278">
        <v>39.700000000000003</v>
      </c>
      <c r="C201" s="291">
        <v>0.30299999999999999</v>
      </c>
      <c r="D201" s="291"/>
      <c r="E201" s="285">
        <v>0.433</v>
      </c>
      <c r="F201" s="286"/>
      <c r="G201" s="293">
        <v>0.9</v>
      </c>
    </row>
    <row r="202" spans="2:7" x14ac:dyDescent="0.3">
      <c r="B202" s="278">
        <v>39.799999999999997</v>
      </c>
      <c r="C202" s="291">
        <v>0.30299999999999999</v>
      </c>
      <c r="D202" s="291"/>
      <c r="E202" s="285">
        <v>0.433</v>
      </c>
      <c r="F202" s="286"/>
      <c r="G202" s="293">
        <v>0.9</v>
      </c>
    </row>
    <row r="203" spans="2:7" x14ac:dyDescent="0.3">
      <c r="B203" s="278">
        <v>39.9</v>
      </c>
      <c r="C203" s="291">
        <v>0.30299999999999999</v>
      </c>
      <c r="D203" s="291"/>
      <c r="E203" s="285">
        <v>0.433</v>
      </c>
      <c r="F203" s="286"/>
      <c r="G203" s="293">
        <v>0.9</v>
      </c>
    </row>
    <row r="204" spans="2:7" x14ac:dyDescent="0.3">
      <c r="B204" s="277">
        <v>40</v>
      </c>
      <c r="C204" s="281">
        <v>0.30299999999999999</v>
      </c>
      <c r="D204" s="281"/>
      <c r="E204" s="281">
        <v>0.433</v>
      </c>
      <c r="F204" s="282"/>
      <c r="G204" s="292">
        <v>0.9</v>
      </c>
    </row>
  </sheetData>
  <sheetProtection sheet="1" objects="1" scenarios="1"/>
  <pageMargins left="0.7" right="0.7" top="0.75" bottom="0.75" header="0.51180555555555496" footer="0.51180555555555496"/>
  <pageSetup paperSize="9" firstPageNumber="0" orientation="portrait" horizontalDpi="300" verticalDpi="300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ADC49-E657-41E8-9CD5-08B431309896}">
  <sheetPr>
    <tabColor rgb="FFCC00FF"/>
  </sheetPr>
  <dimension ref="B1:DM76"/>
  <sheetViews>
    <sheetView showGridLines="0" showRowColHeaders="0" zoomScale="50" zoomScaleNormal="50" workbookViewId="0">
      <selection activeCell="F4" sqref="F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9.21875" style="205"/>
    <col min="2" max="2" width="6.21875" style="268" bestFit="1" customWidth="1"/>
    <col min="3" max="3" width="50.77734375" style="272" customWidth="1"/>
    <col min="4" max="4" width="4" style="205" customWidth="1"/>
    <col min="5" max="30" width="8.77734375" style="205" customWidth="1"/>
    <col min="31" max="16384" width="9.21875" style="205"/>
  </cols>
  <sheetData>
    <row r="1" spans="2:46" ht="49.95" customHeight="1" x14ac:dyDescent="0.45"/>
    <row r="3" spans="2:46" s="249" customFormat="1" ht="72" x14ac:dyDescent="1.6">
      <c r="B3" s="267"/>
      <c r="C3" s="267"/>
      <c r="E3" s="250"/>
      <c r="F3" s="334">
        <v>7</v>
      </c>
      <c r="G3" s="334"/>
      <c r="H3" s="330" t="str">
        <f>VLOOKUP($F$3,'8E7'!A18:B53,2)</f>
        <v>leerling 7</v>
      </c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  <c r="AB3" s="331"/>
      <c r="AC3" s="331"/>
      <c r="AD3" s="331"/>
      <c r="AE3" s="331"/>
      <c r="AF3" s="331"/>
      <c r="AG3" s="331"/>
      <c r="AH3" s="332"/>
      <c r="AI3" s="326" t="s">
        <v>125</v>
      </c>
      <c r="AJ3" s="327"/>
      <c r="AK3" s="327"/>
      <c r="AL3" s="328">
        <f>'8E7'!$D$2</f>
        <v>8</v>
      </c>
      <c r="AM3" s="328"/>
      <c r="AN3" s="329"/>
      <c r="AQ3" s="264"/>
      <c r="AS3" s="261"/>
      <c r="AT3" s="261"/>
    </row>
    <row r="4" spans="2:46" ht="50.1" customHeight="1" x14ac:dyDescent="0.45">
      <c r="C4" s="269"/>
    </row>
    <row r="5" spans="2:46" ht="19.5" customHeight="1" x14ac:dyDescent="0.45">
      <c r="B5" s="270">
        <v>1</v>
      </c>
      <c r="C5" s="271" t="str">
        <f>'8E7'!B18</f>
        <v>leerling 1</v>
      </c>
    </row>
    <row r="6" spans="2:46" ht="18.600000000000001" x14ac:dyDescent="0.45">
      <c r="B6" s="270">
        <v>2</v>
      </c>
      <c r="C6" s="271" t="str">
        <f>'8E7'!B19</f>
        <v>leerling 2</v>
      </c>
    </row>
    <row r="7" spans="2:46" ht="18.600000000000001" x14ac:dyDescent="0.45">
      <c r="B7" s="270">
        <v>3</v>
      </c>
      <c r="C7" s="271" t="str">
        <f>'8E7'!B20</f>
        <v>leerling 3</v>
      </c>
    </row>
    <row r="8" spans="2:46" ht="18.600000000000001" x14ac:dyDescent="0.45">
      <c r="B8" s="270">
        <v>4</v>
      </c>
      <c r="C8" s="271" t="str">
        <f>'8E7'!B21</f>
        <v>leerling 4</v>
      </c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</row>
    <row r="9" spans="2:46" ht="18.600000000000001" x14ac:dyDescent="0.45">
      <c r="B9" s="270">
        <v>5</v>
      </c>
      <c r="C9" s="271" t="str">
        <f>'8E7'!B22</f>
        <v>leerling 5</v>
      </c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</row>
    <row r="10" spans="2:46" ht="18.600000000000001" x14ac:dyDescent="0.45">
      <c r="B10" s="270">
        <v>6</v>
      </c>
      <c r="C10" s="271" t="str">
        <f>'8E7'!B23</f>
        <v>leerling 6</v>
      </c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</row>
    <row r="11" spans="2:46" ht="18.600000000000001" x14ac:dyDescent="0.45">
      <c r="B11" s="270">
        <v>7</v>
      </c>
      <c r="C11" s="271" t="str">
        <f>'8E7'!B24</f>
        <v>leerling 7</v>
      </c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</row>
    <row r="12" spans="2:46" ht="18.600000000000001" x14ac:dyDescent="0.45">
      <c r="B12" s="270">
        <v>8</v>
      </c>
      <c r="C12" s="271">
        <f>'8E7'!B25</f>
        <v>0</v>
      </c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</row>
    <row r="13" spans="2:46" ht="18.600000000000001" x14ac:dyDescent="0.45">
      <c r="B13" s="270">
        <v>9</v>
      </c>
      <c r="C13" s="271">
        <f>'8E7'!B26</f>
        <v>0</v>
      </c>
      <c r="F13" s="209"/>
      <c r="G13" s="209"/>
      <c r="H13" s="209"/>
      <c r="I13" s="216" t="s">
        <v>155</v>
      </c>
      <c r="J13" s="216" t="s">
        <v>156</v>
      </c>
      <c r="K13" s="221" t="s">
        <v>157</v>
      </c>
      <c r="L13" s="221" t="s">
        <v>158</v>
      </c>
      <c r="M13" s="222" t="s">
        <v>159</v>
      </c>
      <c r="N13" s="222" t="s">
        <v>160</v>
      </c>
      <c r="O13" s="217" t="s">
        <v>161</v>
      </c>
      <c r="P13" s="217" t="s">
        <v>162</v>
      </c>
      <c r="Q13" s="223" t="s">
        <v>163</v>
      </c>
      <c r="R13" s="223" t="s">
        <v>164</v>
      </c>
      <c r="S13" s="218" t="s">
        <v>165</v>
      </c>
      <c r="T13" s="218" t="s">
        <v>166</v>
      </c>
      <c r="U13" s="224" t="s">
        <v>127</v>
      </c>
      <c r="V13" s="225" t="s">
        <v>128</v>
      </c>
      <c r="W13" s="229" t="s">
        <v>133</v>
      </c>
      <c r="X13" s="299" t="s">
        <v>172</v>
      </c>
      <c r="Y13" s="299" t="s">
        <v>187</v>
      </c>
      <c r="Z13" s="231" t="s">
        <v>83</v>
      </c>
      <c r="AA13" s="232" t="s">
        <v>134</v>
      </c>
      <c r="AB13" s="232" t="s">
        <v>134</v>
      </c>
      <c r="AC13" s="206"/>
    </row>
    <row r="14" spans="2:46" ht="18.600000000000001" x14ac:dyDescent="0.45">
      <c r="B14" s="270">
        <v>10</v>
      </c>
      <c r="C14" s="271">
        <f>'8E7'!B27</f>
        <v>0</v>
      </c>
      <c r="F14" s="212"/>
      <c r="G14" s="212"/>
      <c r="H14" s="212"/>
      <c r="I14" s="219">
        <f t="shared" ref="I14:V14" si="0">IF(I15="E",1,IF(I15="D",2,IF(I15="C",3,IF(I15="B",4,IF(I15="A",5,IF(I15=5,1,IF(I15=4,2,IF(I15=3,3,IF(I15=2,4,IF(I15=1,5,IF(I15=0,"")))))))))))</f>
        <v>5</v>
      </c>
      <c r="J14" s="219" t="str">
        <f t="shared" si="0"/>
        <v/>
      </c>
      <c r="K14" s="219">
        <f t="shared" si="0"/>
        <v>3</v>
      </c>
      <c r="L14" s="219" t="str">
        <f t="shared" si="0"/>
        <v/>
      </c>
      <c r="M14" s="219">
        <f t="shared" si="0"/>
        <v>5</v>
      </c>
      <c r="N14" s="219" t="str">
        <f t="shared" si="0"/>
        <v/>
      </c>
      <c r="O14" s="219">
        <f t="shared" si="0"/>
        <v>3</v>
      </c>
      <c r="P14" s="219" t="str">
        <f t="shared" si="0"/>
        <v/>
      </c>
      <c r="Q14" s="219">
        <f t="shared" si="0"/>
        <v>5</v>
      </c>
      <c r="R14" s="219" t="str">
        <f t="shared" si="0"/>
        <v/>
      </c>
      <c r="S14" s="219">
        <f t="shared" si="0"/>
        <v>4</v>
      </c>
      <c r="T14" s="219" t="str">
        <f t="shared" si="0"/>
        <v/>
      </c>
      <c r="U14" s="219"/>
      <c r="V14" s="219">
        <f t="shared" si="0"/>
        <v>5</v>
      </c>
      <c r="W14" s="219" t="b">
        <f>IF(W15="E",1,IF(W15="D",2,IF(W15="C",3,IF(W15="B",4,IF(W15="A",5,IF(W15=5,1,IF(W15=4,2,IF(W15=3,3,IF(W15=2,4,IF(W15=1,5,IF(W15=0,"")))))))))))</f>
        <v>0</v>
      </c>
      <c r="X14" s="219">
        <f>IF(X15="E",1,IF(X15="D",2,IF(X15="C",3,IF(X15="B",4,IF(X15="A",5,IF(X15=0,"",IF(X15&lt;3,1,IF(X15&lt;5,2,IF(X15&lt;7,3,IF(X15&lt;9,4,IF(X15&lt;11,5,IF(X15=0,""))))))))))))</f>
        <v>4</v>
      </c>
      <c r="Y14" s="219"/>
      <c r="Z14" s="219">
        <f>'TOTAAL M-TOETSEN'!AB5*5</f>
        <v>2.1749999999999998</v>
      </c>
      <c r="AA14" s="220"/>
      <c r="AB14" s="220"/>
      <c r="AC14" s="251"/>
      <c r="AD14" s="251"/>
      <c r="AE14" s="252"/>
    </row>
    <row r="15" spans="2:46" ht="18.600000000000001" x14ac:dyDescent="0.45">
      <c r="B15" s="270">
        <v>11</v>
      </c>
      <c r="C15" s="271">
        <f>'8E7'!B28</f>
        <v>0</v>
      </c>
      <c r="I15" s="219" t="str">
        <f>VLOOKUP($F$3,'8E7'!$A$18:$M$53,8)</f>
        <v>A</v>
      </c>
      <c r="J15" s="219">
        <f>VLOOKUP($F$3,'B8'!$A$18:$M$53,8)</f>
        <v>0</v>
      </c>
      <c r="K15" s="219" t="str">
        <f>VLOOKUP($F$3,'8E7'!$A$18:$M$53,9)</f>
        <v>C</v>
      </c>
      <c r="L15" s="219">
        <f>VLOOKUP($F$3,'B8'!$A$18:$M$53,9)</f>
        <v>0</v>
      </c>
      <c r="M15" s="219" t="str">
        <f>VLOOKUP($F$3,'8E7'!$A$18:$M$53,10)</f>
        <v>A</v>
      </c>
      <c r="N15" s="219">
        <f>VLOOKUP($F$3,'B8'!$A$18:$M$53,10)</f>
        <v>0</v>
      </c>
      <c r="O15" s="219" t="str">
        <f>VLOOKUP($F$3,'8E7'!$A$18:$M$53,11)</f>
        <v>C</v>
      </c>
      <c r="P15" s="219">
        <f>VLOOKUP($F$3,'B8'!$A$18:$M$53,11)</f>
        <v>0</v>
      </c>
      <c r="Q15" s="219" t="str">
        <f>VLOOKUP($F$3,'8E7'!$A$18:$M$53,12)</f>
        <v>A</v>
      </c>
      <c r="R15" s="219">
        <f>VLOOKUP($F$3,'B8'!$A$18:$M$53,12)</f>
        <v>0</v>
      </c>
      <c r="S15" s="219" t="str">
        <f>VLOOKUP($F$3,'8E7'!$A$18:$M$53,13)</f>
        <v>B</v>
      </c>
      <c r="T15" s="219">
        <f>VLOOKUP($F$3,'B8'!$A$18:$M$53,13)</f>
        <v>0</v>
      </c>
      <c r="U15" s="219" t="str">
        <f>VLOOKUP($F$3,'8E7'!$A$18:$M$53,12)</f>
        <v>A</v>
      </c>
      <c r="V15" s="219" t="str">
        <f>VLOOKUP($F$3,'8E7'!$A$18:$M$53,4)</f>
        <v>A</v>
      </c>
      <c r="W15" s="219">
        <f>VLOOKUP($F$3,'8E7'!$A$18:$M$53,3)</f>
        <v>8</v>
      </c>
      <c r="X15" s="219">
        <f>VLOOKUP($F$3,'8E7'!$A$18:$M$53,3)</f>
        <v>8</v>
      </c>
      <c r="Y15" s="219"/>
      <c r="Z15" s="219">
        <f>'TOTAAL M-TOETSEN'!AB5*5</f>
        <v>2.1749999999999998</v>
      </c>
      <c r="AA15" s="255"/>
      <c r="AB15" s="255"/>
      <c r="AC15" s="206"/>
      <c r="AD15" s="206"/>
    </row>
    <row r="16" spans="2:46" ht="18.600000000000001" x14ac:dyDescent="0.45">
      <c r="B16" s="270">
        <v>12</v>
      </c>
      <c r="C16" s="271">
        <f>'8E7'!B29</f>
        <v>0</v>
      </c>
      <c r="I16" s="219">
        <f>IF(I14="","",IF(I14&gt;0,I14*2))</f>
        <v>10</v>
      </c>
      <c r="J16" s="219" t="str">
        <f t="shared" ref="J16:T16" si="1">IF(J14="","",IF(J14&gt;0,J14*2))</f>
        <v/>
      </c>
      <c r="K16" s="219">
        <f t="shared" si="1"/>
        <v>6</v>
      </c>
      <c r="L16" s="219" t="str">
        <f t="shared" si="1"/>
        <v/>
      </c>
      <c r="M16" s="219">
        <f t="shared" si="1"/>
        <v>10</v>
      </c>
      <c r="N16" s="219" t="str">
        <f t="shared" si="1"/>
        <v/>
      </c>
      <c r="O16" s="219">
        <f t="shared" si="1"/>
        <v>6</v>
      </c>
      <c r="P16" s="219" t="str">
        <f t="shared" si="1"/>
        <v/>
      </c>
      <c r="Q16" s="219">
        <f t="shared" si="1"/>
        <v>10</v>
      </c>
      <c r="R16" s="219" t="str">
        <f t="shared" si="1"/>
        <v/>
      </c>
      <c r="S16" s="219">
        <f t="shared" si="1"/>
        <v>8</v>
      </c>
      <c r="T16" s="219" t="str">
        <f t="shared" si="1"/>
        <v/>
      </c>
      <c r="U16" s="220">
        <f>AB16/AA16</f>
        <v>8.3333333333333339</v>
      </c>
      <c r="V16" s="231">
        <f>IF(V14="","",IF(V14&gt;0,V14*2))</f>
        <v>10</v>
      </c>
      <c r="W16" s="219">
        <f>Z16</f>
        <v>4.3499999999999996</v>
      </c>
      <c r="X16" s="231">
        <f>IF(X14="","",IF(X14&gt;0,X14*2))</f>
        <v>8</v>
      </c>
      <c r="Y16" s="233">
        <f>U16-2</f>
        <v>6.3333333333333339</v>
      </c>
      <c r="Z16" s="219">
        <f>IF(Z14="","",IF(Z14&gt;0,Z14*2))</f>
        <v>4.3499999999999996</v>
      </c>
      <c r="AA16" s="255">
        <f>COUNTIF(I16:T16,"&gt;0")</f>
        <v>6</v>
      </c>
      <c r="AB16" s="255">
        <f>SUM(I16:T16)</f>
        <v>50</v>
      </c>
    </row>
    <row r="17" spans="2:40" ht="18.600000000000001" x14ac:dyDescent="0.45">
      <c r="B17" s="270">
        <v>13</v>
      </c>
      <c r="C17" s="271">
        <f>'8E7'!B30</f>
        <v>0</v>
      </c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</row>
    <row r="18" spans="2:40" ht="18.600000000000001" x14ac:dyDescent="0.45">
      <c r="B18" s="270">
        <v>14</v>
      </c>
      <c r="C18" s="271">
        <f>'8E7'!B31</f>
        <v>0</v>
      </c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</row>
    <row r="19" spans="2:40" ht="18.600000000000001" x14ac:dyDescent="0.45">
      <c r="B19" s="270">
        <v>15</v>
      </c>
      <c r="C19" s="271">
        <f>'8E7'!B32</f>
        <v>0</v>
      </c>
      <c r="F19" s="212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</row>
    <row r="20" spans="2:40" ht="18.600000000000001" x14ac:dyDescent="0.45">
      <c r="B20" s="270">
        <v>16</v>
      </c>
      <c r="C20" s="271">
        <f>'8E7'!B33</f>
        <v>0</v>
      </c>
      <c r="F20" s="212"/>
      <c r="G20" s="212"/>
      <c r="H20" s="212"/>
      <c r="I20" s="212"/>
      <c r="J20" s="212"/>
      <c r="K20" s="212"/>
      <c r="L20" s="212"/>
      <c r="M20" s="209"/>
      <c r="N20" s="209"/>
      <c r="O20" s="212"/>
      <c r="P20" s="212"/>
      <c r="Q20" s="209"/>
      <c r="R20" s="209"/>
      <c r="S20" s="209"/>
      <c r="T20" s="209"/>
      <c r="U20" s="209"/>
      <c r="V20" s="209"/>
    </row>
    <row r="21" spans="2:40" ht="18.600000000000001" x14ac:dyDescent="0.45">
      <c r="B21" s="270">
        <v>17</v>
      </c>
      <c r="C21" s="271">
        <f>'8E7'!B34</f>
        <v>0</v>
      </c>
      <c r="F21" s="211"/>
      <c r="G21" s="211"/>
      <c r="H21" s="210"/>
      <c r="I21" s="210"/>
      <c r="J21" s="210"/>
      <c r="K21" s="211"/>
      <c r="L21" s="211"/>
      <c r="M21" s="209"/>
      <c r="N21" s="209"/>
      <c r="O21" s="210"/>
      <c r="P21" s="210"/>
      <c r="Q21" s="209"/>
      <c r="R21" s="209"/>
      <c r="S21" s="209"/>
      <c r="T21" s="209"/>
      <c r="U21" s="209"/>
      <c r="V21" s="209"/>
    </row>
    <row r="22" spans="2:40" ht="18.600000000000001" x14ac:dyDescent="0.45">
      <c r="B22" s="270">
        <v>18</v>
      </c>
      <c r="C22" s="271">
        <f>'8E7'!B35</f>
        <v>0</v>
      </c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</row>
    <row r="23" spans="2:40" ht="18.600000000000001" x14ac:dyDescent="0.45">
      <c r="B23" s="270">
        <v>19</v>
      </c>
      <c r="C23" s="271">
        <f>'8E7'!B36</f>
        <v>0</v>
      </c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</row>
    <row r="24" spans="2:40" ht="15" customHeight="1" x14ac:dyDescent="0.45">
      <c r="B24" s="270">
        <v>20</v>
      </c>
      <c r="C24" s="271">
        <f>'8E7'!B37</f>
        <v>0</v>
      </c>
    </row>
    <row r="25" spans="2:40" ht="18.600000000000001" x14ac:dyDescent="0.45">
      <c r="B25" s="270">
        <v>21</v>
      </c>
      <c r="C25" s="271">
        <f>'8E7'!B38</f>
        <v>0</v>
      </c>
    </row>
    <row r="26" spans="2:40" ht="18.600000000000001" x14ac:dyDescent="0.45">
      <c r="B26" s="270">
        <v>22</v>
      </c>
      <c r="C26" s="271">
        <f>'8E7'!B39</f>
        <v>0</v>
      </c>
    </row>
    <row r="27" spans="2:40" ht="18.600000000000001" x14ac:dyDescent="0.45">
      <c r="B27" s="270">
        <v>23</v>
      </c>
      <c r="C27" s="271">
        <f>'8E7'!B40</f>
        <v>0</v>
      </c>
    </row>
    <row r="28" spans="2:40" ht="18.600000000000001" x14ac:dyDescent="0.45">
      <c r="B28" s="270">
        <v>24</v>
      </c>
      <c r="C28" s="271">
        <f>'8E7'!B41</f>
        <v>0</v>
      </c>
    </row>
    <row r="29" spans="2:40" ht="15.75" customHeight="1" x14ac:dyDescent="0.45">
      <c r="B29" s="270">
        <v>25</v>
      </c>
      <c r="C29" s="271">
        <f>'8E7'!B42</f>
        <v>0</v>
      </c>
      <c r="AH29"/>
    </row>
    <row r="30" spans="2:40" ht="18.600000000000001" x14ac:dyDescent="0.45">
      <c r="B30" s="270">
        <v>26</v>
      </c>
      <c r="C30" s="271">
        <f>'8E7'!B43</f>
        <v>0</v>
      </c>
    </row>
    <row r="31" spans="2:40" ht="18.600000000000001" x14ac:dyDescent="0.45">
      <c r="B31" s="270">
        <v>27</v>
      </c>
      <c r="C31" s="271">
        <f>'8E7'!B44</f>
        <v>0</v>
      </c>
    </row>
    <row r="32" spans="2:40" ht="18.600000000000001" x14ac:dyDescent="0.45">
      <c r="B32" s="270">
        <v>28</v>
      </c>
      <c r="C32" s="271">
        <f>'8E7'!B45</f>
        <v>0</v>
      </c>
      <c r="F32" s="335"/>
      <c r="G32" s="335"/>
      <c r="H32" s="333"/>
      <c r="I32" s="333"/>
      <c r="J32" s="333"/>
      <c r="K32" s="333"/>
      <c r="L32" s="333"/>
      <c r="M32" s="333"/>
      <c r="N32" s="333"/>
      <c r="O32" s="333"/>
      <c r="P32" s="333"/>
      <c r="Q32" s="333"/>
      <c r="R32" s="333"/>
      <c r="S32" s="333"/>
      <c r="T32" s="333"/>
      <c r="U32" s="333"/>
      <c r="V32" s="333"/>
      <c r="W32" s="333"/>
      <c r="X32" s="333"/>
      <c r="Y32" s="333"/>
      <c r="Z32" s="333"/>
      <c r="AA32" s="333"/>
      <c r="AB32" s="333"/>
      <c r="AC32" s="333"/>
      <c r="AD32" s="333"/>
      <c r="AE32" s="333"/>
      <c r="AF32" s="333"/>
      <c r="AG32" s="333"/>
      <c r="AH32" s="333"/>
      <c r="AI32" s="333"/>
      <c r="AJ32" s="333"/>
      <c r="AK32" s="333"/>
      <c r="AL32" s="333"/>
      <c r="AM32" s="333"/>
      <c r="AN32" s="333"/>
    </row>
    <row r="33" spans="2:40" ht="18.600000000000001" x14ac:dyDescent="0.45">
      <c r="B33" s="270">
        <v>29</v>
      </c>
      <c r="C33" s="271">
        <f>'8E7'!B46</f>
        <v>0</v>
      </c>
      <c r="F33" s="335"/>
      <c r="G33" s="335"/>
      <c r="H33" s="333"/>
      <c r="I33" s="333"/>
      <c r="J33" s="333"/>
      <c r="K33" s="333"/>
      <c r="L33" s="333"/>
      <c r="M33" s="333"/>
      <c r="N33" s="333"/>
      <c r="O33" s="333"/>
      <c r="P33" s="333"/>
      <c r="Q33" s="333"/>
      <c r="R33" s="333"/>
      <c r="S33" s="333"/>
      <c r="T33" s="333"/>
      <c r="U33" s="333"/>
      <c r="V33" s="333"/>
      <c r="W33" s="333"/>
      <c r="X33" s="333"/>
      <c r="Y33" s="333"/>
      <c r="Z33" s="333"/>
      <c r="AA33" s="333"/>
      <c r="AB33" s="333"/>
      <c r="AC33" s="333"/>
      <c r="AD33" s="333"/>
      <c r="AE33" s="333"/>
      <c r="AF33" s="333"/>
      <c r="AG33" s="333"/>
      <c r="AH33" s="333"/>
      <c r="AI33" s="333"/>
      <c r="AJ33" s="333"/>
      <c r="AK33" s="333"/>
      <c r="AL33" s="333"/>
      <c r="AM33" s="333"/>
      <c r="AN33" s="333"/>
    </row>
    <row r="34" spans="2:40" ht="18.600000000000001" x14ac:dyDescent="0.45">
      <c r="B34" s="270">
        <v>30</v>
      </c>
      <c r="C34" s="271">
        <f>'8E7'!B47</f>
        <v>0</v>
      </c>
      <c r="F34" s="335"/>
      <c r="G34" s="335"/>
      <c r="H34" s="333"/>
      <c r="I34" s="333"/>
      <c r="J34" s="333"/>
      <c r="K34" s="333"/>
      <c r="L34" s="333"/>
      <c r="M34" s="333"/>
      <c r="N34" s="333"/>
      <c r="O34" s="333"/>
      <c r="P34" s="333"/>
      <c r="Q34" s="333"/>
      <c r="R34" s="333"/>
      <c r="S34" s="333"/>
      <c r="T34" s="333"/>
      <c r="U34" s="333"/>
      <c r="V34" s="333"/>
      <c r="W34" s="333"/>
      <c r="X34" s="333"/>
      <c r="Y34" s="333"/>
      <c r="Z34" s="333"/>
      <c r="AA34" s="333"/>
      <c r="AB34" s="333"/>
      <c r="AC34" s="333"/>
      <c r="AD34" s="333"/>
      <c r="AE34" s="333"/>
      <c r="AF34" s="333"/>
      <c r="AG34" s="333"/>
      <c r="AH34" s="333"/>
      <c r="AI34" s="333"/>
      <c r="AJ34" s="333"/>
      <c r="AK34" s="333"/>
      <c r="AL34" s="333"/>
      <c r="AM34" s="333"/>
      <c r="AN34" s="333"/>
    </row>
    <row r="35" spans="2:40" ht="18.600000000000001" x14ac:dyDescent="0.45">
      <c r="B35" s="270">
        <v>31</v>
      </c>
      <c r="C35" s="271">
        <f>'8E7'!B48</f>
        <v>0</v>
      </c>
      <c r="F35" s="335"/>
      <c r="G35" s="335"/>
      <c r="H35" s="333"/>
      <c r="I35" s="333"/>
      <c r="J35" s="333"/>
      <c r="K35" s="333"/>
      <c r="L35" s="333"/>
      <c r="M35" s="333"/>
      <c r="N35" s="333"/>
      <c r="O35" s="333"/>
      <c r="P35" s="333"/>
      <c r="Q35" s="333"/>
      <c r="R35" s="333"/>
      <c r="S35" s="333"/>
      <c r="T35" s="333"/>
      <c r="U35" s="333"/>
      <c r="V35" s="333"/>
      <c r="W35" s="333"/>
      <c r="X35" s="333"/>
      <c r="Y35" s="333"/>
      <c r="Z35" s="333"/>
      <c r="AA35" s="333"/>
      <c r="AB35" s="333"/>
      <c r="AC35" s="333"/>
      <c r="AD35" s="333"/>
      <c r="AE35" s="333"/>
      <c r="AF35" s="333"/>
      <c r="AG35" s="333"/>
      <c r="AH35" s="333"/>
      <c r="AI35" s="333"/>
      <c r="AJ35" s="333"/>
      <c r="AK35" s="333"/>
      <c r="AL35" s="333"/>
      <c r="AM35" s="333"/>
      <c r="AN35" s="333"/>
    </row>
    <row r="36" spans="2:40" ht="19.5" customHeight="1" x14ac:dyDescent="0.45">
      <c r="B36" s="270">
        <v>32</v>
      </c>
      <c r="C36" s="271">
        <f>'8E7'!B49</f>
        <v>0</v>
      </c>
      <c r="F36" s="335"/>
      <c r="G36" s="335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33"/>
      <c r="AF36" s="333"/>
      <c r="AG36" s="333"/>
      <c r="AH36" s="333"/>
      <c r="AI36" s="333"/>
      <c r="AJ36" s="333"/>
      <c r="AK36" s="333"/>
      <c r="AL36" s="333"/>
      <c r="AM36" s="333"/>
      <c r="AN36" s="333"/>
    </row>
    <row r="37" spans="2:40" ht="19.5" customHeight="1" x14ac:dyDescent="0.45">
      <c r="B37" s="270">
        <v>33</v>
      </c>
      <c r="C37" s="271">
        <f>'8E7'!B50</f>
        <v>0</v>
      </c>
      <c r="F37" s="335"/>
      <c r="G37" s="335"/>
      <c r="H37" s="333"/>
      <c r="I37" s="333"/>
      <c r="J37" s="333"/>
      <c r="K37" s="333"/>
      <c r="L37" s="333"/>
      <c r="M37" s="333"/>
      <c r="N37" s="333"/>
      <c r="O37" s="333"/>
      <c r="P37" s="333"/>
      <c r="Q37" s="333"/>
      <c r="R37" s="333"/>
      <c r="S37" s="333"/>
      <c r="T37" s="333"/>
      <c r="U37" s="333"/>
      <c r="V37" s="333"/>
      <c r="W37" s="333"/>
      <c r="X37" s="333"/>
      <c r="Y37" s="333"/>
      <c r="Z37" s="333"/>
      <c r="AA37" s="333"/>
      <c r="AB37" s="333"/>
      <c r="AC37" s="333"/>
      <c r="AD37" s="333"/>
      <c r="AE37" s="333"/>
      <c r="AF37" s="333"/>
      <c r="AG37" s="333"/>
      <c r="AH37" s="333"/>
      <c r="AI37" s="333"/>
      <c r="AJ37" s="333"/>
      <c r="AK37" s="333"/>
      <c r="AL37" s="333"/>
      <c r="AM37" s="333"/>
      <c r="AN37" s="333"/>
    </row>
    <row r="38" spans="2:40" ht="19.5" customHeight="1" x14ac:dyDescent="0.7">
      <c r="B38" s="270">
        <v>34</v>
      </c>
      <c r="C38" s="271">
        <f>'8E7'!B51</f>
        <v>0</v>
      </c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  <c r="AI38" s="254"/>
      <c r="AJ38" s="254"/>
      <c r="AK38" s="254"/>
      <c r="AL38" s="254"/>
      <c r="AM38" s="254"/>
      <c r="AN38" s="254"/>
    </row>
    <row r="39" spans="2:40" ht="19.5" customHeight="1" x14ac:dyDescent="0.45">
      <c r="B39" s="270">
        <v>35</v>
      </c>
      <c r="C39" s="271">
        <f>'8E7'!B52</f>
        <v>0</v>
      </c>
      <c r="F39" s="335"/>
      <c r="G39" s="335"/>
      <c r="H39" s="333"/>
      <c r="I39" s="333"/>
      <c r="J39" s="333"/>
      <c r="K39" s="333"/>
      <c r="L39" s="333"/>
      <c r="M39" s="333"/>
      <c r="N39" s="333"/>
      <c r="O39" s="333"/>
      <c r="P39" s="333"/>
      <c r="Q39" s="333"/>
      <c r="R39" s="333"/>
      <c r="S39" s="333"/>
      <c r="T39" s="333"/>
      <c r="U39" s="333"/>
      <c r="V39" s="333"/>
      <c r="W39" s="333"/>
      <c r="X39" s="333"/>
      <c r="Y39" s="333"/>
      <c r="Z39" s="333"/>
      <c r="AA39" s="333"/>
      <c r="AB39" s="333"/>
      <c r="AC39" s="333"/>
      <c r="AD39" s="333"/>
      <c r="AE39" s="333"/>
      <c r="AF39" s="333"/>
      <c r="AG39" s="333"/>
      <c r="AH39" s="333"/>
      <c r="AI39" s="333"/>
      <c r="AJ39" s="333"/>
      <c r="AK39" s="333"/>
      <c r="AL39" s="333"/>
      <c r="AM39" s="333"/>
      <c r="AN39" s="333"/>
    </row>
    <row r="40" spans="2:40" ht="19.5" customHeight="1" x14ac:dyDescent="0.45">
      <c r="B40" s="270">
        <v>36</v>
      </c>
      <c r="C40" s="271">
        <f>'8E7'!B53</f>
        <v>0</v>
      </c>
      <c r="F40" s="335"/>
      <c r="G40" s="335"/>
      <c r="H40" s="333"/>
      <c r="I40" s="333"/>
      <c r="J40" s="333"/>
      <c r="K40" s="333"/>
      <c r="L40" s="333"/>
      <c r="M40" s="333"/>
      <c r="N40" s="333"/>
      <c r="O40" s="333"/>
      <c r="P40" s="333"/>
      <c r="Q40" s="333"/>
      <c r="R40" s="333"/>
      <c r="S40" s="333"/>
      <c r="T40" s="333"/>
      <c r="U40" s="333"/>
      <c r="V40" s="333"/>
      <c r="W40" s="333"/>
      <c r="X40" s="333"/>
      <c r="Y40" s="333"/>
      <c r="Z40" s="333"/>
      <c r="AA40" s="333"/>
      <c r="AB40" s="333"/>
      <c r="AC40" s="333"/>
      <c r="AD40" s="333"/>
      <c r="AE40" s="333"/>
      <c r="AF40" s="333"/>
      <c r="AG40" s="333"/>
      <c r="AH40" s="333"/>
      <c r="AI40" s="333"/>
      <c r="AJ40" s="333"/>
      <c r="AK40" s="333"/>
      <c r="AL40" s="333"/>
      <c r="AM40" s="333"/>
      <c r="AN40" s="333"/>
    </row>
    <row r="41" spans="2:40" ht="19.5" customHeight="1" x14ac:dyDescent="0.45">
      <c r="F41" s="335"/>
      <c r="G41" s="335"/>
      <c r="H41" s="333"/>
      <c r="I41" s="333"/>
      <c r="J41" s="333"/>
      <c r="K41" s="333"/>
      <c r="L41" s="333"/>
      <c r="M41" s="333"/>
      <c r="N41" s="333"/>
      <c r="O41" s="333"/>
      <c r="P41" s="333"/>
      <c r="Q41" s="333"/>
      <c r="R41" s="333"/>
      <c r="S41" s="333"/>
      <c r="T41" s="333"/>
      <c r="U41" s="333"/>
      <c r="V41" s="333"/>
      <c r="W41" s="333"/>
      <c r="X41" s="333"/>
      <c r="Y41" s="333"/>
      <c r="Z41" s="333"/>
      <c r="AA41" s="333"/>
      <c r="AB41" s="333"/>
      <c r="AC41" s="333"/>
      <c r="AD41" s="333"/>
      <c r="AE41" s="333"/>
      <c r="AF41" s="333"/>
      <c r="AG41" s="333"/>
      <c r="AH41" s="333"/>
      <c r="AI41" s="333"/>
      <c r="AJ41" s="333"/>
      <c r="AK41" s="333"/>
      <c r="AL41" s="333"/>
      <c r="AM41" s="333"/>
      <c r="AN41" s="333"/>
    </row>
    <row r="42" spans="2:40" ht="19.5" customHeight="1" x14ac:dyDescent="0.45">
      <c r="F42" s="335"/>
      <c r="G42" s="335"/>
      <c r="H42" s="333"/>
      <c r="I42" s="333"/>
      <c r="J42" s="333"/>
      <c r="K42" s="333"/>
      <c r="L42" s="333"/>
      <c r="M42" s="333"/>
      <c r="N42" s="333"/>
      <c r="O42" s="333"/>
      <c r="P42" s="333"/>
      <c r="Q42" s="333"/>
      <c r="R42" s="333"/>
      <c r="S42" s="333"/>
      <c r="T42" s="333"/>
      <c r="U42" s="333"/>
      <c r="V42" s="333"/>
      <c r="W42" s="333"/>
      <c r="X42" s="333"/>
      <c r="Y42" s="333"/>
      <c r="Z42" s="333"/>
      <c r="AA42" s="333"/>
      <c r="AB42" s="333"/>
      <c r="AC42" s="333"/>
      <c r="AD42" s="333"/>
      <c r="AE42" s="333"/>
      <c r="AF42" s="333"/>
      <c r="AG42" s="333"/>
      <c r="AH42" s="333"/>
      <c r="AI42" s="333"/>
      <c r="AJ42" s="333"/>
      <c r="AK42" s="333"/>
      <c r="AL42" s="333"/>
      <c r="AM42" s="333"/>
      <c r="AN42" s="333"/>
    </row>
    <row r="43" spans="2:40" ht="19.5" customHeight="1" x14ac:dyDescent="0.45">
      <c r="F43" s="335"/>
      <c r="G43" s="335"/>
      <c r="H43" s="333"/>
      <c r="I43" s="333"/>
      <c r="J43" s="333"/>
      <c r="K43" s="333"/>
      <c r="L43" s="333"/>
      <c r="M43" s="333"/>
      <c r="N43" s="333"/>
      <c r="O43" s="333"/>
      <c r="P43" s="333"/>
      <c r="Q43" s="333"/>
      <c r="R43" s="333"/>
      <c r="S43" s="333"/>
      <c r="T43" s="333"/>
      <c r="U43" s="333"/>
      <c r="V43" s="333"/>
      <c r="W43" s="333"/>
      <c r="X43" s="333"/>
      <c r="Y43" s="333"/>
      <c r="Z43" s="333"/>
      <c r="AA43" s="333"/>
      <c r="AB43" s="333"/>
      <c r="AC43" s="333"/>
      <c r="AD43" s="333"/>
      <c r="AE43" s="333"/>
      <c r="AF43" s="333"/>
      <c r="AG43" s="333"/>
      <c r="AH43" s="333"/>
      <c r="AI43" s="333"/>
      <c r="AJ43" s="333"/>
      <c r="AK43" s="333"/>
      <c r="AL43" s="333"/>
      <c r="AM43" s="333"/>
      <c r="AN43" s="333"/>
    </row>
    <row r="44" spans="2:40" ht="19.5" customHeight="1" x14ac:dyDescent="0.45">
      <c r="F44" s="335"/>
      <c r="G44" s="335"/>
      <c r="H44" s="333"/>
      <c r="I44" s="333"/>
      <c r="J44" s="333"/>
      <c r="K44" s="333"/>
      <c r="L44" s="333"/>
      <c r="M44" s="333"/>
      <c r="N44" s="333"/>
      <c r="O44" s="333"/>
      <c r="P44" s="333"/>
      <c r="Q44" s="333"/>
      <c r="R44" s="333"/>
      <c r="S44" s="333"/>
      <c r="T44" s="333"/>
      <c r="U44" s="333"/>
      <c r="V44" s="333"/>
      <c r="W44" s="333"/>
      <c r="X44" s="333"/>
      <c r="Y44" s="333"/>
      <c r="Z44" s="333"/>
      <c r="AA44" s="333"/>
      <c r="AB44" s="333"/>
      <c r="AC44" s="333"/>
      <c r="AD44" s="333"/>
      <c r="AE44" s="333"/>
      <c r="AF44" s="333"/>
      <c r="AG44" s="333"/>
      <c r="AH44" s="333"/>
      <c r="AI44" s="333"/>
      <c r="AJ44" s="333"/>
      <c r="AK44" s="333"/>
      <c r="AL44" s="333"/>
      <c r="AM44" s="333"/>
      <c r="AN44" s="333"/>
    </row>
    <row r="45" spans="2:40" ht="19.5" customHeight="1" x14ac:dyDescent="0.7">
      <c r="H45" s="254"/>
      <c r="I45" s="254"/>
      <c r="J45" s="254"/>
      <c r="K45" s="254"/>
      <c r="L45" s="254"/>
      <c r="M45" s="254"/>
      <c r="N45" s="254"/>
      <c r="O45" s="254"/>
      <c r="P45" s="254"/>
      <c r="Q45" s="254"/>
      <c r="R45" s="254"/>
      <c r="S45" s="254"/>
      <c r="T45" s="254"/>
      <c r="U45" s="254"/>
      <c r="V45" s="254"/>
      <c r="W45" s="254"/>
      <c r="X45" s="254"/>
      <c r="Y45" s="254"/>
      <c r="Z45" s="254"/>
      <c r="AA45" s="254"/>
      <c r="AB45" s="254"/>
      <c r="AC45" s="254"/>
      <c r="AD45" s="254"/>
      <c r="AE45" s="254"/>
      <c r="AF45" s="254"/>
      <c r="AG45" s="254"/>
      <c r="AH45" s="254"/>
      <c r="AI45" s="254"/>
      <c r="AJ45" s="254"/>
      <c r="AK45" s="254"/>
      <c r="AL45" s="254"/>
      <c r="AM45" s="254"/>
      <c r="AN45" s="254"/>
    </row>
    <row r="46" spans="2:40" ht="19.5" customHeight="1" x14ac:dyDescent="0.45">
      <c r="F46" s="335"/>
      <c r="G46" s="335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  <c r="AJ46" s="333"/>
      <c r="AK46" s="333"/>
      <c r="AL46" s="333"/>
      <c r="AM46" s="333"/>
      <c r="AN46" s="333"/>
    </row>
    <row r="47" spans="2:40" ht="19.5" customHeight="1" x14ac:dyDescent="0.45">
      <c r="F47" s="335"/>
      <c r="G47" s="335"/>
      <c r="H47" s="333"/>
      <c r="I47" s="333"/>
      <c r="J47" s="333"/>
      <c r="K47" s="333"/>
      <c r="L47" s="333"/>
      <c r="M47" s="333"/>
      <c r="N47" s="333"/>
      <c r="O47" s="333"/>
      <c r="P47" s="333"/>
      <c r="Q47" s="333"/>
      <c r="R47" s="333"/>
      <c r="S47" s="333"/>
      <c r="T47" s="333"/>
      <c r="U47" s="333"/>
      <c r="V47" s="333"/>
      <c r="W47" s="333"/>
      <c r="X47" s="333"/>
      <c r="Y47" s="333"/>
      <c r="Z47" s="333"/>
      <c r="AA47" s="333"/>
      <c r="AB47" s="333"/>
      <c r="AC47" s="333"/>
      <c r="AD47" s="333"/>
      <c r="AE47" s="333"/>
      <c r="AF47" s="333"/>
      <c r="AG47" s="333"/>
      <c r="AH47" s="333"/>
      <c r="AI47" s="333"/>
      <c r="AJ47" s="333"/>
      <c r="AK47" s="333"/>
      <c r="AL47" s="333"/>
      <c r="AM47" s="333"/>
      <c r="AN47" s="333"/>
    </row>
    <row r="48" spans="2:40" ht="19.5" customHeight="1" x14ac:dyDescent="0.45">
      <c r="F48" s="335"/>
      <c r="G48" s="335"/>
      <c r="H48" s="333"/>
      <c r="I48" s="333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3"/>
      <c r="AL48" s="333"/>
      <c r="AM48" s="333"/>
      <c r="AN48" s="333"/>
    </row>
    <row r="49" spans="6:40" ht="19.5" customHeight="1" x14ac:dyDescent="0.45">
      <c r="F49" s="335"/>
      <c r="G49" s="335"/>
      <c r="H49" s="333"/>
      <c r="I49" s="333"/>
      <c r="J49" s="333"/>
      <c r="K49" s="333"/>
      <c r="L49" s="333"/>
      <c r="M49" s="333"/>
      <c r="N49" s="333"/>
      <c r="O49" s="333"/>
      <c r="P49" s="333"/>
      <c r="Q49" s="333"/>
      <c r="R49" s="333"/>
      <c r="S49" s="333"/>
      <c r="T49" s="333"/>
      <c r="U49" s="333"/>
      <c r="V49" s="333"/>
      <c r="W49" s="333"/>
      <c r="X49" s="333"/>
      <c r="Y49" s="333"/>
      <c r="Z49" s="333"/>
      <c r="AA49" s="333"/>
      <c r="AB49" s="333"/>
      <c r="AC49" s="333"/>
      <c r="AD49" s="333"/>
      <c r="AE49" s="333"/>
      <c r="AF49" s="333"/>
      <c r="AG49" s="333"/>
      <c r="AH49" s="333"/>
      <c r="AI49" s="333"/>
      <c r="AJ49" s="333"/>
      <c r="AK49" s="333"/>
      <c r="AL49" s="333"/>
      <c r="AM49" s="333"/>
      <c r="AN49" s="333"/>
    </row>
    <row r="50" spans="6:40" ht="19.5" customHeight="1" x14ac:dyDescent="0.45">
      <c r="F50" s="335"/>
      <c r="G50" s="335"/>
      <c r="H50" s="333"/>
      <c r="I50" s="333"/>
      <c r="J50" s="333"/>
      <c r="K50" s="333"/>
      <c r="L50" s="333"/>
      <c r="M50" s="333"/>
      <c r="N50" s="333"/>
      <c r="O50" s="333"/>
      <c r="P50" s="333"/>
      <c r="Q50" s="333"/>
      <c r="R50" s="333"/>
      <c r="S50" s="333"/>
      <c r="T50" s="333"/>
      <c r="U50" s="333"/>
      <c r="V50" s="333"/>
      <c r="W50" s="333"/>
      <c r="X50" s="333"/>
      <c r="Y50" s="333"/>
      <c r="Z50" s="333"/>
      <c r="AA50" s="333"/>
      <c r="AB50" s="333"/>
      <c r="AC50" s="333"/>
      <c r="AD50" s="333"/>
      <c r="AE50" s="333"/>
      <c r="AF50" s="333"/>
      <c r="AG50" s="333"/>
      <c r="AH50" s="333"/>
      <c r="AI50" s="333"/>
      <c r="AJ50" s="333"/>
      <c r="AK50" s="333"/>
      <c r="AL50" s="333"/>
      <c r="AM50" s="333"/>
      <c r="AN50" s="333"/>
    </row>
    <row r="51" spans="6:40" ht="19.5" customHeight="1" x14ac:dyDescent="0.45">
      <c r="F51" s="335"/>
      <c r="G51" s="335"/>
      <c r="H51" s="333"/>
      <c r="I51" s="333"/>
      <c r="J51" s="333"/>
      <c r="K51" s="333"/>
      <c r="L51" s="333"/>
      <c r="M51" s="333"/>
      <c r="N51" s="333"/>
      <c r="O51" s="333"/>
      <c r="P51" s="333"/>
      <c r="Q51" s="333"/>
      <c r="R51" s="333"/>
      <c r="S51" s="333"/>
      <c r="T51" s="333"/>
      <c r="U51" s="333"/>
      <c r="V51" s="333"/>
      <c r="W51" s="333"/>
      <c r="X51" s="333"/>
      <c r="Y51" s="333"/>
      <c r="Z51" s="333"/>
      <c r="AA51" s="333"/>
      <c r="AB51" s="333"/>
      <c r="AC51" s="333"/>
      <c r="AD51" s="333"/>
      <c r="AE51" s="333"/>
      <c r="AF51" s="333"/>
      <c r="AG51" s="333"/>
      <c r="AH51" s="333"/>
      <c r="AI51" s="333"/>
      <c r="AJ51" s="333"/>
      <c r="AK51" s="333"/>
      <c r="AL51" s="333"/>
      <c r="AM51" s="333"/>
      <c r="AN51" s="333"/>
    </row>
    <row r="52" spans="6:40" ht="19.5" customHeight="1" x14ac:dyDescent="0.7"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  <c r="AM52" s="254"/>
      <c r="AN52" s="254"/>
    </row>
    <row r="53" spans="6:40" ht="19.5" customHeight="1" x14ac:dyDescent="0.45">
      <c r="F53" s="335"/>
      <c r="G53" s="335"/>
      <c r="H53" s="333"/>
      <c r="I53" s="333"/>
      <c r="J53" s="333"/>
      <c r="K53" s="333"/>
      <c r="L53" s="333"/>
      <c r="M53" s="333"/>
      <c r="N53" s="333"/>
      <c r="O53" s="333"/>
      <c r="P53" s="333"/>
      <c r="Q53" s="333"/>
      <c r="R53" s="333"/>
      <c r="S53" s="333"/>
      <c r="T53" s="333"/>
      <c r="U53" s="333"/>
      <c r="V53" s="333"/>
      <c r="W53" s="333"/>
      <c r="X53" s="333"/>
      <c r="Y53" s="333"/>
      <c r="Z53" s="333"/>
      <c r="AA53" s="333"/>
      <c r="AB53" s="333"/>
      <c r="AC53" s="333"/>
      <c r="AD53" s="333"/>
      <c r="AE53" s="333"/>
      <c r="AF53" s="333"/>
      <c r="AG53" s="333"/>
      <c r="AH53" s="333"/>
      <c r="AI53" s="333"/>
      <c r="AJ53" s="333"/>
      <c r="AK53" s="333"/>
      <c r="AL53" s="333"/>
      <c r="AM53" s="333"/>
      <c r="AN53" s="333"/>
    </row>
    <row r="54" spans="6:40" ht="19.5" customHeight="1" x14ac:dyDescent="0.45">
      <c r="F54" s="335"/>
      <c r="G54" s="335"/>
      <c r="H54" s="333"/>
      <c r="I54" s="333"/>
      <c r="J54" s="333"/>
      <c r="K54" s="333"/>
      <c r="L54" s="333"/>
      <c r="M54" s="333"/>
      <c r="N54" s="333"/>
      <c r="O54" s="333"/>
      <c r="P54" s="333"/>
      <c r="Q54" s="333"/>
      <c r="R54" s="333"/>
      <c r="S54" s="333"/>
      <c r="T54" s="333"/>
      <c r="U54" s="333"/>
      <c r="V54" s="333"/>
      <c r="W54" s="333"/>
      <c r="X54" s="333"/>
      <c r="Y54" s="333"/>
      <c r="Z54" s="333"/>
      <c r="AA54" s="333"/>
      <c r="AB54" s="333"/>
      <c r="AC54" s="333"/>
      <c r="AD54" s="333"/>
      <c r="AE54" s="333"/>
      <c r="AF54" s="333"/>
      <c r="AG54" s="333"/>
      <c r="AH54" s="333"/>
      <c r="AI54" s="333"/>
      <c r="AJ54" s="333"/>
      <c r="AK54" s="333"/>
      <c r="AL54" s="333"/>
      <c r="AM54" s="333"/>
      <c r="AN54" s="333"/>
    </row>
    <row r="55" spans="6:40" ht="19.5" customHeight="1" x14ac:dyDescent="0.45">
      <c r="F55" s="335"/>
      <c r="G55" s="335"/>
      <c r="H55" s="333"/>
      <c r="I55" s="333"/>
      <c r="J55" s="333"/>
      <c r="K55" s="333"/>
      <c r="L55" s="333"/>
      <c r="M55" s="333"/>
      <c r="N55" s="333"/>
      <c r="O55" s="333"/>
      <c r="P55" s="333"/>
      <c r="Q55" s="333"/>
      <c r="R55" s="333"/>
      <c r="S55" s="333"/>
      <c r="T55" s="333"/>
      <c r="U55" s="333"/>
      <c r="V55" s="333"/>
      <c r="W55" s="333"/>
      <c r="X55" s="333"/>
      <c r="Y55" s="333"/>
      <c r="Z55" s="333"/>
      <c r="AA55" s="333"/>
      <c r="AB55" s="333"/>
      <c r="AC55" s="333"/>
      <c r="AD55" s="333"/>
      <c r="AE55" s="333"/>
      <c r="AF55" s="333"/>
      <c r="AG55" s="333"/>
      <c r="AH55" s="333"/>
      <c r="AI55" s="333"/>
      <c r="AJ55" s="333"/>
      <c r="AK55" s="333"/>
      <c r="AL55" s="333"/>
      <c r="AM55" s="333"/>
      <c r="AN55" s="333"/>
    </row>
    <row r="56" spans="6:40" ht="19.5" customHeight="1" x14ac:dyDescent="0.45">
      <c r="F56" s="335"/>
      <c r="G56" s="335"/>
      <c r="H56" s="333"/>
      <c r="I56" s="333"/>
      <c r="J56" s="333"/>
      <c r="K56" s="333"/>
      <c r="L56" s="333"/>
      <c r="M56" s="333"/>
      <c r="N56" s="333"/>
      <c r="O56" s="333"/>
      <c r="P56" s="333"/>
      <c r="Q56" s="333"/>
      <c r="R56" s="333"/>
      <c r="S56" s="333"/>
      <c r="T56" s="333"/>
      <c r="U56" s="333"/>
      <c r="V56" s="333"/>
      <c r="W56" s="333"/>
      <c r="X56" s="333"/>
      <c r="Y56" s="333"/>
      <c r="Z56" s="333"/>
      <c r="AA56" s="333"/>
      <c r="AB56" s="333"/>
      <c r="AC56" s="333"/>
      <c r="AD56" s="333"/>
      <c r="AE56" s="333"/>
      <c r="AF56" s="333"/>
      <c r="AG56" s="333"/>
      <c r="AH56" s="333"/>
      <c r="AI56" s="333"/>
      <c r="AJ56" s="333"/>
      <c r="AK56" s="333"/>
      <c r="AL56" s="333"/>
      <c r="AM56" s="333"/>
      <c r="AN56" s="333"/>
    </row>
    <row r="57" spans="6:40" ht="19.5" customHeight="1" x14ac:dyDescent="0.45">
      <c r="F57" s="335"/>
      <c r="G57" s="335"/>
      <c r="H57" s="333"/>
      <c r="I57" s="333"/>
      <c r="J57" s="333"/>
      <c r="K57" s="333"/>
      <c r="L57" s="333"/>
      <c r="M57" s="333"/>
      <c r="N57" s="333"/>
      <c r="O57" s="333"/>
      <c r="P57" s="333"/>
      <c r="Q57" s="333"/>
      <c r="R57" s="333"/>
      <c r="S57" s="333"/>
      <c r="T57" s="333"/>
      <c r="U57" s="333"/>
      <c r="V57" s="333"/>
      <c r="W57" s="333"/>
      <c r="X57" s="333"/>
      <c r="Y57" s="333"/>
      <c r="Z57" s="333"/>
      <c r="AA57" s="333"/>
      <c r="AB57" s="333"/>
      <c r="AC57" s="333"/>
      <c r="AD57" s="333"/>
      <c r="AE57" s="333"/>
      <c r="AF57" s="333"/>
      <c r="AG57" s="333"/>
      <c r="AH57" s="333"/>
      <c r="AI57" s="333"/>
      <c r="AJ57" s="333"/>
      <c r="AK57" s="333"/>
      <c r="AL57" s="333"/>
      <c r="AM57" s="333"/>
      <c r="AN57" s="333"/>
    </row>
    <row r="58" spans="6:40" ht="19.5" customHeight="1" x14ac:dyDescent="0.45">
      <c r="F58" s="335"/>
      <c r="G58" s="335"/>
      <c r="H58" s="333"/>
      <c r="I58" s="333"/>
      <c r="J58" s="333"/>
      <c r="K58" s="333"/>
      <c r="L58" s="333"/>
      <c r="M58" s="333"/>
      <c r="N58" s="333"/>
      <c r="O58" s="333"/>
      <c r="P58" s="333"/>
      <c r="Q58" s="333"/>
      <c r="R58" s="333"/>
      <c r="S58" s="333"/>
      <c r="T58" s="333"/>
      <c r="U58" s="333"/>
      <c r="V58" s="333"/>
      <c r="W58" s="333"/>
      <c r="X58" s="333"/>
      <c r="Y58" s="333"/>
      <c r="Z58" s="333"/>
      <c r="AA58" s="333"/>
      <c r="AB58" s="333"/>
      <c r="AC58" s="333"/>
      <c r="AD58" s="333"/>
      <c r="AE58" s="333"/>
      <c r="AF58" s="333"/>
      <c r="AG58" s="333"/>
      <c r="AH58" s="333"/>
      <c r="AI58" s="333"/>
      <c r="AJ58" s="333"/>
      <c r="AK58" s="333"/>
      <c r="AL58" s="333"/>
      <c r="AM58" s="333"/>
      <c r="AN58" s="333"/>
    </row>
    <row r="59" spans="6:40" ht="19.5" customHeight="1" x14ac:dyDescent="0.7"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</row>
    <row r="60" spans="6:40" ht="19.5" customHeight="1" x14ac:dyDescent="0.45">
      <c r="F60" s="335"/>
      <c r="G60" s="335"/>
    </row>
    <row r="61" spans="6:40" ht="19.5" customHeight="1" x14ac:dyDescent="0.45">
      <c r="F61" s="335"/>
      <c r="G61" s="335"/>
    </row>
    <row r="62" spans="6:40" ht="19.5" customHeight="1" x14ac:dyDescent="0.45">
      <c r="F62" s="335"/>
      <c r="G62" s="335"/>
    </row>
    <row r="63" spans="6:40" ht="19.5" customHeight="1" x14ac:dyDescent="0.45">
      <c r="F63" s="335"/>
      <c r="G63" s="335"/>
    </row>
    <row r="64" spans="6:40" ht="19.5" customHeight="1" x14ac:dyDescent="0.45">
      <c r="F64" s="335"/>
      <c r="G64" s="335"/>
    </row>
    <row r="65" spans="6:117" ht="19.5" customHeight="1" x14ac:dyDescent="0.45">
      <c r="F65" s="335"/>
      <c r="G65" s="335"/>
    </row>
    <row r="66" spans="6:117" ht="19.5" customHeight="1" x14ac:dyDescent="0.45">
      <c r="F66" s="335"/>
      <c r="G66" s="335"/>
    </row>
    <row r="67" spans="6:117" ht="19.5" customHeight="1" x14ac:dyDescent="0.45">
      <c r="F67" s="253"/>
      <c r="G67" s="253"/>
    </row>
    <row r="69" spans="6:117" ht="25.8" x14ac:dyDescent="0.45">
      <c r="CP69" s="256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</row>
    <row r="70" spans="6:117" ht="25.8" x14ac:dyDescent="0.45"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</row>
    <row r="71" spans="6:117" ht="25.8" x14ac:dyDescent="0.45">
      <c r="CP71" s="257"/>
      <c r="CQ71" s="257"/>
      <c r="CR71" s="257"/>
      <c r="CS71" s="257"/>
      <c r="CT71" s="257"/>
      <c r="CU71" s="257"/>
      <c r="CV71" s="257"/>
      <c r="CW71" s="257"/>
      <c r="CX71" s="257"/>
      <c r="CY71" s="257"/>
      <c r="CZ71" s="257"/>
      <c r="DA71" s="257"/>
      <c r="DB71" s="257"/>
      <c r="DC71" s="257"/>
      <c r="DD71" s="257"/>
      <c r="DE71" s="257"/>
      <c r="DF71" s="257"/>
      <c r="DG71" s="257"/>
      <c r="DH71" s="257"/>
      <c r="DI71" s="257"/>
      <c r="DJ71" s="257"/>
      <c r="DK71" s="257"/>
      <c r="DL71" s="257"/>
      <c r="DM71" s="257"/>
    </row>
    <row r="72" spans="6:117" ht="25.8" x14ac:dyDescent="0.45"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</row>
    <row r="73" spans="6:117" ht="25.8" x14ac:dyDescent="0.45">
      <c r="CP73" s="257"/>
      <c r="CQ73" s="257"/>
      <c r="CR73" s="257"/>
      <c r="CS73" s="257"/>
      <c r="CT73" s="257"/>
      <c r="CU73" s="257"/>
      <c r="CV73" s="257"/>
      <c r="CW73" s="257"/>
      <c r="CX73" s="257"/>
      <c r="CY73" s="257"/>
      <c r="CZ73" s="257"/>
      <c r="DA73" s="257"/>
      <c r="DB73" s="257"/>
      <c r="DC73" s="257"/>
      <c r="DD73" s="257"/>
      <c r="DE73" s="257"/>
      <c r="DF73" s="257"/>
      <c r="DG73" s="257"/>
      <c r="DH73" s="257"/>
      <c r="DI73" s="257"/>
      <c r="DJ73" s="257"/>
      <c r="DK73" s="257"/>
      <c r="DL73" s="257"/>
      <c r="DM73" s="257"/>
    </row>
    <row r="74" spans="6:117" ht="25.8" x14ac:dyDescent="0.45"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</row>
    <row r="75" spans="6:117" ht="25.8" x14ac:dyDescent="0.45">
      <c r="AB75" s="325"/>
      <c r="AC75" s="325"/>
      <c r="AD75" s="325"/>
      <c r="AE75" s="325"/>
      <c r="AF75" s="325"/>
      <c r="AG75" s="325"/>
      <c r="AH75" s="325"/>
      <c r="AI75" s="325"/>
      <c r="AJ75" s="325"/>
      <c r="AK75" s="325"/>
      <c r="AL75" s="325"/>
      <c r="AM75" s="325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</row>
    <row r="76" spans="6:117" x14ac:dyDescent="0.45"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</row>
  </sheetData>
  <sheetProtection sheet="1" objects="1" scenarios="1"/>
  <mergeCells count="17">
    <mergeCell ref="F3:G3"/>
    <mergeCell ref="H3:AH3"/>
    <mergeCell ref="AI3:AK3"/>
    <mergeCell ref="AL3:AN3"/>
    <mergeCell ref="F32:G37"/>
    <mergeCell ref="H32:AN37"/>
    <mergeCell ref="F39:G44"/>
    <mergeCell ref="H39:AN44"/>
    <mergeCell ref="F46:G51"/>
    <mergeCell ref="H46:AN51"/>
    <mergeCell ref="F53:G58"/>
    <mergeCell ref="H53:AN58"/>
    <mergeCell ref="F60:G66"/>
    <mergeCell ref="AB75:AD75"/>
    <mergeCell ref="AE75:AG75"/>
    <mergeCell ref="AH75:AJ75"/>
    <mergeCell ref="AK75:AM75"/>
  </mergeCells>
  <pageMargins left="0.39370078740157483" right="0" top="0.15748031496062992" bottom="0.15748031496062992" header="0.31496062992125984" footer="0"/>
  <pageSetup paperSize="9" scale="32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2FA5F-C415-4680-8A4F-9787604C7848}">
  <sheetPr codeName="Blad8">
    <tabColor rgb="FF92D050"/>
    <pageSetUpPr fitToPage="1"/>
  </sheetPr>
  <dimension ref="A1:AF32"/>
  <sheetViews>
    <sheetView showGridLines="0" showRowColHeaders="0" zoomScale="95" zoomScaleNormal="9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8.21875" style="102" customWidth="1"/>
    <col min="3" max="3" width="7.21875" customWidth="1"/>
    <col min="4" max="4" width="9.5546875" style="4" bestFit="1" customWidth="1"/>
    <col min="5" max="5" width="2.5546875" customWidth="1"/>
    <col min="6" max="7" width="10.5546875" style="4" bestFit="1" customWidth="1"/>
    <col min="8" max="8" width="10.77734375" style="4" bestFit="1" customWidth="1"/>
    <col min="9" max="9" width="10.77734375" style="4" customWidth="1"/>
    <col min="10" max="11" width="10.5546875" style="4" bestFit="1" customWidth="1"/>
    <col min="12" max="12" width="2.5546875" style="4" customWidth="1"/>
    <col min="13" max="13" width="9.44140625" style="4" bestFit="1" customWidth="1"/>
    <col min="14" max="14" width="2.5546875" style="4" customWidth="1"/>
    <col min="15" max="15" width="9.44140625" bestFit="1" customWidth="1"/>
    <col min="16" max="16" width="9.21875" hidden="1" customWidth="1"/>
    <col min="17" max="17" width="9.44140625" bestFit="1" customWidth="1"/>
    <col min="19" max="21" width="9.21875" style="4" hidden="1" customWidth="1"/>
    <col min="22" max="22" width="2.5546875" style="4" customWidth="1"/>
    <col min="23" max="28" width="9.21875" style="4" customWidth="1"/>
    <col min="29" max="29" width="9.5546875" customWidth="1"/>
  </cols>
  <sheetData>
    <row r="1" spans="2:32" ht="13.8" thickBot="1" x14ac:dyDescent="0.3">
      <c r="H1" s="74"/>
      <c r="I1" s="74"/>
      <c r="J1" s="74"/>
      <c r="K1" s="74"/>
      <c r="L1" s="74"/>
    </row>
    <row r="2" spans="2:32" ht="25.2" thickBot="1" x14ac:dyDescent="0.3">
      <c r="B2" s="336" t="s">
        <v>169</v>
      </c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8"/>
    </row>
    <row r="4" spans="2:32" x14ac:dyDescent="0.25">
      <c r="B4" s="132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2:32" ht="13.2" customHeight="1" x14ac:dyDescent="0.25">
      <c r="B5" s="313" t="s">
        <v>28</v>
      </c>
      <c r="C5" s="314"/>
      <c r="D5" s="314"/>
      <c r="E5" s="359" t="s">
        <v>75</v>
      </c>
      <c r="F5" s="360"/>
      <c r="G5" s="383" t="s">
        <v>86</v>
      </c>
      <c r="H5" s="383"/>
      <c r="I5" s="383"/>
      <c r="J5" s="384"/>
      <c r="K5" s="348">
        <v>0.65</v>
      </c>
      <c r="W5" s="383" t="s">
        <v>167</v>
      </c>
      <c r="X5" s="383"/>
      <c r="Y5" s="383"/>
      <c r="Z5" s="383"/>
      <c r="AA5" s="384"/>
      <c r="AB5" s="382">
        <v>0.435</v>
      </c>
      <c r="AC5" s="21"/>
      <c r="AD5" s="21"/>
      <c r="AE5" s="21"/>
      <c r="AF5" s="21"/>
    </row>
    <row r="6" spans="2:32" ht="13.2" customHeight="1" x14ac:dyDescent="0.25">
      <c r="B6" s="313" t="s">
        <v>27</v>
      </c>
      <c r="C6" s="314"/>
      <c r="D6" s="314"/>
      <c r="E6" s="361" t="str">
        <f>IF(E5="ja","nee",IF(E5="nee","ja",IF(E5="","")))</f>
        <v>nee</v>
      </c>
      <c r="F6" s="362"/>
      <c r="G6" s="383"/>
      <c r="H6" s="383"/>
      <c r="I6" s="383"/>
      <c r="J6" s="384"/>
      <c r="K6" s="348"/>
      <c r="W6" s="383"/>
      <c r="X6" s="383"/>
      <c r="Y6" s="383"/>
      <c r="Z6" s="383"/>
      <c r="AA6" s="384"/>
      <c r="AB6" s="382"/>
      <c r="AD6" s="4"/>
      <c r="AE6" s="4"/>
      <c r="AF6" s="3"/>
    </row>
    <row r="7" spans="2:32" ht="13.8" thickBot="1" x14ac:dyDescent="0.3">
      <c r="B7" s="134"/>
      <c r="C7" s="15"/>
      <c r="D7" s="16"/>
      <c r="AD7" s="4"/>
      <c r="AE7" s="4"/>
      <c r="AF7" s="4"/>
    </row>
    <row r="8" spans="2:32" ht="13.8" thickTop="1" x14ac:dyDescent="0.25">
      <c r="B8" s="315" t="s">
        <v>68</v>
      </c>
      <c r="C8" s="365"/>
      <c r="D8" s="366"/>
      <c r="E8" s="349"/>
      <c r="F8" s="315" t="s">
        <v>85</v>
      </c>
      <c r="G8" s="307"/>
      <c r="H8" s="315" t="s">
        <v>31</v>
      </c>
      <c r="I8" s="307"/>
      <c r="J8" s="309" t="s">
        <v>32</v>
      </c>
      <c r="K8" s="317"/>
      <c r="L8" s="111"/>
      <c r="M8" s="129"/>
      <c r="O8" s="315" t="s">
        <v>68</v>
      </c>
      <c r="P8" s="365"/>
      <c r="Q8" s="365"/>
      <c r="R8" s="366"/>
      <c r="S8" s="40"/>
      <c r="W8" s="391" t="s">
        <v>112</v>
      </c>
      <c r="X8" s="392"/>
      <c r="Y8" s="392"/>
      <c r="Z8" s="392"/>
      <c r="AA8" s="392"/>
      <c r="AB8" s="393"/>
      <c r="AD8" s="4"/>
      <c r="AE8" s="4"/>
      <c r="AF8" s="4"/>
    </row>
    <row r="9" spans="2:32" ht="17.100000000000001" customHeight="1" x14ac:dyDescent="0.25">
      <c r="B9" s="131" t="s">
        <v>0</v>
      </c>
      <c r="C9" s="339" t="s">
        <v>87</v>
      </c>
      <c r="D9" s="131" t="s">
        <v>83</v>
      </c>
      <c r="E9" s="350"/>
      <c r="F9" s="81" t="s">
        <v>56</v>
      </c>
      <c r="G9" s="81" t="s">
        <v>57</v>
      </c>
      <c r="H9" s="81" t="s">
        <v>58</v>
      </c>
      <c r="I9" s="82" t="s">
        <v>80</v>
      </c>
      <c r="J9" s="81" t="s">
        <v>59</v>
      </c>
      <c r="K9" s="138" t="s">
        <v>60</v>
      </c>
      <c r="L9" s="94"/>
      <c r="M9" s="114" t="s">
        <v>61</v>
      </c>
      <c r="N9" s="93"/>
      <c r="O9" s="38" t="s">
        <v>39</v>
      </c>
      <c r="P9" s="19" t="s">
        <v>26</v>
      </c>
      <c r="Q9" s="38" t="s">
        <v>37</v>
      </c>
      <c r="R9" s="23" t="s">
        <v>42</v>
      </c>
      <c r="S9" s="22" t="s">
        <v>9</v>
      </c>
      <c r="T9" s="6" t="s">
        <v>9</v>
      </c>
      <c r="U9" s="6" t="s">
        <v>10</v>
      </c>
      <c r="V9" s="44"/>
      <c r="W9" s="394" t="s">
        <v>57</v>
      </c>
      <c r="X9" s="394"/>
      <c r="Y9" s="394" t="s">
        <v>58</v>
      </c>
      <c r="Z9" s="394"/>
      <c r="AA9" s="394" t="s">
        <v>113</v>
      </c>
      <c r="AB9" s="394"/>
    </row>
    <row r="10" spans="2:32" x14ac:dyDescent="0.25">
      <c r="B10" s="27"/>
      <c r="C10" s="340"/>
      <c r="D10" s="139" t="s">
        <v>84</v>
      </c>
      <c r="E10" s="350"/>
      <c r="F10" s="83" t="s">
        <v>11</v>
      </c>
      <c r="G10" s="83" t="s">
        <v>12</v>
      </c>
      <c r="H10" s="83"/>
      <c r="I10" s="84" t="s">
        <v>58</v>
      </c>
      <c r="J10" s="83" t="s">
        <v>13</v>
      </c>
      <c r="K10" s="140" t="s">
        <v>14</v>
      </c>
      <c r="L10" s="94"/>
      <c r="M10" s="115" t="s">
        <v>33</v>
      </c>
      <c r="N10" s="93"/>
      <c r="O10" s="39"/>
      <c r="P10" s="108"/>
      <c r="Q10" s="39" t="s">
        <v>38</v>
      </c>
      <c r="R10" s="24" t="s">
        <v>43</v>
      </c>
      <c r="S10" s="20"/>
      <c r="T10" s="8"/>
      <c r="U10" s="8"/>
      <c r="V10" s="44"/>
      <c r="W10" s="368" t="s">
        <v>12</v>
      </c>
      <c r="X10" s="368"/>
      <c r="Y10" s="368"/>
      <c r="Z10" s="368"/>
      <c r="AA10" s="368"/>
      <c r="AB10" s="368"/>
    </row>
    <row r="11" spans="2:32" s="13" customFormat="1" x14ac:dyDescent="0.25">
      <c r="B11" s="28"/>
      <c r="C11" s="341"/>
      <c r="D11" s="28"/>
      <c r="E11" s="350"/>
      <c r="F11" s="85" t="s">
        <v>29</v>
      </c>
      <c r="G11" s="85" t="s">
        <v>29</v>
      </c>
      <c r="H11" s="85" t="s">
        <v>29</v>
      </c>
      <c r="I11" s="85" t="s">
        <v>29</v>
      </c>
      <c r="J11" s="85" t="s">
        <v>30</v>
      </c>
      <c r="K11" s="141" t="s">
        <v>30</v>
      </c>
      <c r="L11" s="94"/>
      <c r="M11" s="116" t="s">
        <v>34</v>
      </c>
      <c r="N11" s="93"/>
      <c r="O11" s="18" t="s">
        <v>40</v>
      </c>
      <c r="P11" s="109"/>
      <c r="Q11" s="18" t="s">
        <v>41</v>
      </c>
      <c r="R11" s="25" t="s">
        <v>44</v>
      </c>
      <c r="S11" s="20"/>
      <c r="T11" s="7"/>
      <c r="U11" s="7"/>
      <c r="V11" s="45"/>
      <c r="W11" s="198" t="s">
        <v>114</v>
      </c>
      <c r="X11" s="198" t="s">
        <v>115</v>
      </c>
      <c r="Y11" s="198" t="s">
        <v>114</v>
      </c>
      <c r="Z11" s="198" t="s">
        <v>115</v>
      </c>
      <c r="AA11" s="198" t="s">
        <v>114</v>
      </c>
      <c r="AB11" s="198" t="s">
        <v>119</v>
      </c>
    </row>
    <row r="12" spans="2:32" s="13" customFormat="1" ht="12.45" hidden="1" customHeight="1" x14ac:dyDescent="0.25">
      <c r="B12" s="63" t="s">
        <v>76</v>
      </c>
      <c r="C12" s="130"/>
      <c r="D12" s="88" t="s">
        <v>15</v>
      </c>
      <c r="E12" s="106" t="s">
        <v>70</v>
      </c>
      <c r="F12" s="86" t="s">
        <v>71</v>
      </c>
      <c r="G12" s="62" t="s">
        <v>16</v>
      </c>
      <c r="H12" s="63" t="s">
        <v>70</v>
      </c>
      <c r="I12" s="63"/>
      <c r="J12" s="62" t="s">
        <v>72</v>
      </c>
      <c r="K12" s="88" t="s">
        <v>73</v>
      </c>
      <c r="L12" s="44"/>
      <c r="M12" s="115" t="s">
        <v>19</v>
      </c>
      <c r="N12" s="93"/>
      <c r="O12" s="55" t="s">
        <v>18</v>
      </c>
      <c r="P12" s="106"/>
      <c r="Q12" s="55" t="s">
        <v>70</v>
      </c>
      <c r="R12" s="7" t="s">
        <v>70</v>
      </c>
      <c r="S12" s="3"/>
      <c r="T12" s="3"/>
      <c r="U12" s="3"/>
      <c r="V12" s="3"/>
      <c r="W12" s="62"/>
      <c r="X12" s="62"/>
      <c r="Y12" s="62"/>
      <c r="Z12" s="62"/>
      <c r="AA12" s="62"/>
      <c r="AB12" s="62"/>
    </row>
    <row r="13" spans="2:32" s="13" customFormat="1" ht="12.45" hidden="1" customHeight="1" x14ac:dyDescent="0.25">
      <c r="B13" s="63" t="s">
        <v>18</v>
      </c>
      <c r="C13" s="130"/>
      <c r="D13" s="88"/>
      <c r="E13" s="106"/>
      <c r="F13" s="86"/>
      <c r="G13" s="62"/>
      <c r="H13" s="63"/>
      <c r="I13" s="63"/>
      <c r="J13" s="62"/>
      <c r="K13" s="88"/>
      <c r="L13" s="44"/>
      <c r="M13" s="115"/>
      <c r="N13" s="93"/>
      <c r="O13" s="55"/>
      <c r="P13" s="106"/>
      <c r="Q13" s="55"/>
      <c r="R13" s="7"/>
      <c r="S13" s="3"/>
      <c r="T13" s="3"/>
      <c r="U13" s="3"/>
      <c r="V13" s="3"/>
      <c r="W13" s="62"/>
      <c r="X13" s="62"/>
      <c r="Y13" s="62"/>
      <c r="Z13" s="62"/>
      <c r="AA13" s="62"/>
      <c r="AB13" s="62"/>
    </row>
    <row r="14" spans="2:32" s="13" customFormat="1" ht="12.45" hidden="1" customHeight="1" x14ac:dyDescent="0.25">
      <c r="B14" s="63" t="s">
        <v>77</v>
      </c>
      <c r="C14" s="130"/>
      <c r="D14" s="88"/>
      <c r="E14" s="106"/>
      <c r="F14" s="86"/>
      <c r="G14" s="62"/>
      <c r="H14" s="63"/>
      <c r="I14" s="63"/>
      <c r="J14" s="62"/>
      <c r="K14" s="88"/>
      <c r="L14" s="44"/>
      <c r="M14" s="115"/>
      <c r="N14" s="93"/>
      <c r="O14" s="55"/>
      <c r="P14" s="106"/>
      <c r="Q14" s="55"/>
      <c r="R14" s="7"/>
      <c r="S14" s="3"/>
      <c r="T14" s="3"/>
      <c r="U14" s="3"/>
      <c r="V14" s="3"/>
      <c r="W14" s="62"/>
      <c r="X14" s="62"/>
      <c r="Y14" s="62"/>
      <c r="Z14" s="62"/>
      <c r="AA14" s="62"/>
      <c r="AB14" s="62"/>
    </row>
    <row r="15" spans="2:32" s="13" customFormat="1" ht="12.45" hidden="1" customHeight="1" x14ac:dyDescent="0.25">
      <c r="B15" s="63" t="s">
        <v>78</v>
      </c>
      <c r="C15" s="130"/>
      <c r="D15" s="88"/>
      <c r="E15" s="106"/>
      <c r="F15" s="86"/>
      <c r="G15" s="62"/>
      <c r="H15" s="63"/>
      <c r="I15" s="63"/>
      <c r="J15" s="62"/>
      <c r="K15" s="88"/>
      <c r="L15" s="44"/>
      <c r="M15" s="115"/>
      <c r="N15" s="93"/>
      <c r="O15" s="55"/>
      <c r="P15" s="106"/>
      <c r="Q15" s="55"/>
      <c r="R15" s="7"/>
      <c r="S15" s="3"/>
      <c r="T15" s="3"/>
      <c r="U15" s="3"/>
      <c r="V15" s="3"/>
      <c r="W15" s="62"/>
      <c r="X15" s="62"/>
      <c r="Y15" s="62"/>
      <c r="Z15" s="62"/>
      <c r="AA15" s="62"/>
      <c r="AB15" s="62"/>
    </row>
    <row r="16" spans="2:32" ht="15" customHeight="1" x14ac:dyDescent="0.25">
      <c r="B16" s="135">
        <f>'M3'!$D$2</f>
        <v>3</v>
      </c>
      <c r="C16" s="135">
        <f>'M3'!$E$2</f>
        <v>0</v>
      </c>
      <c r="D16" s="128">
        <f>'M3'!$B$54</f>
        <v>8</v>
      </c>
      <c r="E16" s="355"/>
      <c r="F16" s="142">
        <f>'M3'!H54</f>
        <v>0.8571428571428571</v>
      </c>
      <c r="G16" s="142" t="str">
        <f>'M3'!I54</f>
        <v/>
      </c>
      <c r="H16" s="142" t="str">
        <f>'M3'!J54</f>
        <v/>
      </c>
      <c r="I16" s="142" t="str">
        <f>'M3'!K54</f>
        <v/>
      </c>
      <c r="J16" s="142" t="str">
        <f>'M3'!L54</f>
        <v/>
      </c>
      <c r="K16" s="142" t="str">
        <f>'M3'!M54</f>
        <v/>
      </c>
      <c r="L16" s="96"/>
      <c r="M16" s="117">
        <f>'M3'!$AK$54</f>
        <v>0.8571428571428571</v>
      </c>
      <c r="N16" s="112"/>
      <c r="O16" s="89">
        <f>'M3'!$AO$55</f>
        <v>0</v>
      </c>
      <c r="P16" s="40">
        <f>'M3'!AP55</f>
        <v>0</v>
      </c>
      <c r="Q16" s="89">
        <f>'M3'!$AP$55</f>
        <v>0</v>
      </c>
      <c r="R16" s="79">
        <f>'M3'!$AQ$54</f>
        <v>1</v>
      </c>
      <c r="S16" s="80">
        <f>'M3'!AR54</f>
        <v>0</v>
      </c>
      <c r="T16" s="59" t="e">
        <f>IF(#REF!="","",IF(#REF!="pro",1,IF(#REF!="lwoo",2,IF(#REF!="vmbo-b",3,IF(#REF!="vmbo-k",4,IF(#REF!="vmbo-g",5,IF(#REF!="vmbo-t",6,IF(#REF!="havo",7))))))))</f>
        <v>#REF!</v>
      </c>
      <c r="U16" s="60" t="e">
        <f>IF(T16="",0,IF(T16&lt;#REF!,0,IF(T16&gt;=#REF!,1)))</f>
        <v>#REF!</v>
      </c>
      <c r="W16" s="238" t="str">
        <f>'M3'!$AS$55</f>
        <v/>
      </c>
      <c r="X16" s="238" t="str">
        <f>'M3'!$AS$56</f>
        <v/>
      </c>
      <c r="Y16" s="238" t="str">
        <f>'M3'!$AT$55</f>
        <v/>
      </c>
      <c r="Z16" s="238" t="str">
        <f>'M3'!$AT$56</f>
        <v/>
      </c>
      <c r="AA16" s="238" t="str">
        <f>'M3'!$AU$55</f>
        <v/>
      </c>
      <c r="AB16" s="238" t="str">
        <f>'M3'!$AU$56</f>
        <v/>
      </c>
    </row>
    <row r="17" spans="1:28" ht="15" customHeight="1" x14ac:dyDescent="0.25">
      <c r="B17" s="135"/>
      <c r="C17" s="77"/>
      <c r="D17" s="65"/>
      <c r="E17" s="355"/>
      <c r="F17" s="128"/>
      <c r="G17" s="128"/>
      <c r="H17" s="128"/>
      <c r="I17" s="128"/>
      <c r="J17" s="128"/>
      <c r="K17" s="128"/>
      <c r="L17" s="95"/>
      <c r="M17" s="118"/>
      <c r="N17" s="112"/>
      <c r="O17" s="90"/>
      <c r="P17" s="40"/>
      <c r="Q17" s="90" t="str">
        <f>IF(E17="","",IF(E17="X",M17))</f>
        <v/>
      </c>
      <c r="R17" s="113"/>
      <c r="S17" s="58"/>
      <c r="T17" s="59" t="e">
        <f>IF(#REF!="","",IF(#REF!="pro",1,IF(#REF!="lwoo",2,IF(#REF!="vmbo-b",3,IF(#REF!="vmbo-k",4,IF(#REF!="vmbo-g",5,IF(#REF!="vmbo-t",6,IF(#REF!="havo",7))))))))</f>
        <v>#REF!</v>
      </c>
      <c r="U17" s="60" t="e">
        <f>IF(T17="",0,IF(T17&lt;#REF!,0,IF(T17&gt;=#REF!,1)))</f>
        <v>#REF!</v>
      </c>
      <c r="W17" s="239"/>
      <c r="X17" s="239"/>
      <c r="Y17" s="239"/>
      <c r="Z17" s="239"/>
      <c r="AA17" s="239"/>
      <c r="AB17" s="239"/>
    </row>
    <row r="18" spans="1:28" ht="15" customHeight="1" x14ac:dyDescent="0.25">
      <c r="B18" s="136">
        <f>'M4'!$D$2</f>
        <v>4</v>
      </c>
      <c r="C18" s="136">
        <f>'M4'!$E$2</f>
        <v>0</v>
      </c>
      <c r="D18" s="65">
        <f>'M4'!$B$54</f>
        <v>6</v>
      </c>
      <c r="E18" s="355"/>
      <c r="F18" s="142">
        <f>'M4'!H54</f>
        <v>0.66666666666666663</v>
      </c>
      <c r="G18" s="142" t="str">
        <f>'M4'!I54</f>
        <v/>
      </c>
      <c r="H18" s="142">
        <f>'M4'!J54</f>
        <v>0.83333333333333337</v>
      </c>
      <c r="I18" s="142" t="str">
        <f>'M4'!K54</f>
        <v/>
      </c>
      <c r="J18" s="142">
        <f>'M4'!L54</f>
        <v>0.66666666666666663</v>
      </c>
      <c r="K18" s="142">
        <f>'M4'!M54</f>
        <v>0.66666666666666663</v>
      </c>
      <c r="L18" s="96"/>
      <c r="M18" s="118">
        <f>'M4'!$AK$54</f>
        <v>0.70833333333333337</v>
      </c>
      <c r="N18" s="112"/>
      <c r="O18" s="91">
        <f>'M4'!$AO$55</f>
        <v>1</v>
      </c>
      <c r="P18" s="40">
        <f>'M3'!AP57</f>
        <v>0</v>
      </c>
      <c r="Q18" s="91">
        <f>'M4'!$AP$55</f>
        <v>1</v>
      </c>
      <c r="R18" s="79">
        <f>'M4'!$AQ$54</f>
        <v>1</v>
      </c>
      <c r="S18" s="80">
        <f>'M4'!AR54</f>
        <v>0</v>
      </c>
      <c r="T18" s="59" t="e">
        <f>IF(#REF!="","",IF(#REF!="pro",1,IF(#REF!="lwoo",2,IF(#REF!="vmbo-b",3,IF(#REF!="vmbo-k",4,IF(#REF!="vmbo-g",5,IF(#REF!="vmbo-t",6,IF(#REF!="havo",7))))))))</f>
        <v>#REF!</v>
      </c>
      <c r="U18" s="60" t="e">
        <f>IF(T18="",0,IF(T18&lt;#REF!,0,IF(T18&gt;=#REF!,1)))</f>
        <v>#REF!</v>
      </c>
      <c r="W18" s="238" t="str">
        <f>'M4'!$AS$55</f>
        <v/>
      </c>
      <c r="X18" s="238" t="str">
        <f>'M4'!$AS$56</f>
        <v/>
      </c>
      <c r="Y18" s="238" t="str">
        <f>'M4'!$AT$55</f>
        <v/>
      </c>
      <c r="Z18" s="238" t="str">
        <f>'M4'!$AT$56</f>
        <v/>
      </c>
      <c r="AA18" s="238" t="str">
        <f>'M4'!$AU$55</f>
        <v/>
      </c>
      <c r="AB18" s="238" t="str">
        <f>'M4'!$AU$56</f>
        <v/>
      </c>
    </row>
    <row r="19" spans="1:28" ht="15" customHeight="1" x14ac:dyDescent="0.25">
      <c r="B19" s="137"/>
      <c r="C19" s="145"/>
      <c r="D19" s="65"/>
      <c r="E19" s="355"/>
      <c r="F19" s="128"/>
      <c r="G19" s="143"/>
      <c r="H19" s="128"/>
      <c r="I19" s="143"/>
      <c r="J19" s="128"/>
      <c r="K19" s="128"/>
      <c r="L19" s="95"/>
      <c r="M19" s="118"/>
      <c r="N19" s="112"/>
      <c r="O19" s="90"/>
      <c r="P19" s="40"/>
      <c r="Q19" s="90" t="str">
        <f>IF(E19="","",IF(E19="X",M19))</f>
        <v/>
      </c>
      <c r="R19" s="113"/>
      <c r="S19" s="58" t="e">
        <f>IF(#REF!="","",IF(#REF!="pro",1,IF(#REF!="lwoo",2,IF(#REF!="vmbo-b",3,IF(#REF!="vmbo-k",4,IF(#REF!="vmbo-g",5,IF(#REF!="vmbo-t",6,IF(#REF!="havo",7))))))))</f>
        <v>#REF!</v>
      </c>
      <c r="T19" s="59" t="e">
        <f>IF(#REF!="","",IF(#REF!="pro",1,IF(#REF!="lwoo",2,IF(#REF!="vmbo-b",3,IF(#REF!="vmbo-k",4,IF(#REF!="vmbo-g",5,IF(#REF!="vmbo-t",6,IF(#REF!="havo",7))))))))</f>
        <v>#REF!</v>
      </c>
      <c r="U19" s="60" t="e">
        <f>IF(T19="",0,IF(T19&lt;#REF!,0,IF(T19&gt;=#REF!,1)))</f>
        <v>#REF!</v>
      </c>
      <c r="W19" s="239"/>
      <c r="X19" s="239"/>
      <c r="Y19" s="239"/>
      <c r="Z19" s="239"/>
      <c r="AA19" s="239"/>
      <c r="AB19" s="239"/>
    </row>
    <row r="20" spans="1:28" ht="15" customHeight="1" x14ac:dyDescent="0.25">
      <c r="B20" s="136">
        <f>'M5'!$D$2</f>
        <v>5</v>
      </c>
      <c r="C20" s="136">
        <f>'M5'!$E$2</f>
        <v>0</v>
      </c>
      <c r="D20" s="65">
        <f>'M5'!$B$54</f>
        <v>7</v>
      </c>
      <c r="E20" s="355"/>
      <c r="F20" s="142">
        <f>'M5'!H54</f>
        <v>0.7142857142857143</v>
      </c>
      <c r="G20" s="142">
        <f>'M5'!I54</f>
        <v>1</v>
      </c>
      <c r="H20" s="142">
        <f>'M5'!J54</f>
        <v>1</v>
      </c>
      <c r="I20" s="144"/>
      <c r="J20" s="142">
        <f>'M5'!L54</f>
        <v>0.7142857142857143</v>
      </c>
      <c r="K20" s="142">
        <f>'M5'!M54</f>
        <v>1</v>
      </c>
      <c r="L20" s="96"/>
      <c r="M20" s="118">
        <f>'M5'!$AK$54</f>
        <v>0.88571428571428579</v>
      </c>
      <c r="N20" s="112"/>
      <c r="O20" s="91">
        <f>'M5'!$AO$55</f>
        <v>1</v>
      </c>
      <c r="P20" s="40">
        <f>'M3'!AP59</f>
        <v>0</v>
      </c>
      <c r="Q20" s="91">
        <f>'M5'!$AP$55</f>
        <v>1</v>
      </c>
      <c r="R20" s="79">
        <f>'M5'!$AQ$54</f>
        <v>1</v>
      </c>
      <c r="S20" s="58" t="e">
        <f>IF(#REF!="","",IF(#REF!="pro",1,IF(#REF!="lwoo",2,IF(#REF!="vmbo-b",3,IF(#REF!="vmbo-k",4,IF(#REF!="vmbo-g",5,IF(#REF!="vmbo-t",6,IF(#REF!="havo",7))))))))</f>
        <v>#REF!</v>
      </c>
      <c r="T20" s="59" t="e">
        <f>IF(#REF!="","",IF(#REF!="pro",1,IF(#REF!="lwoo",2,IF(#REF!="vmbo-b",3,IF(#REF!="vmbo-k",4,IF(#REF!="vmbo-g",5,IF(#REF!="vmbo-t",6,IF(#REF!="havo",7))))))))</f>
        <v>#REF!</v>
      </c>
      <c r="U20" s="60" t="e">
        <f>IF(T20="",0,IF(T20&lt;#REF!,0,IF(T20&gt;=#REF!,1)))</f>
        <v>#REF!</v>
      </c>
      <c r="W20" s="238" t="str">
        <f>'M5'!$AS$55</f>
        <v/>
      </c>
      <c r="X20" s="238" t="str">
        <f>'M5'!$AS$56</f>
        <v/>
      </c>
      <c r="Y20" s="238" t="str">
        <f>'M5'!$AT$55</f>
        <v/>
      </c>
      <c r="Z20" s="238" t="str">
        <f>'M5'!$AT$56</f>
        <v/>
      </c>
      <c r="AA20" s="238" t="str">
        <f>'M5'!$AU$55</f>
        <v/>
      </c>
      <c r="AB20" s="238" t="str">
        <f>'M5'!$AU$56</f>
        <v/>
      </c>
    </row>
    <row r="21" spans="1:28" ht="15" customHeight="1" x14ac:dyDescent="0.25">
      <c r="B21" s="137"/>
      <c r="C21" s="145"/>
      <c r="D21" s="65"/>
      <c r="E21" s="355"/>
      <c r="F21" s="128"/>
      <c r="G21" s="143"/>
      <c r="H21" s="128"/>
      <c r="I21" s="143"/>
      <c r="J21" s="128"/>
      <c r="K21" s="128"/>
      <c r="L21" s="95"/>
      <c r="M21" s="118"/>
      <c r="N21" s="112"/>
      <c r="O21" s="90"/>
      <c r="P21" s="40"/>
      <c r="Q21" s="90" t="str">
        <f>IF(E21="","",IF(E21="X",M21))</f>
        <v/>
      </c>
      <c r="R21" s="113"/>
      <c r="S21" s="58" t="e">
        <f>IF(#REF!="","",IF(#REF!="pro",1,IF(#REF!="lwoo",2,IF(#REF!="vmbo-b",3,IF(#REF!="vmbo-k",4,IF(#REF!="vmbo-g",5,IF(#REF!="vmbo-t",6,IF(#REF!="havo",7))))))))</f>
        <v>#REF!</v>
      </c>
      <c r="T21" s="59" t="e">
        <f>IF(#REF!="","",IF(#REF!="pro",1,IF(#REF!="lwoo",2,IF(#REF!="vmbo-b",3,IF(#REF!="vmbo-k",4,IF(#REF!="vmbo-g",5,IF(#REF!="vmbo-t",6,IF(#REF!="havo",7))))))))</f>
        <v>#REF!</v>
      </c>
      <c r="U21" s="60" t="e">
        <f>IF(T21="",0,IF(T21&lt;#REF!,0,IF(T21&gt;=#REF!,1)))</f>
        <v>#REF!</v>
      </c>
      <c r="W21" s="239"/>
      <c r="X21" s="239"/>
      <c r="Y21" s="239"/>
      <c r="Z21" s="239"/>
      <c r="AA21" s="239"/>
      <c r="AB21" s="239"/>
    </row>
    <row r="22" spans="1:28" ht="15" customHeight="1" x14ac:dyDescent="0.25">
      <c r="B22" s="136">
        <f>'M6'!$D$2</f>
        <v>6</v>
      </c>
      <c r="C22" s="136">
        <f>'M6'!$E$2</f>
        <v>0</v>
      </c>
      <c r="D22" s="65">
        <f>'M6'!$B$54</f>
        <v>6</v>
      </c>
      <c r="E22" s="355"/>
      <c r="F22" s="142">
        <f>'M6'!H54</f>
        <v>0.66666666666666663</v>
      </c>
      <c r="G22" s="142">
        <f>'M6'!I54</f>
        <v>0.66666666666666663</v>
      </c>
      <c r="H22" s="142">
        <f>'M6'!J54</f>
        <v>0.83333333333333337</v>
      </c>
      <c r="I22" s="142">
        <f>'M6'!K54</f>
        <v>0.5</v>
      </c>
      <c r="J22" s="142">
        <f>'M6'!L54</f>
        <v>0.66666666666666663</v>
      </c>
      <c r="K22" s="142">
        <f>'M6'!M54</f>
        <v>1</v>
      </c>
      <c r="L22" s="96"/>
      <c r="M22" s="118">
        <f>'M6'!$AK$54</f>
        <v>0.72222222222222232</v>
      </c>
      <c r="N22" s="112"/>
      <c r="O22" s="91">
        <f>'M6'!$AO$55</f>
        <v>1</v>
      </c>
      <c r="P22" s="40">
        <f>'M3'!AP61</f>
        <v>0</v>
      </c>
      <c r="Q22" s="91">
        <f>'M6'!$AP$55</f>
        <v>1</v>
      </c>
      <c r="R22" s="79">
        <f>'M6'!$AQ$54</f>
        <v>1</v>
      </c>
      <c r="S22" s="58" t="e">
        <f>IF(#REF!="","",IF(#REF!="pro",1,IF(#REF!="lwoo",2,IF(#REF!="vmbo-b",3,IF(#REF!="vmbo-k",4,IF(#REF!="vmbo-g",5,IF(#REF!="vmbo-t",6,IF(#REF!="havo",7))))))))</f>
        <v>#REF!</v>
      </c>
      <c r="T22" s="59" t="e">
        <f>IF(#REF!="","",IF(#REF!="pro",1,IF(#REF!="lwoo",2,IF(#REF!="vmbo-b",3,IF(#REF!="vmbo-k",4,IF(#REF!="vmbo-g",5,IF(#REF!="vmbo-t",6,IF(#REF!="havo",7))))))))</f>
        <v>#REF!</v>
      </c>
      <c r="U22" s="60" t="e">
        <f>IF(T22="",0,IF(T22&lt;#REF!,0,IF(T22&gt;=#REF!,1)))</f>
        <v>#REF!</v>
      </c>
      <c r="W22" s="238">
        <f>'M6'!$AS$55</f>
        <v>1</v>
      </c>
      <c r="X22" s="238">
        <f>'M6'!$AS$56</f>
        <v>0.33333333333333331</v>
      </c>
      <c r="Y22" s="238">
        <f>'M6'!$AT$55</f>
        <v>1</v>
      </c>
      <c r="Z22" s="238">
        <f>'M6'!$AT$56</f>
        <v>0.33333333333333331</v>
      </c>
      <c r="AA22" s="238">
        <f>'M6'!$AU$55</f>
        <v>1</v>
      </c>
      <c r="AB22" s="238">
        <f>'M6'!$AU$56</f>
        <v>0.83333333333333337</v>
      </c>
    </row>
    <row r="23" spans="1:28" ht="15" customHeight="1" x14ac:dyDescent="0.25">
      <c r="B23" s="137"/>
      <c r="C23" s="145"/>
      <c r="D23" s="65"/>
      <c r="E23" s="355"/>
      <c r="F23" s="143"/>
      <c r="G23" s="143"/>
      <c r="H23" s="143"/>
      <c r="I23" s="143"/>
      <c r="J23" s="143"/>
      <c r="K23" s="143"/>
      <c r="L23" s="97"/>
      <c r="M23" s="118"/>
      <c r="N23" s="112"/>
      <c r="O23" s="90"/>
      <c r="P23" s="40" t="s">
        <v>23</v>
      </c>
      <c r="Q23" s="90" t="str">
        <f>IF(E23="","",IF(E23="X",M23))</f>
        <v/>
      </c>
      <c r="R23" s="113"/>
      <c r="S23" s="58" t="e">
        <f>IF(#REF!="","",IF(#REF!="pro",1,IF(#REF!="lwoo",2,IF(#REF!="vmbo-b",3,IF(#REF!="vmbo-k",4,IF(#REF!="vmbo-g",5,IF(#REF!="vmbo-t",6,IF(#REF!="havo",7))))))))</f>
        <v>#REF!</v>
      </c>
      <c r="T23" s="59" t="e">
        <f>IF(#REF!="","",IF(#REF!="pro",1,IF(#REF!="lwoo",2,IF(#REF!="vmbo-b",3,IF(#REF!="vmbo-k",4,IF(#REF!="vmbo-g",5,IF(#REF!="vmbo-t",6,IF(#REF!="havo",7))))))))</f>
        <v>#REF!</v>
      </c>
      <c r="U23" s="60" t="e">
        <f>IF(T23="",0,IF(T23&lt;#REF!,0,IF(T23&gt;=#REF!,1)))</f>
        <v>#REF!</v>
      </c>
      <c r="W23" s="239"/>
      <c r="X23" s="239"/>
      <c r="Y23" s="239"/>
      <c r="Z23" s="239"/>
      <c r="AA23" s="239"/>
      <c r="AB23" s="239"/>
    </row>
    <row r="24" spans="1:28" ht="15" customHeight="1" x14ac:dyDescent="0.25">
      <c r="B24" s="136">
        <f>'M7'!$D$2</f>
        <v>7</v>
      </c>
      <c r="C24" s="136">
        <f>'M7'!$E$2</f>
        <v>0</v>
      </c>
      <c r="D24" s="65">
        <f>'M7'!$B$54</f>
        <v>8</v>
      </c>
      <c r="E24" s="355"/>
      <c r="F24" s="144">
        <f>'M7'!H54</f>
        <v>1</v>
      </c>
      <c r="G24" s="144">
        <f>'M7'!I54</f>
        <v>0.75</v>
      </c>
      <c r="H24" s="144">
        <f>'M7'!J54</f>
        <v>0.875</v>
      </c>
      <c r="I24" s="144">
        <f>'M7'!K54</f>
        <v>0.625</v>
      </c>
      <c r="J24" s="144">
        <f>'M7'!L54</f>
        <v>0.875</v>
      </c>
      <c r="K24" s="144">
        <f>'M7'!M54</f>
        <v>0.75</v>
      </c>
      <c r="L24" s="98"/>
      <c r="M24" s="118">
        <f>'M7'!$AK$54</f>
        <v>0.8125</v>
      </c>
      <c r="N24" s="112"/>
      <c r="O24" s="91">
        <f>'M7'!$AO$55</f>
        <v>0</v>
      </c>
      <c r="P24" s="40">
        <f>'M3'!AP63</f>
        <v>0</v>
      </c>
      <c r="Q24" s="91">
        <f>'M7'!$AP$55</f>
        <v>1</v>
      </c>
      <c r="R24" s="79">
        <f>'M7'!$AQ$54</f>
        <v>1</v>
      </c>
      <c r="S24" s="58" t="e">
        <f>IF(#REF!="","",IF(#REF!="pro",1,IF(#REF!="lwoo",2,IF(#REF!="vmbo-b",3,IF(#REF!="vmbo-k",4,IF(#REF!="vmbo-g",5,IF(#REF!="vmbo-t",6,IF(#REF!="havo",7))))))))</f>
        <v>#REF!</v>
      </c>
      <c r="T24" s="59" t="e">
        <f>IF(#REF!="","",IF(#REF!="pro",1,IF(#REF!="lwoo",2,IF(#REF!="vmbo-b",3,IF(#REF!="vmbo-k",4,IF(#REF!="vmbo-g",5,IF(#REF!="vmbo-t",6,IF(#REF!="havo",7))))))))</f>
        <v>#REF!</v>
      </c>
      <c r="U24" s="60" t="e">
        <f>IF(T24="",0,IF(T24&lt;#REF!,0,IF(T24&gt;=#REF!,1)))</f>
        <v>#REF!</v>
      </c>
      <c r="W24" s="238">
        <f>'M7'!$AS$55</f>
        <v>1</v>
      </c>
      <c r="X24" s="238">
        <f>'M7'!$AS$56</f>
        <v>0.5</v>
      </c>
      <c r="Y24" s="238">
        <f>'M7'!$AT$55</f>
        <v>1</v>
      </c>
      <c r="Z24" s="238">
        <f>'M7'!$AT$56</f>
        <v>0.625</v>
      </c>
      <c r="AA24" s="238">
        <f>'M7'!$AU$55</f>
        <v>0.875</v>
      </c>
      <c r="AB24" s="238">
        <f>'M7'!$AU$56</f>
        <v>0.625</v>
      </c>
    </row>
    <row r="25" spans="1:28" ht="15" customHeight="1" x14ac:dyDescent="0.25">
      <c r="B25" s="137"/>
      <c r="C25" s="145"/>
      <c r="D25" s="65"/>
      <c r="E25" s="355"/>
      <c r="F25" s="143"/>
      <c r="G25" s="143"/>
      <c r="H25" s="143"/>
      <c r="I25" s="143"/>
      <c r="J25" s="143"/>
      <c r="K25" s="143"/>
      <c r="L25" s="97"/>
      <c r="M25" s="118"/>
      <c r="N25" s="112"/>
      <c r="O25" s="90" t="str">
        <f>'M3'!AO63</f>
        <v/>
      </c>
      <c r="P25" s="40"/>
      <c r="Q25" s="90" t="str">
        <f>IF(E25="","",IF(E25="X",M25))</f>
        <v/>
      </c>
      <c r="R25" s="113"/>
      <c r="S25" s="58" t="e">
        <f>IF(#REF!="","",IF(#REF!="pro",1,IF(#REF!="lwoo",2,IF(#REF!="vmbo-b",3,IF(#REF!="vmbo-k",4,IF(#REF!="vmbo-g",5,IF(#REF!="vmbo-t",6,IF(#REF!="havo",7))))))))</f>
        <v>#REF!</v>
      </c>
      <c r="T25" s="59" t="e">
        <f>IF(#REF!="","",IF(#REF!="pro",1,IF(#REF!="lwoo",2,IF(#REF!="vmbo-b",3,IF(#REF!="vmbo-k",4,IF(#REF!="vmbo-g",5,IF(#REF!="vmbo-t",6,IF(#REF!="havo",7))))))))</f>
        <v>#REF!</v>
      </c>
      <c r="U25" s="60" t="e">
        <f>IF(T25="",0,IF(T25&lt;#REF!,0,IF(T25&gt;=#REF!,1)))</f>
        <v>#REF!</v>
      </c>
      <c r="W25" s="239"/>
      <c r="X25" s="239"/>
      <c r="Y25" s="239"/>
      <c r="Z25" s="239"/>
      <c r="AA25" s="239"/>
      <c r="AB25" s="239"/>
    </row>
    <row r="26" spans="1:28" ht="15" customHeight="1" x14ac:dyDescent="0.25">
      <c r="B26" s="136">
        <f>'B8'!$D$2</f>
        <v>8</v>
      </c>
      <c r="C26" s="136">
        <f>'B8'!$E$2</f>
        <v>0</v>
      </c>
      <c r="D26" s="65">
        <f>'8E7'!$B$54</f>
        <v>7</v>
      </c>
      <c r="E26" s="355"/>
      <c r="F26" s="144">
        <f>'8E7'!H54</f>
        <v>0.7142857142857143</v>
      </c>
      <c r="G26" s="144">
        <f>'8E7'!I54</f>
        <v>0.2857142857142857</v>
      </c>
      <c r="H26" s="144">
        <f>'8E7'!J54</f>
        <v>0.7142857142857143</v>
      </c>
      <c r="I26" s="144">
        <f>'8E7'!K54</f>
        <v>0.7142857142857143</v>
      </c>
      <c r="J26" s="144">
        <f>'8E7'!L54</f>
        <v>1</v>
      </c>
      <c r="K26" s="144">
        <f>'8E7'!M54</f>
        <v>0.7142857142857143</v>
      </c>
      <c r="L26" s="98"/>
      <c r="M26" s="118">
        <f>'8E7'!$AK$54</f>
        <v>0.82857142857142863</v>
      </c>
      <c r="N26" s="112"/>
      <c r="O26" s="91">
        <f>'8E7'!$AO$55</f>
        <v>0</v>
      </c>
      <c r="P26" s="40">
        <f>'M3'!AP65</f>
        <v>0</v>
      </c>
      <c r="Q26" s="91">
        <f>'8E7'!$AP$55</f>
        <v>0</v>
      </c>
      <c r="R26" s="79">
        <f>'8E7'!$AQ$54</f>
        <v>1</v>
      </c>
      <c r="S26" s="58" t="e">
        <f>IF(#REF!="","",IF(#REF!="pro",1,IF(#REF!="lwoo",2,IF(#REF!="vmbo-b",3,IF(#REF!="vmbo-k",4,IF(#REF!="vmbo-g",5,IF(#REF!="vmbo-t",6,IF(#REF!="havo",7))))))))</f>
        <v>#REF!</v>
      </c>
      <c r="T26" s="59" t="e">
        <f>IF(#REF!="","",IF(#REF!="pro",1,IF(#REF!="lwoo",2,IF(#REF!="vmbo-b",3,IF(#REF!="vmbo-k",4,IF(#REF!="vmbo-g",5,IF(#REF!="vmbo-t",6,IF(#REF!="havo",7))))))))</f>
        <v>#REF!</v>
      </c>
      <c r="U26" s="60" t="e">
        <f>IF(T26="",0,IF(T26&lt;#REF!,0,IF(T26&gt;=#REF!,1)))</f>
        <v>#REF!</v>
      </c>
      <c r="W26" s="238">
        <f>'8E7'!$AS$55</f>
        <v>1</v>
      </c>
      <c r="X26" s="238">
        <f>'8E7'!$AS$56</f>
        <v>0.5714285714285714</v>
      </c>
      <c r="Y26" s="238">
        <f>'8E7'!$AT$55</f>
        <v>1</v>
      </c>
      <c r="Z26" s="238">
        <f>'8E7'!$AT$56</f>
        <v>0.8571428571428571</v>
      </c>
      <c r="AA26" s="238">
        <f>'8E7'!$AU$55</f>
        <v>1</v>
      </c>
      <c r="AB26" s="238">
        <f>'8E7'!$AU$56</f>
        <v>1</v>
      </c>
    </row>
    <row r="27" spans="1:28" ht="15" customHeight="1" x14ac:dyDescent="0.25">
      <c r="B27" s="137"/>
      <c r="C27" s="133"/>
      <c r="D27" s="9"/>
      <c r="E27" s="355"/>
      <c r="F27" s="143"/>
      <c r="G27" s="143"/>
      <c r="H27" s="143"/>
      <c r="I27" s="143"/>
      <c r="J27" s="143"/>
      <c r="K27" s="143"/>
      <c r="L27" s="97"/>
      <c r="M27" s="119"/>
      <c r="N27" s="112"/>
      <c r="O27" s="110"/>
      <c r="P27" s="40"/>
      <c r="Q27" s="110" t="str">
        <f>IF(E27="","",IF(E27="X",M27))</f>
        <v/>
      </c>
      <c r="R27" s="113"/>
      <c r="S27" s="103" t="e">
        <f>IF(#REF!="","",IF(#REF!="pro",1,IF(#REF!="lwoo",2,IF(#REF!="vmbo-b",3,IF(#REF!="vmbo-k",4,IF(#REF!="vmbo-g",5,IF(#REF!="vmbo-t",6,IF(#REF!="havo",7))))))))</f>
        <v>#REF!</v>
      </c>
      <c r="T27" s="104" t="e">
        <f>IF(#REF!="","",IF(#REF!="pro",1,IF(#REF!="lwoo",2,IF(#REF!="vmbo-b",3,IF(#REF!="vmbo-k",4,IF(#REF!="vmbo-g",5,IF(#REF!="vmbo-t",6,IF(#REF!="havo",7))))))))</f>
        <v>#REF!</v>
      </c>
      <c r="U27" s="105" t="e">
        <f>IF(T27="",0,IF(T27&lt;#REF!,0,IF(T27&gt;=#REF!,1)))</f>
        <v>#REF!</v>
      </c>
      <c r="W27" s="239"/>
      <c r="X27" s="239"/>
      <c r="Y27" s="239"/>
      <c r="Z27" s="239"/>
      <c r="AA27" s="239"/>
      <c r="AB27" s="239"/>
    </row>
    <row r="28" spans="1:28" ht="15" customHeight="1" thickBot="1" x14ac:dyDescent="0.3">
      <c r="B28" s="194"/>
      <c r="C28" s="194"/>
      <c r="D28" s="194"/>
      <c r="E28" s="194"/>
      <c r="F28" s="195">
        <f t="shared" ref="F28:J28" si="0">COUNT(F16:F27)</f>
        <v>6</v>
      </c>
      <c r="G28" s="195">
        <f t="shared" si="0"/>
        <v>4</v>
      </c>
      <c r="H28" s="195">
        <f t="shared" si="0"/>
        <v>5</v>
      </c>
      <c r="I28" s="195">
        <f t="shared" si="0"/>
        <v>3</v>
      </c>
      <c r="J28" s="195">
        <f t="shared" si="0"/>
        <v>5</v>
      </c>
      <c r="K28" s="195">
        <f>COUNT(K16:K27)</f>
        <v>5</v>
      </c>
      <c r="L28" s="107"/>
      <c r="M28" s="196">
        <f>COUNT(M16:M27)</f>
        <v>6</v>
      </c>
      <c r="N28" s="107"/>
      <c r="O28" s="107"/>
      <c r="P28" s="107"/>
      <c r="Q28" s="107"/>
      <c r="R28" s="107"/>
      <c r="W28" s="199">
        <f>COUNT(W16:W27)</f>
        <v>3</v>
      </c>
      <c r="X28" s="199">
        <f t="shared" ref="X28:AB28" si="1">COUNT(X16:X27)</f>
        <v>3</v>
      </c>
      <c r="Y28" s="199">
        <f t="shared" si="1"/>
        <v>3</v>
      </c>
      <c r="Z28" s="199">
        <f t="shared" si="1"/>
        <v>3</v>
      </c>
      <c r="AA28" s="199">
        <f t="shared" si="1"/>
        <v>3</v>
      </c>
      <c r="AB28" s="199">
        <f t="shared" si="1"/>
        <v>3</v>
      </c>
    </row>
    <row r="29" spans="1:28" s="102" customFormat="1" ht="15" customHeight="1" thickTop="1" x14ac:dyDescent="0.25">
      <c r="A29" s="101" t="s">
        <v>79</v>
      </c>
      <c r="B29" s="342">
        <f>COUNTA(B16:B27)</f>
        <v>6</v>
      </c>
      <c r="C29" s="343"/>
      <c r="D29" s="351">
        <f>SUM(D16:D27)</f>
        <v>42</v>
      </c>
      <c r="E29" s="354">
        <f>COUNTA(E16:E27)</f>
        <v>0</v>
      </c>
      <c r="F29" s="192">
        <f t="shared" ref="F29:J29" si="2">IF(F28=0,"",IF(F28&gt;0,SUM(F16:F27)/COUNT(F16:F27)))</f>
        <v>0.76984126984126977</v>
      </c>
      <c r="G29" s="193">
        <f t="shared" si="2"/>
        <v>0.67559523809523803</v>
      </c>
      <c r="H29" s="193">
        <f t="shared" si="2"/>
        <v>0.85119047619047628</v>
      </c>
      <c r="I29" s="193">
        <f t="shared" si="2"/>
        <v>0.61309523809523814</v>
      </c>
      <c r="J29" s="193">
        <f t="shared" si="2"/>
        <v>0.78452380952380951</v>
      </c>
      <c r="K29" s="123">
        <f>IF(K28=0,"",IF(K28&gt;0,SUM(K16:K27)/COUNT(K16:K27)))</f>
        <v>0.82619047619047614</v>
      </c>
      <c r="L29" s="126"/>
      <c r="M29" s="370">
        <f>IF(M28=0,"",IF(M28&gt;0,SUM(M16:M27)/COUNT(M16:M27)))</f>
        <v>0.80241402116402127</v>
      </c>
      <c r="N29" s="120"/>
      <c r="O29" s="373">
        <f>SUM(O16:O27)</f>
        <v>3</v>
      </c>
      <c r="P29" s="121">
        <f t="shared" ref="P29:Q29" si="3">SUM(P16:P27)</f>
        <v>0</v>
      </c>
      <c r="Q29" s="376">
        <f t="shared" si="3"/>
        <v>4</v>
      </c>
      <c r="R29" s="379">
        <f>SUM(R16:R27)/6</f>
        <v>1</v>
      </c>
      <c r="S29" s="99"/>
      <c r="T29" s="100"/>
      <c r="U29" s="100" t="e">
        <f>SUM(U16:U27)</f>
        <v>#REF!</v>
      </c>
      <c r="W29" s="387">
        <f>IF(W28=0,"",IF(W28&gt;0,SUM(W16:W27)/COUNT(W16:W27)))</f>
        <v>1</v>
      </c>
      <c r="X29" s="389">
        <f>IF(X28=0,"",IF(X28&gt;0,SUM(X16:X27)/COUNT(X16:X27)))</f>
        <v>0.4682539682539682</v>
      </c>
      <c r="Y29" s="389">
        <f t="shared" ref="Y29:AB29" si="4">IF(Y28=0,"",IF(Y28&gt;0,SUM(Y16:Y27)/COUNT(Y16:Y27)))</f>
        <v>1</v>
      </c>
      <c r="Z29" s="389">
        <f t="shared" si="4"/>
        <v>0.60515873015873012</v>
      </c>
      <c r="AA29" s="389">
        <f t="shared" si="4"/>
        <v>0.95833333333333337</v>
      </c>
      <c r="AB29" s="385">
        <f t="shared" si="4"/>
        <v>0.81944444444444453</v>
      </c>
    </row>
    <row r="30" spans="1:28" ht="15" customHeight="1" x14ac:dyDescent="0.25">
      <c r="B30" s="344"/>
      <c r="C30" s="345"/>
      <c r="D30" s="352"/>
      <c r="E30" s="354"/>
      <c r="F30" s="363">
        <f>IF(F28=0,"",IF(G28=0,"",IF(F28+G28&gt;0,(F29+G29)/2)))</f>
        <v>0.72271825396825395</v>
      </c>
      <c r="G30" s="358"/>
      <c r="H30" s="358">
        <f>IF(H28=0,"",IF(I28=0,"",IF(H28+I28&gt;0,(H29+I29)/2)))</f>
        <v>0.73214285714285721</v>
      </c>
      <c r="I30" s="358"/>
      <c r="J30" s="358">
        <f>IF(J28=0,"",IF(K28=0,"",IF(J28+K28&gt;0,(J29+K29)/2)))</f>
        <v>0.80535714285714288</v>
      </c>
      <c r="K30" s="367"/>
      <c r="L30" s="127"/>
      <c r="M30" s="371"/>
      <c r="N30" s="124"/>
      <c r="O30" s="374"/>
      <c r="P30" s="11"/>
      <c r="Q30" s="377"/>
      <c r="R30" s="380"/>
      <c r="S30" s="87"/>
      <c r="W30" s="388"/>
      <c r="X30" s="390"/>
      <c r="Y30" s="390"/>
      <c r="Z30" s="390"/>
      <c r="AA30" s="390"/>
      <c r="AB30" s="386"/>
    </row>
    <row r="31" spans="1:28" ht="13.8" thickBot="1" x14ac:dyDescent="0.3">
      <c r="B31" s="346"/>
      <c r="C31" s="347"/>
      <c r="D31" s="353"/>
      <c r="E31" s="354"/>
      <c r="F31" s="364" t="s">
        <v>85</v>
      </c>
      <c r="G31" s="356"/>
      <c r="H31" s="369" t="s">
        <v>31</v>
      </c>
      <c r="I31" s="356"/>
      <c r="J31" s="356" t="s">
        <v>32</v>
      </c>
      <c r="K31" s="357"/>
      <c r="M31" s="372"/>
      <c r="N31" s="125"/>
      <c r="O31" s="375"/>
      <c r="P31" s="122">
        <f>P29*B29</f>
        <v>0</v>
      </c>
      <c r="Q31" s="378"/>
      <c r="R31" s="381"/>
      <c r="S31" s="3"/>
      <c r="T31" s="3"/>
      <c r="U31" s="3"/>
      <c r="V31" s="3"/>
      <c r="W31" s="364" t="s">
        <v>85</v>
      </c>
      <c r="X31" s="356"/>
      <c r="Y31" s="369" t="s">
        <v>31</v>
      </c>
      <c r="Z31" s="356"/>
      <c r="AA31" s="356" t="s">
        <v>32</v>
      </c>
      <c r="AB31" s="357"/>
    </row>
    <row r="32" spans="1:28" ht="13.8" thickTop="1" x14ac:dyDescent="0.25"/>
  </sheetData>
  <sheetProtection sheet="1" objects="1" scenarios="1"/>
  <mergeCells count="46">
    <mergeCell ref="AB5:AB6"/>
    <mergeCell ref="W5:AA6"/>
    <mergeCell ref="G5:J6"/>
    <mergeCell ref="AB29:AB30"/>
    <mergeCell ref="W31:X31"/>
    <mergeCell ref="Y31:Z31"/>
    <mergeCell ref="AA31:AB31"/>
    <mergeCell ref="W29:W30"/>
    <mergeCell ref="X29:X30"/>
    <mergeCell ref="Y29:Y30"/>
    <mergeCell ref="Z29:Z30"/>
    <mergeCell ref="AA29:AA30"/>
    <mergeCell ref="W8:AB8"/>
    <mergeCell ref="W9:X9"/>
    <mergeCell ref="Y9:Z9"/>
    <mergeCell ref="AA9:AB9"/>
    <mergeCell ref="W10:X10"/>
    <mergeCell ref="Y10:Z10"/>
    <mergeCell ref="AA10:AB10"/>
    <mergeCell ref="O8:R8"/>
    <mergeCell ref="H31:I31"/>
    <mergeCell ref="M29:M31"/>
    <mergeCell ref="O29:O31"/>
    <mergeCell ref="Q29:Q31"/>
    <mergeCell ref="R29:R31"/>
    <mergeCell ref="B5:D5"/>
    <mergeCell ref="B6:D6"/>
    <mergeCell ref="J8:K8"/>
    <mergeCell ref="B8:D8"/>
    <mergeCell ref="J30:K30"/>
    <mergeCell ref="B2:AB2"/>
    <mergeCell ref="C9:C11"/>
    <mergeCell ref="B29:C31"/>
    <mergeCell ref="K5:K6"/>
    <mergeCell ref="E8:E11"/>
    <mergeCell ref="D29:D31"/>
    <mergeCell ref="E29:E31"/>
    <mergeCell ref="E16:E27"/>
    <mergeCell ref="J31:K31"/>
    <mergeCell ref="F8:G8"/>
    <mergeCell ref="H8:I8"/>
    <mergeCell ref="H30:I30"/>
    <mergeCell ref="E5:F5"/>
    <mergeCell ref="E6:F6"/>
    <mergeCell ref="F30:G30"/>
    <mergeCell ref="F31:G31"/>
  </mergeCells>
  <conditionalFormatting sqref="C16:C27">
    <cfRule type="cellIs" dxfId="69" priority="23" operator="equal">
      <formula>0</formula>
    </cfRule>
  </conditionalFormatting>
  <conditionalFormatting sqref="E5:E6 D7">
    <cfRule type="cellIs" dxfId="68" priority="76" stopIfTrue="1" operator="equal">
      <formula>"nee"</formula>
    </cfRule>
    <cfRule type="cellIs" dxfId="67" priority="75" stopIfTrue="1" operator="equal">
      <formula>"ja"</formula>
    </cfRule>
  </conditionalFormatting>
  <conditionalFormatting sqref="E16">
    <cfRule type="cellIs" dxfId="66" priority="92" stopIfTrue="1" operator="equal">
      <formula>"x"</formula>
    </cfRule>
  </conditionalFormatting>
  <conditionalFormatting sqref="F16:K27">
    <cfRule type="cellIs" dxfId="65" priority="24" operator="equal">
      <formula>""</formula>
    </cfRule>
    <cfRule type="cellIs" dxfId="64" priority="26" operator="greaterThanOrEqual">
      <formula>$K$5</formula>
    </cfRule>
    <cfRule type="cellIs" dxfId="63" priority="25" operator="lessThan">
      <formula>$K$5</formula>
    </cfRule>
  </conditionalFormatting>
  <conditionalFormatting sqref="F29:K30 M29:M31">
    <cfRule type="cellIs" dxfId="62" priority="22" operator="greaterThanOrEqual">
      <formula>$K$5</formula>
    </cfRule>
    <cfRule type="cellIs" dxfId="61" priority="20" operator="equal">
      <formula>0</formula>
    </cfRule>
    <cfRule type="cellIs" dxfId="60" priority="21" operator="lessThan">
      <formula>$K$5</formula>
    </cfRule>
  </conditionalFormatting>
  <conditionalFormatting sqref="M16 M18 M20 M22 M24 M26">
    <cfRule type="cellIs" dxfId="59" priority="32" operator="greaterThanOrEqual">
      <formula>$K$5</formula>
    </cfRule>
    <cfRule type="cellIs" dxfId="58" priority="31" operator="lessThan">
      <formula>$K$5</formula>
    </cfRule>
    <cfRule type="cellIs" dxfId="57" priority="30" operator="equal">
      <formula>""</formula>
    </cfRule>
  </conditionalFormatting>
  <conditionalFormatting sqref="O16 O18 O20 O22 O24 O26">
    <cfRule type="cellIs" dxfId="56" priority="101" stopIfTrue="1" operator="equal">
      <formula>""</formula>
    </cfRule>
    <cfRule type="cellIs" dxfId="55" priority="100" stopIfTrue="1" operator="greaterThanOrEqual">
      <formula>1</formula>
    </cfRule>
  </conditionalFormatting>
  <conditionalFormatting sqref="R16 R18 R20 R22 R24 R26 R29:R31">
    <cfRule type="cellIs" dxfId="54" priority="27" operator="equal">
      <formula>""</formula>
    </cfRule>
    <cfRule type="cellIs" dxfId="53" priority="28" operator="lessThan">
      <formula>$K$5</formula>
    </cfRule>
    <cfRule type="cellIs" dxfId="52" priority="29" operator="greaterThanOrEqual">
      <formula>$K$5</formula>
    </cfRule>
  </conditionalFormatting>
  <conditionalFormatting sqref="S16:S30">
    <cfRule type="expression" dxfId="51" priority="77" stopIfTrue="1">
      <formula>#REF!="ja"</formula>
    </cfRule>
  </conditionalFormatting>
  <conditionalFormatting sqref="T16:U28">
    <cfRule type="expression" dxfId="50" priority="80" stopIfTrue="1">
      <formula>#REF!="ja"</formula>
    </cfRule>
  </conditionalFormatting>
  <conditionalFormatting sqref="U29:V30">
    <cfRule type="expression" dxfId="49" priority="19" stopIfTrue="1">
      <formula>#REF!="ja"</formula>
    </cfRule>
  </conditionalFormatting>
  <conditionalFormatting sqref="W16:W27 Y16:Y27 AA16:AA27">
    <cfRule type="cellIs" dxfId="48" priority="18" operator="lessThan">
      <formula>0.85</formula>
    </cfRule>
    <cfRule type="cellIs" dxfId="47" priority="17" operator="greaterThanOrEqual">
      <formula>0.85</formula>
    </cfRule>
  </conditionalFormatting>
  <conditionalFormatting sqref="W29:W30 Y29:Y30 AA29:AA30">
    <cfRule type="cellIs" dxfId="46" priority="9" operator="greaterThan">
      <formula>0</formula>
    </cfRule>
    <cfRule type="cellIs" dxfId="45" priority="8" operator="greaterThanOrEqual">
      <formula>0.85</formula>
    </cfRule>
  </conditionalFormatting>
  <conditionalFormatting sqref="W16:AB27">
    <cfRule type="cellIs" dxfId="44" priority="10" operator="equal">
      <formula>""</formula>
    </cfRule>
  </conditionalFormatting>
  <conditionalFormatting sqref="W29:AB30">
    <cfRule type="cellIs" dxfId="43" priority="1" operator="equal">
      <formula>""</formula>
    </cfRule>
  </conditionalFormatting>
  <conditionalFormatting sqref="X16:X27 Z16:Z27">
    <cfRule type="cellIs" dxfId="42" priority="15" operator="greaterThan">
      <formula>0</formula>
    </cfRule>
    <cfRule type="cellIs" dxfId="41" priority="14" operator="greaterThanOrEqual">
      <formula>$AB$5</formula>
    </cfRule>
  </conditionalFormatting>
  <conditionalFormatting sqref="X29:X30 Z29:Z30">
    <cfRule type="cellIs" dxfId="40" priority="5" operator="greaterThanOrEqual">
      <formula>$AB$5</formula>
    </cfRule>
    <cfRule type="cellIs" dxfId="39" priority="6" operator="greaterThan">
      <formula>0</formula>
    </cfRule>
  </conditionalFormatting>
  <conditionalFormatting sqref="AB16:AB27">
    <cfRule type="cellIs" dxfId="38" priority="12" operator="greaterThan">
      <formula>0</formula>
    </cfRule>
    <cfRule type="cellIs" dxfId="37" priority="11" operator="greaterThan">
      <formula>$AB$5</formula>
    </cfRule>
  </conditionalFormatting>
  <conditionalFormatting sqref="AB29:AB30">
    <cfRule type="cellIs" dxfId="36" priority="2" operator="greaterThanOrEqual">
      <formula>$AB$5</formula>
    </cfRule>
    <cfRule type="cellIs" dxfId="35" priority="3" operator="greaterThan">
      <formula>0</formula>
    </cfRule>
  </conditionalFormatting>
  <dataValidations count="3">
    <dataValidation type="list" allowBlank="1" showInputMessage="1" showErrorMessage="1" sqref="E5" xr:uid="{60A203CF-8C6F-4A2B-A026-3DC051F4CC5C}">
      <formula1>"ja,nee,"</formula1>
    </dataValidation>
    <dataValidation allowBlank="1" showInputMessage="1" showErrorMessage="1" promptTitle="in te vullen niveau" prompt="vul in: A-B-C-D-E_x000a_     of: 1-2-3-4-5" sqref="L16:L27" xr:uid="{CE46E315-E4E7-4CFE-B98E-DC891C1479C2}"/>
    <dataValidation allowBlank="1" showInputMessage="1" showErrorMessage="1" promptTitle="specifieke onderwijsbehoefte" prompt="zet een x voor een leerling met_x000a_een specifieke onderwijsbehoefte" sqref="E16" xr:uid="{86B2845A-7BF0-43E5-B72A-C97D2320E543}"/>
  </dataValidations>
  <pageMargins left="0.31496062992125984" right="0.27559055118110237" top="0.59055118110236227" bottom="0.23622047244094491" header="0.11811023622047245" footer="0.15748031496062992"/>
  <pageSetup paperSize="9" scale="73" orientation="landscape" r:id="rId1"/>
  <headerFooter alignWithMargins="0">
    <oddFooter>&amp;L&amp;8© Meesterwerk</oddFooter>
  </headerFooter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60D71-E683-4A10-A31F-7788F3144673}">
  <sheetPr>
    <tabColor rgb="FF92D050"/>
    <pageSetUpPr fitToPage="1"/>
  </sheetPr>
  <dimension ref="A1:AE32"/>
  <sheetViews>
    <sheetView showGridLines="0" showRowColHeaders="0" zoomScale="95" zoomScaleNormal="95" workbookViewId="0">
      <selection activeCell="F45" sqref="F45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8.21875" style="102" customWidth="1"/>
    <col min="3" max="3" width="7.21875" customWidth="1"/>
    <col min="4" max="4" width="9.5546875" style="4" bestFit="1" customWidth="1"/>
    <col min="5" max="5" width="2.5546875" customWidth="1"/>
    <col min="6" max="7" width="10.5546875" style="4" bestFit="1" customWidth="1"/>
    <col min="8" max="8" width="10.77734375" style="4" bestFit="1" customWidth="1"/>
    <col min="9" max="9" width="10.77734375" style="4" customWidth="1"/>
    <col min="10" max="11" width="10.5546875" style="4" bestFit="1" customWidth="1"/>
    <col min="12" max="12" width="2.5546875" style="4" customWidth="1"/>
    <col min="13" max="13" width="9.44140625" style="4" bestFit="1" customWidth="1"/>
    <col min="14" max="14" width="2.5546875" style="4" customWidth="1"/>
    <col min="15" max="15" width="9.44140625" bestFit="1" customWidth="1"/>
    <col min="16" max="16" width="9.21875" hidden="1" customWidth="1"/>
    <col min="17" max="17" width="9.44140625" bestFit="1" customWidth="1"/>
    <col min="19" max="21" width="9.21875" style="4" hidden="1" customWidth="1"/>
    <col min="22" max="22" width="2.5546875" style="4" customWidth="1"/>
    <col min="23" max="28" width="9.21875" style="4" customWidth="1"/>
    <col min="29" max="29" width="9.5546875" customWidth="1"/>
  </cols>
  <sheetData>
    <row r="1" spans="2:31" ht="13.8" thickBot="1" x14ac:dyDescent="0.3">
      <c r="H1" s="74"/>
      <c r="I1" s="74"/>
      <c r="J1" s="74"/>
      <c r="K1" s="74"/>
      <c r="L1" s="74"/>
    </row>
    <row r="2" spans="2:31" ht="25.2" thickBot="1" x14ac:dyDescent="0.3">
      <c r="B2" s="336" t="s">
        <v>170</v>
      </c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8"/>
    </row>
    <row r="4" spans="2:31" x14ac:dyDescent="0.25">
      <c r="B4" s="132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2:31" ht="13.2" customHeight="1" x14ac:dyDescent="0.25">
      <c r="B5" s="313" t="s">
        <v>28</v>
      </c>
      <c r="C5" s="314"/>
      <c r="D5" s="314"/>
      <c r="E5" s="359" t="s">
        <v>75</v>
      </c>
      <c r="F5" s="360"/>
      <c r="G5" s="383" t="s">
        <v>86</v>
      </c>
      <c r="H5" s="383"/>
      <c r="I5" s="383"/>
      <c r="J5" s="384"/>
      <c r="K5" s="348">
        <v>0.65</v>
      </c>
      <c r="W5" s="383" t="s">
        <v>168</v>
      </c>
      <c r="X5" s="383"/>
      <c r="Y5" s="383"/>
      <c r="Z5" s="383"/>
      <c r="AA5" s="384"/>
      <c r="AB5" s="382">
        <v>0.47099999999999997</v>
      </c>
      <c r="AC5" s="21"/>
      <c r="AD5" s="21"/>
      <c r="AE5" s="21"/>
    </row>
    <row r="6" spans="2:31" ht="13.2" customHeight="1" x14ac:dyDescent="0.25">
      <c r="B6" s="313" t="s">
        <v>27</v>
      </c>
      <c r="C6" s="314"/>
      <c r="D6" s="314"/>
      <c r="E6" s="361" t="str">
        <f>IF(E5="ja","nee",IF(E5="nee","ja",IF(E5="","")))</f>
        <v>nee</v>
      </c>
      <c r="F6" s="362"/>
      <c r="G6" s="383"/>
      <c r="H6" s="383"/>
      <c r="I6" s="383"/>
      <c r="J6" s="384"/>
      <c r="K6" s="348"/>
      <c r="W6" s="383"/>
      <c r="X6" s="383"/>
      <c r="Y6" s="383"/>
      <c r="Z6" s="383"/>
      <c r="AA6" s="384"/>
      <c r="AB6" s="382"/>
      <c r="AD6" s="4"/>
      <c r="AE6" s="4"/>
    </row>
    <row r="7" spans="2:31" ht="13.8" thickBot="1" x14ac:dyDescent="0.3">
      <c r="B7" s="134"/>
      <c r="C7" s="15"/>
      <c r="D7" s="16"/>
      <c r="AD7" s="4"/>
      <c r="AE7" s="4"/>
    </row>
    <row r="8" spans="2:31" ht="13.8" thickTop="1" x14ac:dyDescent="0.25">
      <c r="B8" s="315" t="s">
        <v>68</v>
      </c>
      <c r="C8" s="365"/>
      <c r="D8" s="366"/>
      <c r="E8" s="349"/>
      <c r="F8" s="315" t="s">
        <v>85</v>
      </c>
      <c r="G8" s="307"/>
      <c r="H8" s="315" t="s">
        <v>31</v>
      </c>
      <c r="I8" s="307"/>
      <c r="J8" s="309" t="s">
        <v>32</v>
      </c>
      <c r="K8" s="317"/>
      <c r="L8" s="111"/>
      <c r="M8" s="129"/>
      <c r="O8" s="315" t="s">
        <v>68</v>
      </c>
      <c r="P8" s="365"/>
      <c r="Q8" s="365"/>
      <c r="R8" s="366"/>
      <c r="S8" s="40"/>
      <c r="W8" s="391" t="s">
        <v>112</v>
      </c>
      <c r="X8" s="392"/>
      <c r="Y8" s="392"/>
      <c r="Z8" s="392"/>
      <c r="AA8" s="392"/>
      <c r="AB8" s="393"/>
      <c r="AD8" s="4"/>
      <c r="AE8" s="4"/>
    </row>
    <row r="9" spans="2:31" ht="17.100000000000001" customHeight="1" x14ac:dyDescent="0.25">
      <c r="B9" s="131" t="s">
        <v>0</v>
      </c>
      <c r="C9" s="339" t="s">
        <v>87</v>
      </c>
      <c r="D9" s="131" t="s">
        <v>83</v>
      </c>
      <c r="E9" s="350"/>
      <c r="F9" s="81" t="s">
        <v>56</v>
      </c>
      <c r="G9" s="81" t="s">
        <v>57</v>
      </c>
      <c r="H9" s="81" t="s">
        <v>58</v>
      </c>
      <c r="I9" s="82" t="s">
        <v>80</v>
      </c>
      <c r="J9" s="81" t="s">
        <v>59</v>
      </c>
      <c r="K9" s="138" t="s">
        <v>60</v>
      </c>
      <c r="L9" s="94"/>
      <c r="M9" s="114" t="s">
        <v>61</v>
      </c>
      <c r="N9" s="93"/>
      <c r="O9" s="38" t="s">
        <v>39</v>
      </c>
      <c r="P9" s="19" t="s">
        <v>26</v>
      </c>
      <c r="Q9" s="38" t="s">
        <v>37</v>
      </c>
      <c r="R9" s="23" t="s">
        <v>42</v>
      </c>
      <c r="S9" s="22" t="s">
        <v>9</v>
      </c>
      <c r="T9" s="6" t="s">
        <v>9</v>
      </c>
      <c r="U9" s="6" t="s">
        <v>10</v>
      </c>
      <c r="V9" s="44"/>
      <c r="W9" s="394" t="s">
        <v>57</v>
      </c>
      <c r="X9" s="394"/>
      <c r="Y9" s="394" t="s">
        <v>58</v>
      </c>
      <c r="Z9" s="394"/>
      <c r="AA9" s="394" t="s">
        <v>113</v>
      </c>
      <c r="AB9" s="394"/>
    </row>
    <row r="10" spans="2:31" x14ac:dyDescent="0.25">
      <c r="B10" s="27"/>
      <c r="C10" s="340"/>
      <c r="D10" s="139" t="s">
        <v>84</v>
      </c>
      <c r="E10" s="350"/>
      <c r="F10" s="83" t="s">
        <v>11</v>
      </c>
      <c r="G10" s="83" t="s">
        <v>12</v>
      </c>
      <c r="H10" s="83"/>
      <c r="I10" s="84" t="s">
        <v>58</v>
      </c>
      <c r="J10" s="83" t="s">
        <v>13</v>
      </c>
      <c r="K10" s="140" t="s">
        <v>14</v>
      </c>
      <c r="L10" s="94"/>
      <c r="M10" s="115" t="s">
        <v>33</v>
      </c>
      <c r="N10" s="93"/>
      <c r="O10" s="39"/>
      <c r="P10" s="108"/>
      <c r="Q10" s="39" t="s">
        <v>38</v>
      </c>
      <c r="R10" s="24" t="s">
        <v>43</v>
      </c>
      <c r="S10" s="20"/>
      <c r="T10" s="8"/>
      <c r="U10" s="8"/>
      <c r="V10" s="44"/>
      <c r="W10" s="368" t="s">
        <v>12</v>
      </c>
      <c r="X10" s="368"/>
      <c r="Y10" s="368"/>
      <c r="Z10" s="368"/>
      <c r="AA10" s="368"/>
      <c r="AB10" s="368"/>
    </row>
    <row r="11" spans="2:31" s="13" customFormat="1" x14ac:dyDescent="0.25">
      <c r="B11" s="28"/>
      <c r="C11" s="341"/>
      <c r="D11" s="28"/>
      <c r="E11" s="350"/>
      <c r="F11" s="85" t="s">
        <v>29</v>
      </c>
      <c r="G11" s="85" t="s">
        <v>29</v>
      </c>
      <c r="H11" s="85" t="s">
        <v>29</v>
      </c>
      <c r="I11" s="85" t="s">
        <v>29</v>
      </c>
      <c r="J11" s="85" t="s">
        <v>30</v>
      </c>
      <c r="K11" s="141" t="s">
        <v>30</v>
      </c>
      <c r="L11" s="94"/>
      <c r="M11" s="116" t="s">
        <v>34</v>
      </c>
      <c r="N11" s="93"/>
      <c r="O11" s="18" t="s">
        <v>40</v>
      </c>
      <c r="P11" s="109"/>
      <c r="Q11" s="18" t="s">
        <v>41</v>
      </c>
      <c r="R11" s="25" t="s">
        <v>44</v>
      </c>
      <c r="S11" s="20"/>
      <c r="T11" s="7"/>
      <c r="U11" s="7"/>
      <c r="V11" s="45"/>
      <c r="W11" s="198" t="s">
        <v>114</v>
      </c>
      <c r="X11" s="198" t="s">
        <v>115</v>
      </c>
      <c r="Y11" s="198" t="s">
        <v>114</v>
      </c>
      <c r="Z11" s="198" t="s">
        <v>115</v>
      </c>
      <c r="AA11" s="198" t="s">
        <v>114</v>
      </c>
      <c r="AB11" s="198" t="s">
        <v>119</v>
      </c>
    </row>
    <row r="12" spans="2:31" s="13" customFormat="1" ht="12.45" hidden="1" customHeight="1" x14ac:dyDescent="0.25">
      <c r="B12" s="63" t="s">
        <v>76</v>
      </c>
      <c r="C12" s="130"/>
      <c r="D12" s="88" t="s">
        <v>15</v>
      </c>
      <c r="E12" s="106" t="s">
        <v>70</v>
      </c>
      <c r="F12" s="86" t="s">
        <v>71</v>
      </c>
      <c r="G12" s="62" t="s">
        <v>16</v>
      </c>
      <c r="H12" s="63" t="s">
        <v>70</v>
      </c>
      <c r="I12" s="63"/>
      <c r="J12" s="62" t="s">
        <v>72</v>
      </c>
      <c r="K12" s="88" t="s">
        <v>73</v>
      </c>
      <c r="L12" s="44"/>
      <c r="M12" s="115" t="s">
        <v>19</v>
      </c>
      <c r="N12" s="93"/>
      <c r="O12" s="55" t="s">
        <v>18</v>
      </c>
      <c r="P12" s="106"/>
      <c r="Q12" s="55" t="s">
        <v>70</v>
      </c>
      <c r="R12" s="7" t="s">
        <v>70</v>
      </c>
      <c r="S12" s="3"/>
      <c r="T12" s="3"/>
      <c r="U12" s="3"/>
      <c r="V12" s="3"/>
      <c r="W12" s="62"/>
      <c r="X12" s="62"/>
      <c r="Y12" s="62"/>
      <c r="Z12" s="62"/>
      <c r="AA12" s="62"/>
      <c r="AB12" s="62"/>
    </row>
    <row r="13" spans="2:31" s="13" customFormat="1" ht="12.45" hidden="1" customHeight="1" x14ac:dyDescent="0.25">
      <c r="B13" s="63" t="s">
        <v>18</v>
      </c>
      <c r="C13" s="130"/>
      <c r="D13" s="88"/>
      <c r="E13" s="106"/>
      <c r="F13" s="86"/>
      <c r="G13" s="62"/>
      <c r="H13" s="63"/>
      <c r="I13" s="63"/>
      <c r="J13" s="62"/>
      <c r="K13" s="88"/>
      <c r="L13" s="44"/>
      <c r="M13" s="115"/>
      <c r="N13" s="93"/>
      <c r="O13" s="55"/>
      <c r="P13" s="106"/>
      <c r="Q13" s="55"/>
      <c r="R13" s="7"/>
      <c r="S13" s="3"/>
      <c r="T13" s="3"/>
      <c r="U13" s="3"/>
      <c r="V13" s="3"/>
      <c r="W13" s="62"/>
      <c r="X13" s="62"/>
      <c r="Y13" s="62"/>
      <c r="Z13" s="62"/>
      <c r="AA13" s="62"/>
      <c r="AB13" s="62"/>
    </row>
    <row r="14" spans="2:31" s="13" customFormat="1" ht="12.45" hidden="1" customHeight="1" x14ac:dyDescent="0.25">
      <c r="B14" s="63" t="s">
        <v>77</v>
      </c>
      <c r="C14" s="130"/>
      <c r="D14" s="88"/>
      <c r="E14" s="106"/>
      <c r="F14" s="86"/>
      <c r="G14" s="62"/>
      <c r="H14" s="63"/>
      <c r="I14" s="63"/>
      <c r="J14" s="62"/>
      <c r="K14" s="88"/>
      <c r="L14" s="44"/>
      <c r="M14" s="115"/>
      <c r="N14" s="93"/>
      <c r="O14" s="55"/>
      <c r="P14" s="106"/>
      <c r="Q14" s="55"/>
      <c r="R14" s="7"/>
      <c r="S14" s="3"/>
      <c r="T14" s="3"/>
      <c r="U14" s="3"/>
      <c r="V14" s="3"/>
      <c r="W14" s="62"/>
      <c r="X14" s="62"/>
      <c r="Y14" s="62"/>
      <c r="Z14" s="62"/>
      <c r="AA14" s="62"/>
      <c r="AB14" s="62"/>
    </row>
    <row r="15" spans="2:31" s="13" customFormat="1" ht="12.45" hidden="1" customHeight="1" x14ac:dyDescent="0.25">
      <c r="B15" s="63" t="s">
        <v>78</v>
      </c>
      <c r="C15" s="130"/>
      <c r="D15" s="88"/>
      <c r="E15" s="106"/>
      <c r="F15" s="86"/>
      <c r="G15" s="62"/>
      <c r="H15" s="63"/>
      <c r="I15" s="63"/>
      <c r="J15" s="62"/>
      <c r="K15" s="88"/>
      <c r="L15" s="44"/>
      <c r="M15" s="115"/>
      <c r="N15" s="93"/>
      <c r="O15" s="55"/>
      <c r="P15" s="106"/>
      <c r="Q15" s="55"/>
      <c r="R15" s="7"/>
      <c r="S15" s="3"/>
      <c r="T15" s="3"/>
      <c r="U15" s="3"/>
      <c r="V15" s="3"/>
      <c r="W15" s="62"/>
      <c r="X15" s="62"/>
      <c r="Y15" s="62"/>
      <c r="Z15" s="62"/>
      <c r="AA15" s="62"/>
      <c r="AB15" s="62"/>
    </row>
    <row r="16" spans="2:31" ht="15" customHeight="1" x14ac:dyDescent="0.25">
      <c r="B16" s="135">
        <f>'M3'!$D$2</f>
        <v>3</v>
      </c>
      <c r="C16" s="135">
        <f>'M3'!$E$2</f>
        <v>0</v>
      </c>
      <c r="D16" s="128">
        <f>'M3'!$B$54</f>
        <v>8</v>
      </c>
      <c r="E16" s="355"/>
      <c r="F16" s="142" t="str">
        <f>'E3'!H54</f>
        <v/>
      </c>
      <c r="G16" s="142" t="str">
        <f>'E3'!I54</f>
        <v/>
      </c>
      <c r="H16" s="142" t="str">
        <f>'E3'!J54</f>
        <v/>
      </c>
      <c r="I16" s="142" t="str">
        <f>'E3'!K54</f>
        <v/>
      </c>
      <c r="J16" s="142" t="str">
        <f>'E3'!L54</f>
        <v/>
      </c>
      <c r="K16" s="142" t="str">
        <f>'E3'!M54</f>
        <v/>
      </c>
      <c r="L16" s="96"/>
      <c r="M16" s="117" t="str">
        <f>'E3'!$AK$54</f>
        <v/>
      </c>
      <c r="N16" s="112"/>
      <c r="O16" s="89">
        <f>'E3'!$AO$55</f>
        <v>0</v>
      </c>
      <c r="P16" s="40">
        <f>'E3'!AP55</f>
        <v>0</v>
      </c>
      <c r="Q16" s="89">
        <f>'E3'!$AP$55</f>
        <v>0</v>
      </c>
      <c r="R16" s="79">
        <f>'E3'!$AQ$54</f>
        <v>1</v>
      </c>
      <c r="S16" s="80">
        <f>'E3'!AR54</f>
        <v>0</v>
      </c>
      <c r="T16" s="59" t="e">
        <f>IF(#REF!="","",IF(#REF!="pro",1,IF(#REF!="lwoo",2,IF(#REF!="vmbo-b",3,IF(#REF!="vmbo-k",4,IF(#REF!="vmbo-g",5,IF(#REF!="vmbo-t",6,IF(#REF!="havo",7))))))))</f>
        <v>#REF!</v>
      </c>
      <c r="U16" s="60" t="e">
        <f>IF(T16="",0,IF(T16&lt;#REF!,0,IF(T16&gt;=#REF!,1)))</f>
        <v>#REF!</v>
      </c>
      <c r="W16" s="238" t="str">
        <f>'E3'!$AS$55</f>
        <v/>
      </c>
      <c r="X16" s="238" t="str">
        <f>'E3'!$AS$56</f>
        <v/>
      </c>
      <c r="Y16" s="238" t="str">
        <f>'E3'!$AT$55</f>
        <v/>
      </c>
      <c r="Z16" s="238" t="str">
        <f>'E3'!$AT$56</f>
        <v/>
      </c>
      <c r="AA16" s="238" t="str">
        <f>'E3'!$AU$55</f>
        <v/>
      </c>
      <c r="AB16" s="238" t="str">
        <f>'E3'!$AU$56</f>
        <v/>
      </c>
    </row>
    <row r="17" spans="1:28" ht="15" customHeight="1" x14ac:dyDescent="0.25">
      <c r="B17" s="135"/>
      <c r="C17" s="77"/>
      <c r="D17" s="65"/>
      <c r="E17" s="355"/>
      <c r="F17" s="128"/>
      <c r="G17" s="128"/>
      <c r="H17" s="128"/>
      <c r="I17" s="128"/>
      <c r="J17" s="128"/>
      <c r="K17" s="128"/>
      <c r="L17" s="95"/>
      <c r="M17" s="118"/>
      <c r="N17" s="112"/>
      <c r="O17" s="90"/>
      <c r="P17" s="40"/>
      <c r="Q17" s="90" t="str">
        <f>IF(E17="","",IF(E17="X",M17))</f>
        <v/>
      </c>
      <c r="R17" s="113"/>
      <c r="S17" s="58"/>
      <c r="T17" s="59" t="e">
        <f>IF(#REF!="","",IF(#REF!="pro",1,IF(#REF!="lwoo",2,IF(#REF!="vmbo-b",3,IF(#REF!="vmbo-k",4,IF(#REF!="vmbo-g",5,IF(#REF!="vmbo-t",6,IF(#REF!="havo",7))))))))</f>
        <v>#REF!</v>
      </c>
      <c r="U17" s="60" t="e">
        <f>IF(T17="",0,IF(T17&lt;#REF!,0,IF(T17&gt;=#REF!,1)))</f>
        <v>#REF!</v>
      </c>
      <c r="W17" s="239"/>
      <c r="X17" s="239"/>
      <c r="Y17" s="239"/>
      <c r="Z17" s="239"/>
      <c r="AA17" s="239"/>
      <c r="AB17" s="239"/>
    </row>
    <row r="18" spans="1:28" ht="15" customHeight="1" x14ac:dyDescent="0.25">
      <c r="B18" s="136">
        <f>'M4'!$D$2</f>
        <v>4</v>
      </c>
      <c r="C18" s="136">
        <f>'M4'!$E$2</f>
        <v>0</v>
      </c>
      <c r="D18" s="65">
        <f>'M4'!$B$54</f>
        <v>6</v>
      </c>
      <c r="E18" s="355"/>
      <c r="F18" s="142" t="str">
        <f>'E4'!H54</f>
        <v/>
      </c>
      <c r="G18" s="142" t="str">
        <f>'E4'!I54</f>
        <v/>
      </c>
      <c r="H18" s="142" t="str">
        <f>'E4'!J54</f>
        <v/>
      </c>
      <c r="I18" s="142" t="str">
        <f>'E4'!K54</f>
        <v/>
      </c>
      <c r="J18" s="142" t="str">
        <f>'E4'!L54</f>
        <v/>
      </c>
      <c r="K18" s="142" t="str">
        <f>'E4'!M54</f>
        <v/>
      </c>
      <c r="L18" s="96"/>
      <c r="M18" s="118" t="str">
        <f>'E4'!$AK$54</f>
        <v/>
      </c>
      <c r="N18" s="112"/>
      <c r="O18" s="91">
        <f>'E4'!$AO$55</f>
        <v>0</v>
      </c>
      <c r="P18" s="40">
        <f>'M3'!AP57</f>
        <v>0</v>
      </c>
      <c r="Q18" s="91">
        <f>'E4'!$AP$55</f>
        <v>0</v>
      </c>
      <c r="R18" s="79">
        <f>'E4'!$AQ$54</f>
        <v>1</v>
      </c>
      <c r="S18" s="80">
        <f>'E4'!AR54</f>
        <v>0</v>
      </c>
      <c r="T18" s="59" t="e">
        <f>IF(#REF!="","",IF(#REF!="pro",1,IF(#REF!="lwoo",2,IF(#REF!="vmbo-b",3,IF(#REF!="vmbo-k",4,IF(#REF!="vmbo-g",5,IF(#REF!="vmbo-t",6,IF(#REF!="havo",7))))))))</f>
        <v>#REF!</v>
      </c>
      <c r="U18" s="60" t="e">
        <f>IF(T18="",0,IF(T18&lt;#REF!,0,IF(T18&gt;=#REF!,1)))</f>
        <v>#REF!</v>
      </c>
      <c r="W18" s="238" t="str">
        <f>'E4'!$AS$55</f>
        <v/>
      </c>
      <c r="X18" s="238" t="str">
        <f>'E4'!$AS$56</f>
        <v/>
      </c>
      <c r="Y18" s="238" t="str">
        <f>'E4'!$AT$55</f>
        <v/>
      </c>
      <c r="Z18" s="238" t="str">
        <f>'E4'!$AT$56</f>
        <v/>
      </c>
      <c r="AA18" s="238" t="str">
        <f>'E4'!$AU$55</f>
        <v/>
      </c>
      <c r="AB18" s="238" t="str">
        <f>'E4'!$AU$56</f>
        <v/>
      </c>
    </row>
    <row r="19" spans="1:28" ht="15" customHeight="1" x14ac:dyDescent="0.25">
      <c r="B19" s="137"/>
      <c r="C19" s="145"/>
      <c r="D19" s="65"/>
      <c r="E19" s="355"/>
      <c r="F19" s="128"/>
      <c r="G19" s="143"/>
      <c r="H19" s="128"/>
      <c r="I19" s="143"/>
      <c r="J19" s="128"/>
      <c r="K19" s="128"/>
      <c r="L19" s="95"/>
      <c r="M19" s="118"/>
      <c r="N19" s="112"/>
      <c r="O19" s="90"/>
      <c r="P19" s="40"/>
      <c r="Q19" s="90" t="str">
        <f>IF(E19="","",IF(E19="X",M19))</f>
        <v/>
      </c>
      <c r="R19" s="113"/>
      <c r="S19" s="58" t="e">
        <f>IF(#REF!="","",IF(#REF!="pro",1,IF(#REF!="lwoo",2,IF(#REF!="vmbo-b",3,IF(#REF!="vmbo-k",4,IF(#REF!="vmbo-g",5,IF(#REF!="vmbo-t",6,IF(#REF!="havo",7))))))))</f>
        <v>#REF!</v>
      </c>
      <c r="T19" s="59" t="e">
        <f>IF(#REF!="","",IF(#REF!="pro",1,IF(#REF!="lwoo",2,IF(#REF!="vmbo-b",3,IF(#REF!="vmbo-k",4,IF(#REF!="vmbo-g",5,IF(#REF!="vmbo-t",6,IF(#REF!="havo",7))))))))</f>
        <v>#REF!</v>
      </c>
      <c r="U19" s="60" t="e">
        <f>IF(T19="",0,IF(T19&lt;#REF!,0,IF(T19&gt;=#REF!,1)))</f>
        <v>#REF!</v>
      </c>
      <c r="W19" s="239"/>
      <c r="X19" s="239"/>
      <c r="Y19" s="239"/>
      <c r="Z19" s="239"/>
      <c r="AA19" s="239"/>
      <c r="AB19" s="239"/>
    </row>
    <row r="20" spans="1:28" ht="15" customHeight="1" x14ac:dyDescent="0.25">
      <c r="B20" s="136">
        <f>'M5'!$D$2</f>
        <v>5</v>
      </c>
      <c r="C20" s="136">
        <f>'M5'!$E$2</f>
        <v>0</v>
      </c>
      <c r="D20" s="65">
        <f>'M5'!$B$54</f>
        <v>7</v>
      </c>
      <c r="E20" s="355"/>
      <c r="F20" s="142" t="str">
        <f>'E5'!H54</f>
        <v/>
      </c>
      <c r="G20" s="142" t="str">
        <f>'E5'!I54</f>
        <v/>
      </c>
      <c r="H20" s="142" t="str">
        <f>'E5'!J54</f>
        <v/>
      </c>
      <c r="I20" s="144"/>
      <c r="J20" s="142" t="str">
        <f>'E5'!L54</f>
        <v/>
      </c>
      <c r="K20" s="142" t="str">
        <f>'E5'!M54</f>
        <v/>
      </c>
      <c r="L20" s="96"/>
      <c r="M20" s="118" t="str">
        <f>'E5'!$AK$54</f>
        <v/>
      </c>
      <c r="N20" s="112"/>
      <c r="O20" s="91">
        <f>'E5'!$AO$55</f>
        <v>0</v>
      </c>
      <c r="P20" s="40">
        <f>'M3'!AP59</f>
        <v>0</v>
      </c>
      <c r="Q20" s="91">
        <f>'E5'!$AP$55</f>
        <v>0</v>
      </c>
      <c r="R20" s="79">
        <f>'E5'!$AQ$54</f>
        <v>1</v>
      </c>
      <c r="S20" s="58" t="e">
        <f>IF(#REF!="","",IF(#REF!="pro",1,IF(#REF!="lwoo",2,IF(#REF!="vmbo-b",3,IF(#REF!="vmbo-k",4,IF(#REF!="vmbo-g",5,IF(#REF!="vmbo-t",6,IF(#REF!="havo",7))))))))</f>
        <v>#REF!</v>
      </c>
      <c r="T20" s="59" t="e">
        <f>IF(#REF!="","",IF(#REF!="pro",1,IF(#REF!="lwoo",2,IF(#REF!="vmbo-b",3,IF(#REF!="vmbo-k",4,IF(#REF!="vmbo-g",5,IF(#REF!="vmbo-t",6,IF(#REF!="havo",7))))))))</f>
        <v>#REF!</v>
      </c>
      <c r="U20" s="60" t="e">
        <f>IF(T20="",0,IF(T20&lt;#REF!,0,IF(T20&gt;=#REF!,1)))</f>
        <v>#REF!</v>
      </c>
      <c r="W20" s="238" t="str">
        <f>'E5'!$AS$55</f>
        <v/>
      </c>
      <c r="X20" s="238" t="str">
        <f>'E5'!$AS$56</f>
        <v/>
      </c>
      <c r="Y20" s="238" t="str">
        <f>'E5'!$AT$55</f>
        <v/>
      </c>
      <c r="Z20" s="238" t="str">
        <f>'E5'!$AT$56</f>
        <v/>
      </c>
      <c r="AA20" s="238" t="str">
        <f>'E5'!$AU$55</f>
        <v/>
      </c>
      <c r="AB20" s="238" t="str">
        <f>'E5'!$AU$56</f>
        <v/>
      </c>
    </row>
    <row r="21" spans="1:28" ht="15" customHeight="1" x14ac:dyDescent="0.25">
      <c r="B21" s="137"/>
      <c r="C21" s="145"/>
      <c r="D21" s="65"/>
      <c r="E21" s="355"/>
      <c r="F21" s="128"/>
      <c r="G21" s="143"/>
      <c r="H21" s="128"/>
      <c r="I21" s="143"/>
      <c r="J21" s="128"/>
      <c r="K21" s="128"/>
      <c r="L21" s="95"/>
      <c r="M21" s="118"/>
      <c r="N21" s="112"/>
      <c r="O21" s="90"/>
      <c r="P21" s="40"/>
      <c r="Q21" s="90" t="str">
        <f>IF(E21="","",IF(E21="X",M21))</f>
        <v/>
      </c>
      <c r="R21" s="113"/>
      <c r="S21" s="58" t="e">
        <f>IF(#REF!="","",IF(#REF!="pro",1,IF(#REF!="lwoo",2,IF(#REF!="vmbo-b",3,IF(#REF!="vmbo-k",4,IF(#REF!="vmbo-g",5,IF(#REF!="vmbo-t",6,IF(#REF!="havo",7))))))))</f>
        <v>#REF!</v>
      </c>
      <c r="T21" s="59" t="e">
        <f>IF(#REF!="","",IF(#REF!="pro",1,IF(#REF!="lwoo",2,IF(#REF!="vmbo-b",3,IF(#REF!="vmbo-k",4,IF(#REF!="vmbo-g",5,IF(#REF!="vmbo-t",6,IF(#REF!="havo",7))))))))</f>
        <v>#REF!</v>
      </c>
      <c r="U21" s="60" t="e">
        <f>IF(T21="",0,IF(T21&lt;#REF!,0,IF(T21&gt;=#REF!,1)))</f>
        <v>#REF!</v>
      </c>
      <c r="W21" s="239"/>
      <c r="X21" s="239"/>
      <c r="Y21" s="239"/>
      <c r="Z21" s="239"/>
      <c r="AA21" s="239"/>
      <c r="AB21" s="239"/>
    </row>
    <row r="22" spans="1:28" ht="15" customHeight="1" x14ac:dyDescent="0.25">
      <c r="B22" s="136">
        <f>'M6'!$D$2</f>
        <v>6</v>
      </c>
      <c r="C22" s="136">
        <f>'M6'!$E$2</f>
        <v>0</v>
      </c>
      <c r="D22" s="65">
        <f>'M6'!$B$54</f>
        <v>6</v>
      </c>
      <c r="E22" s="355"/>
      <c r="F22" s="142" t="str">
        <f>'E6'!H54</f>
        <v/>
      </c>
      <c r="G22" s="142" t="str">
        <f>'E6'!I54</f>
        <v/>
      </c>
      <c r="H22" s="142" t="str">
        <f>'E6'!J54</f>
        <v/>
      </c>
      <c r="I22" s="142" t="str">
        <f>'E6'!K54</f>
        <v/>
      </c>
      <c r="J22" s="142" t="str">
        <f>'E6'!L54</f>
        <v/>
      </c>
      <c r="K22" s="142" t="str">
        <f>'E6'!M54</f>
        <v/>
      </c>
      <c r="L22" s="96"/>
      <c r="M22" s="118" t="str">
        <f>'E6'!$AK$54</f>
        <v/>
      </c>
      <c r="N22" s="112"/>
      <c r="O22" s="91">
        <f>'E6'!$AO$55</f>
        <v>0</v>
      </c>
      <c r="P22" s="40">
        <f>'M3'!AP61</f>
        <v>0</v>
      </c>
      <c r="Q22" s="91">
        <f>'E6'!$AP$55</f>
        <v>0</v>
      </c>
      <c r="R22" s="79">
        <f>'E6'!$AQ$54</f>
        <v>1</v>
      </c>
      <c r="S22" s="58" t="e">
        <f>IF(#REF!="","",IF(#REF!="pro",1,IF(#REF!="lwoo",2,IF(#REF!="vmbo-b",3,IF(#REF!="vmbo-k",4,IF(#REF!="vmbo-g",5,IF(#REF!="vmbo-t",6,IF(#REF!="havo",7))))))))</f>
        <v>#REF!</v>
      </c>
      <c r="T22" s="59" t="e">
        <f>IF(#REF!="","",IF(#REF!="pro",1,IF(#REF!="lwoo",2,IF(#REF!="vmbo-b",3,IF(#REF!="vmbo-k",4,IF(#REF!="vmbo-g",5,IF(#REF!="vmbo-t",6,IF(#REF!="havo",7))))))))</f>
        <v>#REF!</v>
      </c>
      <c r="U22" s="60" t="e">
        <f>IF(T22="",0,IF(T22&lt;#REF!,0,IF(T22&gt;=#REF!,1)))</f>
        <v>#REF!</v>
      </c>
      <c r="W22" s="238" t="str">
        <f>'E6'!$AS$55</f>
        <v/>
      </c>
      <c r="X22" s="238" t="str">
        <f>'E6'!$AS$56</f>
        <v/>
      </c>
      <c r="Y22" s="238" t="str">
        <f>'E6'!$AT$55</f>
        <v/>
      </c>
      <c r="Z22" s="238" t="str">
        <f>'E6'!$AT$56</f>
        <v/>
      </c>
      <c r="AA22" s="238" t="str">
        <f>'E6'!$AU$55</f>
        <v/>
      </c>
      <c r="AB22" s="238" t="str">
        <f>'E6'!$AU$56</f>
        <v/>
      </c>
    </row>
    <row r="23" spans="1:28" ht="15" customHeight="1" x14ac:dyDescent="0.25">
      <c r="B23" s="137"/>
      <c r="C23" s="145"/>
      <c r="D23" s="65"/>
      <c r="E23" s="355"/>
      <c r="F23" s="143"/>
      <c r="G23" s="143"/>
      <c r="H23" s="143"/>
      <c r="I23" s="143"/>
      <c r="J23" s="143"/>
      <c r="K23" s="143"/>
      <c r="L23" s="97"/>
      <c r="M23" s="118"/>
      <c r="N23" s="112"/>
      <c r="O23" s="90"/>
      <c r="P23" s="40" t="s">
        <v>23</v>
      </c>
      <c r="Q23" s="90" t="str">
        <f>IF(E23="","",IF(E23="X",M23))</f>
        <v/>
      </c>
      <c r="R23" s="113"/>
      <c r="S23" s="58" t="e">
        <f>IF(#REF!="","",IF(#REF!="pro",1,IF(#REF!="lwoo",2,IF(#REF!="vmbo-b",3,IF(#REF!="vmbo-k",4,IF(#REF!="vmbo-g",5,IF(#REF!="vmbo-t",6,IF(#REF!="havo",7))))))))</f>
        <v>#REF!</v>
      </c>
      <c r="T23" s="59" t="e">
        <f>IF(#REF!="","",IF(#REF!="pro",1,IF(#REF!="lwoo",2,IF(#REF!="vmbo-b",3,IF(#REF!="vmbo-k",4,IF(#REF!="vmbo-g",5,IF(#REF!="vmbo-t",6,IF(#REF!="havo",7))))))))</f>
        <v>#REF!</v>
      </c>
      <c r="U23" s="60" t="e">
        <f>IF(T23="",0,IF(T23&lt;#REF!,0,IF(T23&gt;=#REF!,1)))</f>
        <v>#REF!</v>
      </c>
      <c r="W23" s="239"/>
      <c r="X23" s="239"/>
      <c r="Y23" s="239"/>
      <c r="Z23" s="239"/>
      <c r="AA23" s="239"/>
      <c r="AB23" s="239"/>
    </row>
    <row r="24" spans="1:28" ht="15" customHeight="1" x14ac:dyDescent="0.25">
      <c r="B24" s="136">
        <f>'M7'!$D$2</f>
        <v>7</v>
      </c>
      <c r="C24" s="136">
        <f>'M7'!$E$2</f>
        <v>0</v>
      </c>
      <c r="D24" s="65">
        <f>'M7'!$B$54</f>
        <v>8</v>
      </c>
      <c r="E24" s="355"/>
      <c r="F24" s="144" t="str">
        <f>'E7'!H54</f>
        <v/>
      </c>
      <c r="G24" s="144" t="str">
        <f>'E7'!I54</f>
        <v/>
      </c>
      <c r="H24" s="144" t="str">
        <f>'E7'!J54</f>
        <v/>
      </c>
      <c r="I24" s="144" t="str">
        <f>'E7'!K54</f>
        <v/>
      </c>
      <c r="J24" s="144" t="str">
        <f>'E7'!L54</f>
        <v/>
      </c>
      <c r="K24" s="144" t="str">
        <f>'E7'!M54</f>
        <v/>
      </c>
      <c r="L24" s="98"/>
      <c r="M24" s="118" t="str">
        <f>'E7'!$AK$54</f>
        <v/>
      </c>
      <c r="N24" s="112"/>
      <c r="O24" s="91">
        <f>'E7'!$AO$55</f>
        <v>0</v>
      </c>
      <c r="P24" s="40">
        <f>'M3'!AP63</f>
        <v>0</v>
      </c>
      <c r="Q24" s="91">
        <f>'E7'!$AP$55</f>
        <v>0</v>
      </c>
      <c r="R24" s="79">
        <f>'E7'!$AQ$54</f>
        <v>1</v>
      </c>
      <c r="S24" s="58" t="e">
        <f>IF(#REF!="","",IF(#REF!="pro",1,IF(#REF!="lwoo",2,IF(#REF!="vmbo-b",3,IF(#REF!="vmbo-k",4,IF(#REF!="vmbo-g",5,IF(#REF!="vmbo-t",6,IF(#REF!="havo",7))))))))</f>
        <v>#REF!</v>
      </c>
      <c r="T24" s="59" t="e">
        <f>IF(#REF!="","",IF(#REF!="pro",1,IF(#REF!="lwoo",2,IF(#REF!="vmbo-b",3,IF(#REF!="vmbo-k",4,IF(#REF!="vmbo-g",5,IF(#REF!="vmbo-t",6,IF(#REF!="havo",7))))))))</f>
        <v>#REF!</v>
      </c>
      <c r="U24" s="60" t="e">
        <f>IF(T24="",0,IF(T24&lt;#REF!,0,IF(T24&gt;=#REF!,1)))</f>
        <v>#REF!</v>
      </c>
      <c r="W24" s="238" t="str">
        <f>'E7'!$AS$55</f>
        <v/>
      </c>
      <c r="X24" s="238" t="str">
        <f>'E7'!$AS$56</f>
        <v/>
      </c>
      <c r="Y24" s="238" t="str">
        <f>'E7'!$AT$55</f>
        <v/>
      </c>
      <c r="Z24" s="238" t="str">
        <f>'E7'!$AT$56</f>
        <v/>
      </c>
      <c r="AA24" s="238" t="str">
        <f>'E7'!$AU$55</f>
        <v/>
      </c>
      <c r="AB24" s="238" t="str">
        <f>'E7'!$AU$56</f>
        <v/>
      </c>
    </row>
    <row r="25" spans="1:28" ht="15" customHeight="1" x14ac:dyDescent="0.25">
      <c r="B25" s="137"/>
      <c r="C25" s="145"/>
      <c r="D25" s="65"/>
      <c r="E25" s="355"/>
      <c r="F25" s="143"/>
      <c r="G25" s="143"/>
      <c r="H25" s="143"/>
      <c r="I25" s="143"/>
      <c r="J25" s="143"/>
      <c r="K25" s="143"/>
      <c r="L25" s="97"/>
      <c r="M25" s="118"/>
      <c r="N25" s="112"/>
      <c r="O25" s="90" t="str">
        <f>'M3'!AO63</f>
        <v/>
      </c>
      <c r="P25" s="40"/>
      <c r="Q25" s="90" t="str">
        <f>IF(E25="","",IF(E25="X",M25))</f>
        <v/>
      </c>
      <c r="R25" s="113"/>
      <c r="S25" s="58" t="e">
        <f>IF(#REF!="","",IF(#REF!="pro",1,IF(#REF!="lwoo",2,IF(#REF!="vmbo-b",3,IF(#REF!="vmbo-k",4,IF(#REF!="vmbo-g",5,IF(#REF!="vmbo-t",6,IF(#REF!="havo",7))))))))</f>
        <v>#REF!</v>
      </c>
      <c r="T25" s="59" t="e">
        <f>IF(#REF!="","",IF(#REF!="pro",1,IF(#REF!="lwoo",2,IF(#REF!="vmbo-b",3,IF(#REF!="vmbo-k",4,IF(#REF!="vmbo-g",5,IF(#REF!="vmbo-t",6,IF(#REF!="havo",7))))))))</f>
        <v>#REF!</v>
      </c>
      <c r="U25" s="60" t="e">
        <f>IF(T25="",0,IF(T25&lt;#REF!,0,IF(T25&gt;=#REF!,1)))</f>
        <v>#REF!</v>
      </c>
      <c r="W25" s="239"/>
      <c r="X25" s="239"/>
      <c r="Y25" s="239"/>
      <c r="Z25" s="239"/>
      <c r="AA25" s="239"/>
      <c r="AB25" s="239"/>
    </row>
    <row r="26" spans="1:28" ht="15" customHeight="1" x14ac:dyDescent="0.25">
      <c r="B26" s="136">
        <f>'B8'!$D$2</f>
        <v>8</v>
      </c>
      <c r="C26" s="136">
        <f>'B8'!$E$2</f>
        <v>0</v>
      </c>
      <c r="D26" s="65">
        <f>'8E7'!$B$54</f>
        <v>7</v>
      </c>
      <c r="E26" s="355"/>
      <c r="F26" s="144">
        <f>'B8'!H54</f>
        <v>0.33333333333333331</v>
      </c>
      <c r="G26" s="144">
        <f>'B8'!I54</f>
        <v>0.33333333333333331</v>
      </c>
      <c r="H26" s="144">
        <f>'B8'!J54</f>
        <v>0.66666666666666663</v>
      </c>
      <c r="I26" s="144">
        <f>'B8'!K54</f>
        <v>1</v>
      </c>
      <c r="J26" s="144">
        <f>'B8'!L54</f>
        <v>1</v>
      </c>
      <c r="K26" s="144">
        <f>'B8'!M54</f>
        <v>0.66666666666666663</v>
      </c>
      <c r="L26" s="98"/>
      <c r="M26" s="118">
        <f>'B8'!$AK$54</f>
        <v>0.66666666666666663</v>
      </c>
      <c r="N26" s="112"/>
      <c r="O26" s="91">
        <f>'B8'!$AO$55</f>
        <v>0</v>
      </c>
      <c r="P26" s="40">
        <f>'M3'!AP65</f>
        <v>0</v>
      </c>
      <c r="Q26" s="91">
        <f>'B8'!$AP$55</f>
        <v>0</v>
      </c>
      <c r="R26" s="79">
        <f>'B8'!$AQ$54</f>
        <v>1</v>
      </c>
      <c r="S26" s="58" t="e">
        <f>IF(#REF!="","",IF(#REF!="pro",1,IF(#REF!="lwoo",2,IF(#REF!="vmbo-b",3,IF(#REF!="vmbo-k",4,IF(#REF!="vmbo-g",5,IF(#REF!="vmbo-t",6,IF(#REF!="havo",7))))))))</f>
        <v>#REF!</v>
      </c>
      <c r="T26" s="59" t="e">
        <f>IF(#REF!="","",IF(#REF!="pro",1,IF(#REF!="lwoo",2,IF(#REF!="vmbo-b",3,IF(#REF!="vmbo-k",4,IF(#REF!="vmbo-g",5,IF(#REF!="vmbo-t",6,IF(#REF!="havo",7))))))))</f>
        <v>#REF!</v>
      </c>
      <c r="U26" s="60" t="e">
        <f>IF(T26="",0,IF(T26&lt;#REF!,0,IF(T26&gt;=#REF!,1)))</f>
        <v>#REF!</v>
      </c>
      <c r="W26" s="238">
        <f>'B8'!$AS$55</f>
        <v>1</v>
      </c>
      <c r="X26" s="238">
        <f>'B8'!$AS$56</f>
        <v>1</v>
      </c>
      <c r="Y26" s="238">
        <f>'B8'!$AT$55</f>
        <v>1</v>
      </c>
      <c r="Z26" s="238">
        <f>'B8'!$AT$56</f>
        <v>0.33333333333333331</v>
      </c>
      <c r="AA26" s="238">
        <f>'B8'!$AU$55</f>
        <v>1</v>
      </c>
      <c r="AB26" s="238">
        <f>'B8'!$AU$56</f>
        <v>1</v>
      </c>
    </row>
    <row r="27" spans="1:28" ht="15" customHeight="1" x14ac:dyDescent="0.25">
      <c r="B27" s="137"/>
      <c r="C27" s="133"/>
      <c r="D27" s="9"/>
      <c r="E27" s="355"/>
      <c r="F27" s="143"/>
      <c r="G27" s="143"/>
      <c r="H27" s="143"/>
      <c r="I27" s="143"/>
      <c r="J27" s="143"/>
      <c r="K27" s="143"/>
      <c r="L27" s="97"/>
      <c r="M27" s="119"/>
      <c r="N27" s="112"/>
      <c r="O27" s="110"/>
      <c r="P27" s="40"/>
      <c r="Q27" s="110" t="str">
        <f>IF(E27="","",IF(E27="X",M27))</f>
        <v/>
      </c>
      <c r="R27" s="113"/>
      <c r="S27" s="103" t="e">
        <f>IF(#REF!="","",IF(#REF!="pro",1,IF(#REF!="lwoo",2,IF(#REF!="vmbo-b",3,IF(#REF!="vmbo-k",4,IF(#REF!="vmbo-g",5,IF(#REF!="vmbo-t",6,IF(#REF!="havo",7))))))))</f>
        <v>#REF!</v>
      </c>
      <c r="T27" s="104" t="e">
        <f>IF(#REF!="","",IF(#REF!="pro",1,IF(#REF!="lwoo",2,IF(#REF!="vmbo-b",3,IF(#REF!="vmbo-k",4,IF(#REF!="vmbo-g",5,IF(#REF!="vmbo-t",6,IF(#REF!="havo",7))))))))</f>
        <v>#REF!</v>
      </c>
      <c r="U27" s="105" t="e">
        <f>IF(T27="",0,IF(T27&lt;#REF!,0,IF(T27&gt;=#REF!,1)))</f>
        <v>#REF!</v>
      </c>
      <c r="W27" s="239"/>
      <c r="X27" s="239"/>
      <c r="Y27" s="239"/>
      <c r="Z27" s="239"/>
      <c r="AA27" s="239"/>
      <c r="AB27" s="239"/>
    </row>
    <row r="28" spans="1:28" ht="15" customHeight="1" thickBot="1" x14ac:dyDescent="0.3">
      <c r="B28" s="194"/>
      <c r="C28" s="194"/>
      <c r="D28" s="194"/>
      <c r="E28" s="194"/>
      <c r="F28" s="195">
        <f t="shared" ref="F28:J28" si="0">COUNT(F16:F27)</f>
        <v>1</v>
      </c>
      <c r="G28" s="195">
        <f t="shared" si="0"/>
        <v>1</v>
      </c>
      <c r="H28" s="195">
        <f t="shared" si="0"/>
        <v>1</v>
      </c>
      <c r="I28" s="195">
        <f t="shared" si="0"/>
        <v>1</v>
      </c>
      <c r="J28" s="195">
        <f t="shared" si="0"/>
        <v>1</v>
      </c>
      <c r="K28" s="195">
        <f>COUNT(K16:K27)</f>
        <v>1</v>
      </c>
      <c r="L28" s="107"/>
      <c r="M28" s="196">
        <f>COUNT(M16:M27)</f>
        <v>1</v>
      </c>
      <c r="N28" s="107"/>
      <c r="O28" s="107"/>
      <c r="P28" s="107"/>
      <c r="Q28" s="107"/>
      <c r="R28" s="107"/>
      <c r="W28" s="199">
        <f>COUNT(W16:W27)</f>
        <v>1</v>
      </c>
      <c r="X28" s="199">
        <f t="shared" ref="X28:AB28" si="1">COUNT(X16:X27)</f>
        <v>1</v>
      </c>
      <c r="Y28" s="199">
        <f t="shared" si="1"/>
        <v>1</v>
      </c>
      <c r="Z28" s="199">
        <f t="shared" si="1"/>
        <v>1</v>
      </c>
      <c r="AA28" s="199">
        <f t="shared" si="1"/>
        <v>1</v>
      </c>
      <c r="AB28" s="199">
        <f t="shared" si="1"/>
        <v>1</v>
      </c>
    </row>
    <row r="29" spans="1:28" s="102" customFormat="1" ht="15" customHeight="1" thickTop="1" x14ac:dyDescent="0.25">
      <c r="A29" s="101" t="s">
        <v>79</v>
      </c>
      <c r="B29" s="342">
        <f>COUNTA(B16:B27)</f>
        <v>6</v>
      </c>
      <c r="C29" s="343"/>
      <c r="D29" s="351">
        <f>SUM(D16:D27)</f>
        <v>42</v>
      </c>
      <c r="E29" s="354">
        <f>COUNTA(E16:E27)</f>
        <v>0</v>
      </c>
      <c r="F29" s="192">
        <f t="shared" ref="F29:J29" si="2">IF(F28=0,"",IF(F28&gt;0,SUM(F16:F27)/COUNT(F16:F27)))</f>
        <v>0.33333333333333331</v>
      </c>
      <c r="G29" s="193">
        <f t="shared" si="2"/>
        <v>0.33333333333333331</v>
      </c>
      <c r="H29" s="193">
        <f t="shared" si="2"/>
        <v>0.66666666666666663</v>
      </c>
      <c r="I29" s="193">
        <f t="shared" si="2"/>
        <v>1</v>
      </c>
      <c r="J29" s="193">
        <f t="shared" si="2"/>
        <v>1</v>
      </c>
      <c r="K29" s="123">
        <f>IF(K28=0,"",IF(K28&gt;0,SUM(K16:K27)/COUNT(K16:K27)))</f>
        <v>0.66666666666666663</v>
      </c>
      <c r="L29" s="126"/>
      <c r="M29" s="370">
        <f>IF(M28=0,"",IF(M28&gt;0,SUM(M16:M27)/COUNT(M16:M27)))</f>
        <v>0.66666666666666663</v>
      </c>
      <c r="N29" s="120"/>
      <c r="O29" s="373">
        <f>SUM(O16:O27)</f>
        <v>0</v>
      </c>
      <c r="P29" s="121">
        <f t="shared" ref="P29:Q29" si="3">SUM(P16:P27)</f>
        <v>0</v>
      </c>
      <c r="Q29" s="376">
        <f t="shared" si="3"/>
        <v>0</v>
      </c>
      <c r="R29" s="379">
        <f>SUM(R16:R27)/6</f>
        <v>1</v>
      </c>
      <c r="S29" s="99"/>
      <c r="T29" s="100"/>
      <c r="U29" s="100" t="e">
        <f>SUM(U16:U27)</f>
        <v>#REF!</v>
      </c>
      <c r="W29" s="387">
        <f>IF(W28=0,"",IF(W28&gt;0,SUM(W16:W27)/COUNT(W16:W27)))</f>
        <v>1</v>
      </c>
      <c r="X29" s="389">
        <f>IF(X28=0,"",IF(X28&gt;0,SUM(X16:X27)/COUNT(X16:X27)))</f>
        <v>1</v>
      </c>
      <c r="Y29" s="389">
        <f t="shared" ref="Y29:AB29" si="4">IF(Y28=0,"",IF(Y28&gt;0,SUM(Y16:Y27)/COUNT(Y16:Y27)))</f>
        <v>1</v>
      </c>
      <c r="Z29" s="389">
        <f t="shared" si="4"/>
        <v>0.33333333333333331</v>
      </c>
      <c r="AA29" s="389">
        <f t="shared" si="4"/>
        <v>1</v>
      </c>
      <c r="AB29" s="385">
        <f t="shared" si="4"/>
        <v>1</v>
      </c>
    </row>
    <row r="30" spans="1:28" ht="15" customHeight="1" x14ac:dyDescent="0.25">
      <c r="B30" s="344"/>
      <c r="C30" s="345"/>
      <c r="D30" s="352"/>
      <c r="E30" s="354"/>
      <c r="F30" s="363">
        <f>IF(F28=0,"",IF(G28=0,"",IF(F28+G28&gt;0,(F29+G29)/2)))</f>
        <v>0.33333333333333331</v>
      </c>
      <c r="G30" s="358"/>
      <c r="H30" s="358">
        <f>IF(H28=0,"",IF(I28=0,"",IF(H28+I28&gt;0,(H29+I29)/2)))</f>
        <v>0.83333333333333326</v>
      </c>
      <c r="I30" s="358"/>
      <c r="J30" s="358">
        <f>IF(J28=0,"",IF(K28=0,"",IF(J28+K28&gt;0,(J29+K29)/2)))</f>
        <v>0.83333333333333326</v>
      </c>
      <c r="K30" s="367"/>
      <c r="L30" s="127"/>
      <c r="M30" s="371"/>
      <c r="N30" s="124"/>
      <c r="O30" s="374"/>
      <c r="P30" s="11"/>
      <c r="Q30" s="377"/>
      <c r="R30" s="380"/>
      <c r="S30" s="87"/>
      <c r="W30" s="388"/>
      <c r="X30" s="390"/>
      <c r="Y30" s="390"/>
      <c r="Z30" s="390"/>
      <c r="AA30" s="390"/>
      <c r="AB30" s="386"/>
    </row>
    <row r="31" spans="1:28" ht="13.8" thickBot="1" x14ac:dyDescent="0.3">
      <c r="B31" s="346"/>
      <c r="C31" s="347"/>
      <c r="D31" s="353"/>
      <c r="E31" s="354"/>
      <c r="F31" s="364" t="s">
        <v>85</v>
      </c>
      <c r="G31" s="356"/>
      <c r="H31" s="369" t="s">
        <v>31</v>
      </c>
      <c r="I31" s="356"/>
      <c r="J31" s="356" t="s">
        <v>32</v>
      </c>
      <c r="K31" s="357"/>
      <c r="M31" s="372"/>
      <c r="N31" s="125"/>
      <c r="O31" s="375"/>
      <c r="P31" s="122">
        <f>P29*B29</f>
        <v>0</v>
      </c>
      <c r="Q31" s="378"/>
      <c r="R31" s="381"/>
      <c r="S31" s="3"/>
      <c r="T31" s="3"/>
      <c r="U31" s="3"/>
      <c r="V31" s="3"/>
      <c r="W31" s="364" t="s">
        <v>85</v>
      </c>
      <c r="X31" s="356"/>
      <c r="Y31" s="369" t="s">
        <v>31</v>
      </c>
      <c r="Z31" s="356"/>
      <c r="AA31" s="356" t="s">
        <v>32</v>
      </c>
      <c r="AB31" s="357"/>
    </row>
    <row r="32" spans="1:28" ht="13.8" thickTop="1" x14ac:dyDescent="0.25"/>
  </sheetData>
  <sheetProtection sheet="1" objects="1" scenarios="1"/>
  <mergeCells count="46">
    <mergeCell ref="B2:AB2"/>
    <mergeCell ref="B5:D5"/>
    <mergeCell ref="E5:F5"/>
    <mergeCell ref="G5:J6"/>
    <mergeCell ref="K5:K6"/>
    <mergeCell ref="W5:AA6"/>
    <mergeCell ref="AB5:AB6"/>
    <mergeCell ref="B6:D6"/>
    <mergeCell ref="E6:F6"/>
    <mergeCell ref="W8:AB8"/>
    <mergeCell ref="C9:C11"/>
    <mergeCell ref="W9:X9"/>
    <mergeCell ref="Y9:Z9"/>
    <mergeCell ref="AA9:AB9"/>
    <mergeCell ref="W10:X10"/>
    <mergeCell ref="Y10:Z10"/>
    <mergeCell ref="AA10:AB10"/>
    <mergeCell ref="B8:D8"/>
    <mergeCell ref="E8:E11"/>
    <mergeCell ref="F8:G8"/>
    <mergeCell ref="H8:I8"/>
    <mergeCell ref="J8:K8"/>
    <mergeCell ref="O8:R8"/>
    <mergeCell ref="Z29:Z30"/>
    <mergeCell ref="E16:E27"/>
    <mergeCell ref="B29:C31"/>
    <mergeCell ref="D29:D31"/>
    <mergeCell ref="E29:E31"/>
    <mergeCell ref="M29:M31"/>
    <mergeCell ref="O29:O31"/>
    <mergeCell ref="AA31:AB31"/>
    <mergeCell ref="AA29:AA30"/>
    <mergeCell ref="AB29:AB30"/>
    <mergeCell ref="F30:G30"/>
    <mergeCell ref="H30:I30"/>
    <mergeCell ref="J30:K30"/>
    <mergeCell ref="F31:G31"/>
    <mergeCell ref="H31:I31"/>
    <mergeCell ref="J31:K31"/>
    <mergeCell ref="W31:X31"/>
    <mergeCell ref="Y31:Z31"/>
    <mergeCell ref="Q29:Q31"/>
    <mergeCell ref="R29:R31"/>
    <mergeCell ref="W29:W30"/>
    <mergeCell ref="X29:X30"/>
    <mergeCell ref="Y29:Y30"/>
  </mergeCells>
  <conditionalFormatting sqref="C16:C27">
    <cfRule type="cellIs" dxfId="34" priority="19" operator="equal">
      <formula>0</formula>
    </cfRule>
  </conditionalFormatting>
  <conditionalFormatting sqref="E5:E6 D7">
    <cfRule type="cellIs" dxfId="33" priority="30" stopIfTrue="1" operator="equal">
      <formula>"nee"</formula>
    </cfRule>
    <cfRule type="cellIs" dxfId="32" priority="29" stopIfTrue="1" operator="equal">
      <formula>"ja"</formula>
    </cfRule>
  </conditionalFormatting>
  <conditionalFormatting sqref="E16">
    <cfRule type="cellIs" dxfId="31" priority="33" stopIfTrue="1" operator="equal">
      <formula>"x"</formula>
    </cfRule>
  </conditionalFormatting>
  <conditionalFormatting sqref="F16:K27">
    <cfRule type="cellIs" dxfId="30" priority="20" operator="equal">
      <formula>""</formula>
    </cfRule>
    <cfRule type="cellIs" dxfId="29" priority="22" operator="greaterThanOrEqual">
      <formula>$K$5</formula>
    </cfRule>
    <cfRule type="cellIs" dxfId="28" priority="21" operator="lessThan">
      <formula>$K$5</formula>
    </cfRule>
  </conditionalFormatting>
  <conditionalFormatting sqref="F29:K30 M29:M31">
    <cfRule type="cellIs" dxfId="27" priority="18" operator="greaterThanOrEqual">
      <formula>$K$5</formula>
    </cfRule>
    <cfRule type="cellIs" dxfId="26" priority="16" operator="equal">
      <formula>0</formula>
    </cfRule>
    <cfRule type="cellIs" dxfId="25" priority="17" operator="lessThan">
      <formula>$K$5</formula>
    </cfRule>
  </conditionalFormatting>
  <conditionalFormatting sqref="M16 M18 M20 M22 M24 M26">
    <cfRule type="cellIs" dxfId="24" priority="28" operator="greaterThanOrEqual">
      <formula>$K$5</formula>
    </cfRule>
    <cfRule type="cellIs" dxfId="23" priority="27" operator="lessThan">
      <formula>$K$5</formula>
    </cfRule>
    <cfRule type="cellIs" dxfId="22" priority="26" operator="equal">
      <formula>""</formula>
    </cfRule>
  </conditionalFormatting>
  <conditionalFormatting sqref="O16 O18 O20 O22 O24 O26">
    <cfRule type="cellIs" dxfId="21" priority="35" stopIfTrue="1" operator="equal">
      <formula>""</formula>
    </cfRule>
    <cfRule type="cellIs" dxfId="20" priority="34" stopIfTrue="1" operator="greaterThanOrEqual">
      <formula>1</formula>
    </cfRule>
  </conditionalFormatting>
  <conditionalFormatting sqref="R16 R18 R20 R22 R24 R26 R29:R31">
    <cfRule type="cellIs" dxfId="19" priority="23" operator="equal">
      <formula>""</formula>
    </cfRule>
    <cfRule type="cellIs" dxfId="18" priority="24" operator="lessThan">
      <formula>$K$5</formula>
    </cfRule>
    <cfRule type="cellIs" dxfId="17" priority="25" operator="greaterThanOrEqual">
      <formula>$K$5</formula>
    </cfRule>
  </conditionalFormatting>
  <conditionalFormatting sqref="S16:S30">
    <cfRule type="expression" dxfId="16" priority="31" stopIfTrue="1">
      <formula>#REF!="ja"</formula>
    </cfRule>
  </conditionalFormatting>
  <conditionalFormatting sqref="T16:U28">
    <cfRule type="expression" dxfId="15" priority="32" stopIfTrue="1">
      <formula>#REF!="ja"</formula>
    </cfRule>
  </conditionalFormatting>
  <conditionalFormatting sqref="U29:V30">
    <cfRule type="expression" dxfId="14" priority="15" stopIfTrue="1">
      <formula>#REF!="ja"</formula>
    </cfRule>
  </conditionalFormatting>
  <conditionalFormatting sqref="W16:W27 Y16:Y27 AA16:AA27">
    <cfRule type="cellIs" dxfId="13" priority="14" operator="lessThan">
      <formula>0.85</formula>
    </cfRule>
    <cfRule type="cellIs" dxfId="12" priority="13" operator="greaterThanOrEqual">
      <formula>0.85</formula>
    </cfRule>
  </conditionalFormatting>
  <conditionalFormatting sqref="W29:W30 Y29:Y30 AA29:AA30">
    <cfRule type="cellIs" dxfId="11" priority="7" operator="greaterThan">
      <formula>0</formula>
    </cfRule>
    <cfRule type="cellIs" dxfId="10" priority="6" operator="greaterThanOrEqual">
      <formula>0.85</formula>
    </cfRule>
  </conditionalFormatting>
  <conditionalFormatting sqref="W16:AB27">
    <cfRule type="cellIs" dxfId="9" priority="8" operator="equal">
      <formula>""</formula>
    </cfRule>
  </conditionalFormatting>
  <conditionalFormatting sqref="W29:AB30">
    <cfRule type="cellIs" dxfId="8" priority="1" operator="equal">
      <formula>""</formula>
    </cfRule>
  </conditionalFormatting>
  <conditionalFormatting sqref="X16:X27 Z16:Z27">
    <cfRule type="cellIs" dxfId="7" priority="12" operator="greaterThan">
      <formula>0</formula>
    </cfRule>
    <cfRule type="cellIs" dxfId="6" priority="11" operator="greaterThanOrEqual">
      <formula>$AB$5</formula>
    </cfRule>
  </conditionalFormatting>
  <conditionalFormatting sqref="X29:X30 Z29:Z30">
    <cfRule type="cellIs" dxfId="5" priority="4" operator="greaterThanOrEqual">
      <formula>$AB$5</formula>
    </cfRule>
    <cfRule type="cellIs" dxfId="4" priority="5" operator="greaterThan">
      <formula>0</formula>
    </cfRule>
  </conditionalFormatting>
  <conditionalFormatting sqref="AB16:AB27">
    <cfRule type="cellIs" dxfId="3" priority="10" operator="greaterThan">
      <formula>0</formula>
    </cfRule>
    <cfRule type="cellIs" dxfId="2" priority="9" operator="greaterThan">
      <formula>$AB$5</formula>
    </cfRule>
  </conditionalFormatting>
  <conditionalFormatting sqref="AB29:AB30">
    <cfRule type="cellIs" dxfId="1" priority="2" operator="greaterThanOrEqual">
      <formula>$AB$5</formula>
    </cfRule>
    <cfRule type="cellIs" dxfId="0" priority="3" operator="greaterThan">
      <formula>0</formula>
    </cfRule>
  </conditionalFormatting>
  <dataValidations count="3">
    <dataValidation allowBlank="1" showInputMessage="1" showErrorMessage="1" promptTitle="specifieke onderwijsbehoefte" prompt="zet een x voor een leerling met_x000a_een specifieke onderwijsbehoefte" sqref="E16" xr:uid="{7FC25939-865F-49EE-A6EC-4B180723A901}"/>
    <dataValidation allowBlank="1" showInputMessage="1" showErrorMessage="1" promptTitle="in te vullen niveau" prompt="vul in: A-B-C-D-E_x000a_     of: 1-2-3-4-5" sqref="L16:L27" xr:uid="{1D7574C4-FFA9-4D19-9F50-94716E994FCF}"/>
    <dataValidation type="list" allowBlank="1" showInputMessage="1" showErrorMessage="1" sqref="E5" xr:uid="{D06B7C5B-A3DE-46C1-8850-8DACDC868565}">
      <formula1>"ja,nee,"</formula1>
    </dataValidation>
  </dataValidations>
  <pageMargins left="0.31496062992125984" right="0.27559055118110237" top="0.59055118110236227" bottom="0.23622047244094491" header="0.11811023622047245" footer="0.15748031496062992"/>
  <pageSetup paperSize="9" scale="73" orientation="landscape" r:id="rId1"/>
  <headerFooter alignWithMargins="0">
    <oddFooter>&amp;L&amp;8© Meesterwerk</oddFooter>
  </headerFooter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38A6A-3643-41D6-BE8D-04D13627A423}">
  <sheetPr codeName="Blad23">
    <tabColor rgb="FFFF0000"/>
  </sheetPr>
  <dimension ref="B2:N40"/>
  <sheetViews>
    <sheetView showGridLines="0" showRowColHeaders="0" zoomScale="80" zoomScaleNormal="80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3.2" x14ac:dyDescent="0.25"/>
  <cols>
    <col min="1" max="1" width="5.77734375" style="203" customWidth="1"/>
    <col min="2" max="2" width="4.77734375" style="203" customWidth="1"/>
    <col min="3" max="3" width="60.77734375" style="203" customWidth="1"/>
    <col min="4" max="4" width="5.77734375" style="203" customWidth="1"/>
    <col min="5" max="5" width="4.77734375" style="203" customWidth="1"/>
    <col min="6" max="6" width="60.77734375" style="203" customWidth="1"/>
    <col min="7" max="7" width="5.77734375" style="203" customWidth="1"/>
    <col min="8" max="8" width="4.77734375" style="203" customWidth="1"/>
    <col min="9" max="9" width="60.77734375" style="203" customWidth="1"/>
    <col min="10" max="16384" width="9.21875" style="203"/>
  </cols>
  <sheetData>
    <row r="2" spans="2:14" ht="17.55" customHeight="1" x14ac:dyDescent="0.3">
      <c r="C2" s="235" t="s">
        <v>136</v>
      </c>
    </row>
    <row r="3" spans="2:14" ht="17.55" customHeight="1" x14ac:dyDescent="0.3">
      <c r="C3" s="235"/>
    </row>
    <row r="4" spans="2:14" ht="17.55" customHeight="1" x14ac:dyDescent="0.3">
      <c r="C4" s="235"/>
    </row>
    <row r="5" spans="2:14" ht="17.55" customHeight="1" x14ac:dyDescent="0.3">
      <c r="B5" s="397" t="s">
        <v>154</v>
      </c>
      <c r="C5" s="397"/>
      <c r="D5" s="397"/>
      <c r="E5" s="397"/>
      <c r="F5" s="397"/>
      <c r="G5" s="397"/>
      <c r="H5" s="397"/>
      <c r="I5" s="397"/>
      <c r="J5"/>
      <c r="K5"/>
      <c r="L5"/>
      <c r="M5"/>
      <c r="N5"/>
    </row>
    <row r="6" spans="2:14" ht="13.8" thickBot="1" x14ac:dyDescent="0.3">
      <c r="J6"/>
      <c r="K6" s="21"/>
      <c r="L6" s="21"/>
      <c r="M6" s="21"/>
      <c r="N6" s="21"/>
    </row>
    <row r="7" spans="2:14" ht="16.8" thickBot="1" x14ac:dyDescent="0.45">
      <c r="B7" s="398" t="s">
        <v>122</v>
      </c>
      <c r="C7" s="399"/>
      <c r="D7" s="204"/>
      <c r="E7" s="398" t="s">
        <v>123</v>
      </c>
      <c r="F7" s="399"/>
      <c r="G7" s="204"/>
      <c r="H7" s="398" t="s">
        <v>137</v>
      </c>
      <c r="I7" s="399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00" t="s">
        <v>120</v>
      </c>
      <c r="C9" s="395"/>
      <c r="E9" s="400" t="s">
        <v>120</v>
      </c>
      <c r="F9" s="395"/>
      <c r="H9" s="400" t="s">
        <v>120</v>
      </c>
      <c r="I9" s="395"/>
      <c r="J9"/>
      <c r="K9" s="21"/>
      <c r="L9" s="21"/>
      <c r="M9" s="21"/>
      <c r="N9" s="21"/>
    </row>
    <row r="10" spans="2:14" ht="19.5" customHeight="1" thickBot="1" x14ac:dyDescent="0.3">
      <c r="B10" s="400"/>
      <c r="C10" s="395"/>
      <c r="E10" s="400"/>
      <c r="F10" s="395"/>
      <c r="H10" s="400"/>
      <c r="I10" s="395"/>
      <c r="J10"/>
      <c r="K10"/>
      <c r="L10" s="4"/>
      <c r="M10" s="4"/>
      <c r="N10" s="3"/>
    </row>
    <row r="11" spans="2:14" ht="19.5" customHeight="1" thickBot="1" x14ac:dyDescent="0.3">
      <c r="B11" s="400"/>
      <c r="C11" s="395"/>
      <c r="E11" s="400"/>
      <c r="F11" s="395"/>
      <c r="H11" s="400"/>
      <c r="I11" s="395"/>
      <c r="J11"/>
      <c r="K11"/>
      <c r="L11"/>
      <c r="M11"/>
      <c r="N11"/>
    </row>
    <row r="12" spans="2:14" ht="19.5" customHeight="1" thickBot="1" x14ac:dyDescent="0.3">
      <c r="B12" s="400" t="s">
        <v>138</v>
      </c>
      <c r="C12" s="395"/>
      <c r="E12" s="400" t="s">
        <v>138</v>
      </c>
      <c r="F12" s="395"/>
      <c r="H12" s="400" t="s">
        <v>138</v>
      </c>
      <c r="I12" s="395"/>
      <c r="J12"/>
      <c r="K12" s="21"/>
      <c r="L12" s="21"/>
      <c r="M12" s="21"/>
      <c r="N12" s="21"/>
    </row>
    <row r="13" spans="2:14" ht="19.5" customHeight="1" thickBot="1" x14ac:dyDescent="0.3">
      <c r="B13" s="400"/>
      <c r="C13" s="395"/>
      <c r="E13" s="400"/>
      <c r="F13" s="395"/>
      <c r="H13" s="400"/>
      <c r="I13" s="395"/>
      <c r="J13"/>
      <c r="K13"/>
      <c r="L13" s="4"/>
      <c r="M13" s="4"/>
      <c r="N13" s="3"/>
    </row>
    <row r="14" spans="2:14" ht="19.5" customHeight="1" thickBot="1" x14ac:dyDescent="0.3">
      <c r="B14" s="400"/>
      <c r="C14" s="395"/>
      <c r="E14" s="400"/>
      <c r="F14" s="395"/>
      <c r="H14" s="400"/>
      <c r="I14" s="395"/>
      <c r="J14"/>
      <c r="K14"/>
      <c r="L14"/>
      <c r="M14"/>
      <c r="N14"/>
    </row>
    <row r="15" spans="2:14" ht="19.5" customHeight="1" thickBot="1" x14ac:dyDescent="0.3">
      <c r="B15" s="400"/>
      <c r="C15" s="395"/>
      <c r="E15" s="400"/>
      <c r="F15" s="395"/>
      <c r="H15" s="400"/>
      <c r="I15" s="395"/>
      <c r="J15"/>
      <c r="K15" s="21"/>
      <c r="L15" s="21"/>
      <c r="M15" s="21"/>
      <c r="N15" s="21"/>
    </row>
    <row r="16" spans="2:14" ht="19.5" customHeight="1" thickBot="1" x14ac:dyDescent="0.3">
      <c r="B16" s="400"/>
      <c r="C16" s="395"/>
      <c r="E16" s="400"/>
      <c r="F16" s="395"/>
      <c r="H16" s="400"/>
      <c r="I16" s="395"/>
      <c r="J16"/>
      <c r="K16"/>
      <c r="L16" s="4"/>
      <c r="M16" s="4"/>
      <c r="N16" s="3"/>
    </row>
    <row r="17" spans="2:9" ht="19.5" customHeight="1" thickBot="1" x14ac:dyDescent="0.3">
      <c r="B17" s="400"/>
      <c r="C17" s="395"/>
      <c r="E17" s="400"/>
      <c r="F17" s="395"/>
      <c r="H17" s="400"/>
      <c r="I17" s="395"/>
    </row>
    <row r="18" spans="2:9" ht="19.5" customHeight="1" thickBot="1" x14ac:dyDescent="0.3">
      <c r="B18" s="400"/>
      <c r="C18" s="395"/>
      <c r="E18" s="400"/>
      <c r="F18" s="395"/>
      <c r="H18" s="400"/>
      <c r="I18" s="395"/>
    </row>
    <row r="19" spans="2:9" ht="19.5" customHeight="1" thickBot="1" x14ac:dyDescent="0.3">
      <c r="B19" s="400"/>
      <c r="C19" s="396"/>
      <c r="E19" s="400"/>
      <c r="F19" s="396"/>
      <c r="H19" s="400"/>
      <c r="I19" s="396"/>
    </row>
    <row r="20" spans="2:9" ht="19.5" customHeight="1" thickBot="1" x14ac:dyDescent="0.3">
      <c r="B20" s="400"/>
      <c r="C20" s="396"/>
      <c r="E20" s="400"/>
      <c r="F20" s="396"/>
      <c r="H20" s="400"/>
      <c r="I20" s="396"/>
    </row>
    <row r="21" spans="2:9" ht="19.5" customHeight="1" thickBot="1" x14ac:dyDescent="0.3">
      <c r="B21" s="400"/>
      <c r="C21" s="396"/>
      <c r="E21" s="400"/>
      <c r="F21" s="396"/>
      <c r="H21" s="400"/>
      <c r="I21" s="396"/>
    </row>
    <row r="22" spans="2:9" ht="19.5" customHeight="1" thickBot="1" x14ac:dyDescent="0.3">
      <c r="B22" s="400"/>
      <c r="C22" s="396"/>
      <c r="E22" s="400"/>
      <c r="F22" s="396"/>
      <c r="H22" s="400"/>
      <c r="I22" s="396"/>
    </row>
    <row r="24" spans="2:9" ht="13.8" thickBot="1" x14ac:dyDescent="0.3"/>
    <row r="25" spans="2:9" ht="16.8" thickBot="1" x14ac:dyDescent="0.45">
      <c r="B25" s="398" t="s">
        <v>139</v>
      </c>
      <c r="C25" s="399"/>
      <c r="D25" s="204"/>
      <c r="E25" s="398" t="s">
        <v>124</v>
      </c>
      <c r="F25" s="399"/>
      <c r="G25" s="204"/>
      <c r="H25" s="398" t="s">
        <v>140</v>
      </c>
      <c r="I25" s="399"/>
    </row>
    <row r="26" spans="2:9" ht="13.8" thickBot="1" x14ac:dyDescent="0.3"/>
    <row r="27" spans="2:9" ht="19.5" customHeight="1" thickBot="1" x14ac:dyDescent="0.3">
      <c r="B27" s="400" t="s">
        <v>120</v>
      </c>
      <c r="C27" s="395"/>
      <c r="E27" s="400" t="s">
        <v>120</v>
      </c>
      <c r="F27" s="395"/>
      <c r="H27" s="400" t="s">
        <v>120</v>
      </c>
      <c r="I27" s="395"/>
    </row>
    <row r="28" spans="2:9" ht="19.5" customHeight="1" thickBot="1" x14ac:dyDescent="0.3">
      <c r="B28" s="400"/>
      <c r="C28" s="395"/>
      <c r="E28" s="400"/>
      <c r="F28" s="395"/>
      <c r="H28" s="400"/>
      <c r="I28" s="395"/>
    </row>
    <row r="29" spans="2:9" ht="19.5" customHeight="1" thickBot="1" x14ac:dyDescent="0.3">
      <c r="B29" s="400"/>
      <c r="C29" s="395"/>
      <c r="E29" s="400"/>
      <c r="F29" s="395"/>
      <c r="H29" s="400"/>
      <c r="I29" s="395"/>
    </row>
    <row r="30" spans="2:9" ht="19.5" customHeight="1" thickBot="1" x14ac:dyDescent="0.3">
      <c r="B30" s="400" t="s">
        <v>138</v>
      </c>
      <c r="C30" s="395"/>
      <c r="E30" s="400" t="s">
        <v>138</v>
      </c>
      <c r="F30" s="395"/>
      <c r="H30" s="400" t="s">
        <v>138</v>
      </c>
      <c r="I30" s="395"/>
    </row>
    <row r="31" spans="2:9" ht="19.5" customHeight="1" thickBot="1" x14ac:dyDescent="0.3">
      <c r="B31" s="400"/>
      <c r="C31" s="395"/>
      <c r="E31" s="400"/>
      <c r="F31" s="395"/>
      <c r="H31" s="400"/>
      <c r="I31" s="395"/>
    </row>
    <row r="32" spans="2:9" ht="19.5" customHeight="1" thickBot="1" x14ac:dyDescent="0.3">
      <c r="B32" s="400"/>
      <c r="C32" s="395"/>
      <c r="E32" s="400"/>
      <c r="F32" s="395"/>
      <c r="H32" s="400"/>
      <c r="I32" s="395"/>
    </row>
    <row r="33" spans="2:9" ht="19.5" customHeight="1" thickBot="1" x14ac:dyDescent="0.3">
      <c r="B33" s="400"/>
      <c r="C33" s="395"/>
      <c r="E33" s="400"/>
      <c r="F33" s="395"/>
      <c r="H33" s="400"/>
      <c r="I33" s="395"/>
    </row>
    <row r="34" spans="2:9" ht="19.5" customHeight="1" thickBot="1" x14ac:dyDescent="0.3">
      <c r="B34" s="400"/>
      <c r="C34" s="395"/>
      <c r="E34" s="400"/>
      <c r="F34" s="395"/>
      <c r="H34" s="400"/>
      <c r="I34" s="395"/>
    </row>
    <row r="35" spans="2:9" ht="19.5" customHeight="1" thickBot="1" x14ac:dyDescent="0.3">
      <c r="B35" s="400"/>
      <c r="C35" s="395"/>
      <c r="E35" s="400"/>
      <c r="F35" s="395"/>
      <c r="H35" s="400"/>
      <c r="I35" s="395"/>
    </row>
    <row r="36" spans="2:9" ht="19.5" customHeight="1" thickBot="1" x14ac:dyDescent="0.3">
      <c r="B36" s="400"/>
      <c r="C36" s="395"/>
      <c r="E36" s="400"/>
      <c r="F36" s="395"/>
      <c r="H36" s="400"/>
      <c r="I36" s="395"/>
    </row>
    <row r="37" spans="2:9" ht="19.5" customHeight="1" thickBot="1" x14ac:dyDescent="0.3">
      <c r="B37" s="400"/>
      <c r="C37" s="396"/>
      <c r="E37" s="400"/>
      <c r="F37" s="396"/>
      <c r="H37" s="400"/>
      <c r="I37" s="396"/>
    </row>
    <row r="38" spans="2:9" ht="19.5" customHeight="1" thickBot="1" x14ac:dyDescent="0.3">
      <c r="B38" s="400"/>
      <c r="C38" s="396"/>
      <c r="E38" s="400"/>
      <c r="F38" s="396"/>
      <c r="H38" s="400"/>
      <c r="I38" s="396"/>
    </row>
    <row r="39" spans="2:9" ht="19.5" customHeight="1" thickBot="1" x14ac:dyDescent="0.3">
      <c r="B39" s="400"/>
      <c r="C39" s="396"/>
      <c r="E39" s="400"/>
      <c r="F39" s="396"/>
      <c r="H39" s="400"/>
      <c r="I39" s="396"/>
    </row>
    <row r="40" spans="2:9" ht="19.5" customHeight="1" thickBot="1" x14ac:dyDescent="0.3">
      <c r="B40" s="400"/>
      <c r="C40" s="396"/>
      <c r="E40" s="400"/>
      <c r="F40" s="396"/>
      <c r="H40" s="400"/>
      <c r="I40" s="396"/>
    </row>
  </sheetData>
  <mergeCells count="31"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431B9-FB15-4D78-B77A-2C018054BD08}">
  <sheetPr codeName="Blad24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21875" defaultRowHeight="13.2" x14ac:dyDescent="0.25"/>
  <cols>
    <col min="1" max="1" width="5.77734375" style="203" customWidth="1"/>
    <col min="2" max="2" width="4.77734375" style="203" customWidth="1"/>
    <col min="3" max="3" width="60.77734375" style="203" customWidth="1"/>
    <col min="4" max="4" width="5.77734375" style="203" customWidth="1"/>
    <col min="5" max="5" width="4.77734375" style="203" customWidth="1"/>
    <col min="6" max="6" width="60.77734375" style="203" customWidth="1"/>
    <col min="7" max="7" width="5.77734375" style="203" customWidth="1"/>
    <col min="8" max="8" width="4.77734375" style="203" customWidth="1"/>
    <col min="9" max="9" width="60.77734375" style="203" customWidth="1"/>
    <col min="10" max="16384" width="9.21875" style="203"/>
  </cols>
  <sheetData>
    <row r="2" spans="2:14" ht="17.55" customHeight="1" x14ac:dyDescent="0.3">
      <c r="C2" s="235" t="s">
        <v>135</v>
      </c>
    </row>
    <row r="3" spans="2:14" ht="17.55" customHeight="1" x14ac:dyDescent="0.3">
      <c r="C3" s="235"/>
    </row>
    <row r="4" spans="2:14" ht="17.55" customHeight="1" x14ac:dyDescent="0.3">
      <c r="C4" s="235" t="s">
        <v>136</v>
      </c>
    </row>
    <row r="5" spans="2:14" ht="17.55" customHeight="1" x14ac:dyDescent="0.3">
      <c r="B5" s="397" t="s">
        <v>121</v>
      </c>
      <c r="C5" s="397"/>
      <c r="D5" s="397"/>
      <c r="E5" s="397"/>
      <c r="F5" s="397"/>
      <c r="G5" s="397"/>
      <c r="H5" s="397"/>
      <c r="I5" s="397"/>
    </row>
    <row r="6" spans="2:14" ht="13.8" thickBot="1" x14ac:dyDescent="0.3"/>
    <row r="7" spans="2:14" ht="16.8" thickBot="1" x14ac:dyDescent="0.45">
      <c r="B7" s="398" t="s">
        <v>122</v>
      </c>
      <c r="C7" s="399"/>
      <c r="D7" s="204"/>
      <c r="E7" s="398" t="s">
        <v>123</v>
      </c>
      <c r="F7" s="399"/>
      <c r="G7" s="204"/>
      <c r="H7" s="398" t="s">
        <v>137</v>
      </c>
      <c r="I7" s="399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00" t="s">
        <v>120</v>
      </c>
      <c r="C9" s="395"/>
      <c r="E9" s="400" t="s">
        <v>120</v>
      </c>
      <c r="F9" s="395"/>
      <c r="H9" s="400" t="s">
        <v>120</v>
      </c>
      <c r="I9" s="395"/>
      <c r="J9"/>
      <c r="K9" s="21"/>
      <c r="L9" s="21"/>
      <c r="M9" s="21"/>
      <c r="N9" s="21"/>
    </row>
    <row r="10" spans="2:14" ht="19.5" customHeight="1" thickBot="1" x14ac:dyDescent="0.3">
      <c r="B10" s="400"/>
      <c r="C10" s="395"/>
      <c r="E10" s="400"/>
      <c r="F10" s="395"/>
      <c r="H10" s="400"/>
      <c r="I10" s="395"/>
      <c r="J10"/>
      <c r="K10"/>
      <c r="L10" s="4"/>
      <c r="M10" s="4"/>
      <c r="N10" s="3"/>
    </row>
    <row r="11" spans="2:14" ht="19.5" customHeight="1" thickBot="1" x14ac:dyDescent="0.3">
      <c r="B11" s="400"/>
      <c r="C11" s="395"/>
      <c r="E11" s="400"/>
      <c r="F11" s="395"/>
      <c r="H11" s="400"/>
      <c r="I11" s="395"/>
      <c r="J11"/>
      <c r="K11"/>
      <c r="L11"/>
      <c r="M11"/>
      <c r="N11"/>
    </row>
    <row r="12" spans="2:14" ht="19.5" customHeight="1" thickBot="1" x14ac:dyDescent="0.3">
      <c r="B12" s="400" t="s">
        <v>138</v>
      </c>
      <c r="C12" s="395"/>
      <c r="E12" s="400" t="s">
        <v>138</v>
      </c>
      <c r="F12" s="395"/>
      <c r="H12" s="400" t="s">
        <v>138</v>
      </c>
      <c r="I12" s="395"/>
      <c r="J12"/>
      <c r="K12" s="21"/>
      <c r="L12" s="21"/>
      <c r="M12" s="21"/>
      <c r="N12" s="21"/>
    </row>
    <row r="13" spans="2:14" ht="19.5" customHeight="1" thickBot="1" x14ac:dyDescent="0.3">
      <c r="B13" s="400"/>
      <c r="C13" s="395"/>
      <c r="E13" s="400"/>
      <c r="F13" s="395"/>
      <c r="H13" s="400"/>
      <c r="I13" s="395"/>
      <c r="J13"/>
      <c r="K13"/>
      <c r="L13" s="4"/>
      <c r="M13" s="4"/>
      <c r="N13" s="3"/>
    </row>
    <row r="14" spans="2:14" ht="19.5" customHeight="1" thickBot="1" x14ac:dyDescent="0.3">
      <c r="B14" s="400"/>
      <c r="C14" s="395"/>
      <c r="E14" s="400"/>
      <c r="F14" s="395"/>
      <c r="H14" s="400"/>
      <c r="I14" s="395"/>
      <c r="J14"/>
      <c r="K14"/>
      <c r="L14"/>
      <c r="M14"/>
      <c r="N14"/>
    </row>
    <row r="15" spans="2:14" ht="19.5" customHeight="1" thickBot="1" x14ac:dyDescent="0.3">
      <c r="B15" s="400"/>
      <c r="C15" s="395"/>
      <c r="E15" s="400"/>
      <c r="F15" s="395"/>
      <c r="H15" s="400"/>
      <c r="I15" s="395"/>
      <c r="J15"/>
      <c r="K15" s="21"/>
      <c r="L15" s="21"/>
      <c r="M15" s="21"/>
      <c r="N15" s="21"/>
    </row>
    <row r="16" spans="2:14" ht="19.5" customHeight="1" thickBot="1" x14ac:dyDescent="0.3">
      <c r="B16" s="400"/>
      <c r="C16" s="395"/>
      <c r="E16" s="400"/>
      <c r="F16" s="395"/>
      <c r="H16" s="400"/>
      <c r="I16" s="395"/>
      <c r="J16"/>
      <c r="K16"/>
      <c r="L16" s="4"/>
      <c r="M16" s="4"/>
      <c r="N16" s="3"/>
    </row>
    <row r="17" spans="2:9" ht="19.5" customHeight="1" thickBot="1" x14ac:dyDescent="0.3">
      <c r="B17" s="400"/>
      <c r="C17" s="395"/>
      <c r="E17" s="400"/>
      <c r="F17" s="395"/>
      <c r="H17" s="400"/>
      <c r="I17" s="395"/>
    </row>
    <row r="18" spans="2:9" ht="19.5" customHeight="1" thickBot="1" x14ac:dyDescent="0.3">
      <c r="B18" s="400"/>
      <c r="C18" s="395"/>
      <c r="E18" s="400"/>
      <c r="F18" s="395"/>
      <c r="H18" s="400"/>
      <c r="I18" s="395"/>
    </row>
    <row r="19" spans="2:9" ht="19.5" customHeight="1" thickBot="1" x14ac:dyDescent="0.3">
      <c r="B19" s="400"/>
      <c r="C19" s="396"/>
      <c r="E19" s="400"/>
      <c r="F19" s="396"/>
      <c r="H19" s="400"/>
      <c r="I19" s="396"/>
    </row>
    <row r="20" spans="2:9" ht="19.5" customHeight="1" thickBot="1" x14ac:dyDescent="0.3">
      <c r="B20" s="400"/>
      <c r="C20" s="396"/>
      <c r="E20" s="400"/>
      <c r="F20" s="396"/>
      <c r="H20" s="400"/>
      <c r="I20" s="396"/>
    </row>
    <row r="21" spans="2:9" ht="19.5" customHeight="1" thickBot="1" x14ac:dyDescent="0.3">
      <c r="B21" s="400"/>
      <c r="C21" s="396"/>
      <c r="E21" s="400"/>
      <c r="F21" s="396"/>
      <c r="H21" s="400"/>
      <c r="I21" s="396"/>
    </row>
    <row r="22" spans="2:9" ht="19.5" customHeight="1" thickBot="1" x14ac:dyDescent="0.3">
      <c r="B22" s="400"/>
      <c r="C22" s="396"/>
      <c r="E22" s="400"/>
      <c r="F22" s="396"/>
      <c r="H22" s="400"/>
      <c r="I22" s="396"/>
    </row>
    <row r="24" spans="2:9" ht="13.8" thickBot="1" x14ac:dyDescent="0.3"/>
    <row r="25" spans="2:9" ht="16.8" thickBot="1" x14ac:dyDescent="0.45">
      <c r="B25" s="398" t="s">
        <v>139</v>
      </c>
      <c r="C25" s="399"/>
      <c r="D25" s="204"/>
      <c r="E25" s="398" t="s">
        <v>124</v>
      </c>
      <c r="F25" s="399"/>
      <c r="G25" s="204"/>
      <c r="H25" s="398" t="s">
        <v>140</v>
      </c>
      <c r="I25" s="399"/>
    </row>
    <row r="26" spans="2:9" ht="13.8" thickBot="1" x14ac:dyDescent="0.3"/>
    <row r="27" spans="2:9" ht="19.5" customHeight="1" thickBot="1" x14ac:dyDescent="0.3">
      <c r="B27" s="400" t="s">
        <v>120</v>
      </c>
      <c r="C27" s="395"/>
      <c r="E27" s="400" t="s">
        <v>120</v>
      </c>
      <c r="F27" s="395"/>
      <c r="H27" s="400" t="s">
        <v>120</v>
      </c>
      <c r="I27" s="395"/>
    </row>
    <row r="28" spans="2:9" ht="19.5" customHeight="1" thickBot="1" x14ac:dyDescent="0.3">
      <c r="B28" s="400"/>
      <c r="C28" s="395"/>
      <c r="E28" s="400"/>
      <c r="F28" s="395"/>
      <c r="H28" s="400"/>
      <c r="I28" s="395"/>
    </row>
    <row r="29" spans="2:9" ht="19.5" customHeight="1" thickBot="1" x14ac:dyDescent="0.3">
      <c r="B29" s="400"/>
      <c r="C29" s="395"/>
      <c r="E29" s="400"/>
      <c r="F29" s="395"/>
      <c r="H29" s="400"/>
      <c r="I29" s="395"/>
    </row>
    <row r="30" spans="2:9" ht="19.5" customHeight="1" thickBot="1" x14ac:dyDescent="0.3">
      <c r="B30" s="400" t="s">
        <v>138</v>
      </c>
      <c r="C30" s="395"/>
      <c r="E30" s="400" t="s">
        <v>138</v>
      </c>
      <c r="F30" s="395"/>
      <c r="H30" s="400" t="s">
        <v>138</v>
      </c>
      <c r="I30" s="395"/>
    </row>
    <row r="31" spans="2:9" ht="19.5" customHeight="1" thickBot="1" x14ac:dyDescent="0.3">
      <c r="B31" s="400"/>
      <c r="C31" s="395"/>
      <c r="E31" s="400"/>
      <c r="F31" s="395"/>
      <c r="H31" s="400"/>
      <c r="I31" s="395"/>
    </row>
    <row r="32" spans="2:9" ht="19.5" customHeight="1" thickBot="1" x14ac:dyDescent="0.3">
      <c r="B32" s="400"/>
      <c r="C32" s="395"/>
      <c r="E32" s="400"/>
      <c r="F32" s="395"/>
      <c r="H32" s="400"/>
      <c r="I32" s="395"/>
    </row>
    <row r="33" spans="2:9" ht="19.5" customHeight="1" thickBot="1" x14ac:dyDescent="0.3">
      <c r="B33" s="400"/>
      <c r="C33" s="395"/>
      <c r="E33" s="400"/>
      <c r="F33" s="395"/>
      <c r="H33" s="400"/>
      <c r="I33" s="395"/>
    </row>
    <row r="34" spans="2:9" ht="19.5" customHeight="1" thickBot="1" x14ac:dyDescent="0.3">
      <c r="B34" s="400"/>
      <c r="C34" s="395"/>
      <c r="E34" s="400"/>
      <c r="F34" s="395"/>
      <c r="H34" s="400"/>
      <c r="I34" s="395"/>
    </row>
    <row r="35" spans="2:9" ht="19.5" customHeight="1" thickBot="1" x14ac:dyDescent="0.3">
      <c r="B35" s="400"/>
      <c r="C35" s="395"/>
      <c r="E35" s="400"/>
      <c r="F35" s="395"/>
      <c r="H35" s="400"/>
      <c r="I35" s="395"/>
    </row>
    <row r="36" spans="2:9" ht="19.5" customHeight="1" thickBot="1" x14ac:dyDescent="0.3">
      <c r="B36" s="400"/>
      <c r="C36" s="395"/>
      <c r="E36" s="400"/>
      <c r="F36" s="395"/>
      <c r="H36" s="400"/>
      <c r="I36" s="395"/>
    </row>
    <row r="37" spans="2:9" ht="19.5" customHeight="1" thickBot="1" x14ac:dyDescent="0.3">
      <c r="B37" s="400"/>
      <c r="C37" s="396"/>
      <c r="E37" s="400"/>
      <c r="F37" s="396"/>
      <c r="H37" s="400"/>
      <c r="I37" s="396"/>
    </row>
    <row r="38" spans="2:9" ht="19.5" customHeight="1" thickBot="1" x14ac:dyDescent="0.3">
      <c r="B38" s="400"/>
      <c r="C38" s="396"/>
      <c r="E38" s="400"/>
      <c r="F38" s="396"/>
      <c r="H38" s="400"/>
      <c r="I38" s="396"/>
    </row>
    <row r="39" spans="2:9" ht="19.5" customHeight="1" thickBot="1" x14ac:dyDescent="0.3">
      <c r="B39" s="400"/>
      <c r="C39" s="396"/>
      <c r="E39" s="400"/>
      <c r="F39" s="396"/>
      <c r="H39" s="400"/>
      <c r="I39" s="396"/>
    </row>
    <row r="40" spans="2:9" ht="19.5" customHeight="1" thickBot="1" x14ac:dyDescent="0.3">
      <c r="B40" s="400"/>
      <c r="C40" s="396"/>
      <c r="E40" s="400"/>
      <c r="F40" s="396"/>
      <c r="H40" s="400"/>
      <c r="I40" s="396"/>
    </row>
  </sheetData>
  <sheetProtection sheet="1" objects="1" scenarios="1"/>
  <mergeCells count="31"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F9BF8-676B-43C7-842D-711609972646}">
  <sheetPr codeName="Blad25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21875" defaultRowHeight="13.2" x14ac:dyDescent="0.25"/>
  <cols>
    <col min="1" max="1" width="5.77734375" style="203" customWidth="1"/>
    <col min="2" max="2" width="4.77734375" style="203" customWidth="1"/>
    <col min="3" max="3" width="60.77734375" style="203" customWidth="1"/>
    <col min="4" max="4" width="5.77734375" style="203" customWidth="1"/>
    <col min="5" max="5" width="4.77734375" style="203" customWidth="1"/>
    <col min="6" max="6" width="60.77734375" style="203" customWidth="1"/>
    <col min="7" max="7" width="5.77734375" style="203" customWidth="1"/>
    <col min="8" max="8" width="4.77734375" style="203" customWidth="1"/>
    <col min="9" max="9" width="60.77734375" style="203" customWidth="1"/>
    <col min="10" max="16384" width="9.21875" style="203"/>
  </cols>
  <sheetData>
    <row r="2" spans="2:14" ht="19.95" customHeight="1" x14ac:dyDescent="0.3">
      <c r="C2" s="235" t="s">
        <v>135</v>
      </c>
    </row>
    <row r="3" spans="2:14" ht="19.95" customHeight="1" x14ac:dyDescent="0.3">
      <c r="C3" s="235"/>
    </row>
    <row r="4" spans="2:14" ht="19.95" customHeight="1" x14ac:dyDescent="0.3">
      <c r="C4" s="235" t="s">
        <v>136</v>
      </c>
    </row>
    <row r="5" spans="2:14" ht="19.95" customHeight="1" x14ac:dyDescent="0.3">
      <c r="B5" s="397" t="s">
        <v>141</v>
      </c>
      <c r="C5" s="397"/>
      <c r="D5" s="397"/>
      <c r="E5" s="397"/>
      <c r="F5" s="397"/>
      <c r="G5" s="397"/>
      <c r="H5" s="397"/>
      <c r="I5" s="397"/>
    </row>
    <row r="6" spans="2:14" ht="19.95" customHeight="1" thickBot="1" x14ac:dyDescent="0.3"/>
    <row r="7" spans="2:14" ht="19.95" customHeight="1" thickBot="1" x14ac:dyDescent="0.45">
      <c r="B7" s="398" t="s">
        <v>122</v>
      </c>
      <c r="C7" s="399"/>
      <c r="D7" s="204"/>
      <c r="E7" s="398" t="s">
        <v>123</v>
      </c>
      <c r="F7" s="399"/>
      <c r="G7" s="204"/>
      <c r="H7" s="398" t="s">
        <v>137</v>
      </c>
      <c r="I7" s="399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00" t="s">
        <v>120</v>
      </c>
      <c r="C9" s="395"/>
      <c r="E9" s="400" t="s">
        <v>120</v>
      </c>
      <c r="F9" s="395"/>
      <c r="H9" s="400" t="s">
        <v>120</v>
      </c>
      <c r="I9" s="395"/>
      <c r="J9"/>
      <c r="K9" s="21"/>
      <c r="L9" s="21"/>
      <c r="M9" s="21"/>
      <c r="N9" s="21"/>
    </row>
    <row r="10" spans="2:14" ht="19.5" customHeight="1" thickBot="1" x14ac:dyDescent="0.3">
      <c r="B10" s="400"/>
      <c r="C10" s="395"/>
      <c r="E10" s="400"/>
      <c r="F10" s="395"/>
      <c r="H10" s="400"/>
      <c r="I10" s="395"/>
      <c r="J10"/>
      <c r="K10"/>
      <c r="L10" s="4"/>
      <c r="M10" s="4"/>
      <c r="N10" s="3"/>
    </row>
    <row r="11" spans="2:14" ht="19.5" customHeight="1" thickBot="1" x14ac:dyDescent="0.3">
      <c r="B11" s="400"/>
      <c r="C11" s="395"/>
      <c r="E11" s="400"/>
      <c r="F11" s="395"/>
      <c r="H11" s="400"/>
      <c r="I11" s="395"/>
      <c r="J11"/>
      <c r="K11"/>
      <c r="L11"/>
      <c r="M11"/>
      <c r="N11"/>
    </row>
    <row r="12" spans="2:14" ht="19.5" customHeight="1" thickBot="1" x14ac:dyDescent="0.3">
      <c r="B12" s="400" t="s">
        <v>142</v>
      </c>
      <c r="C12" s="401"/>
      <c r="E12" s="400" t="s">
        <v>142</v>
      </c>
      <c r="F12" s="401"/>
      <c r="H12" s="400" t="s">
        <v>142</v>
      </c>
      <c r="I12" s="401"/>
      <c r="J12"/>
      <c r="K12" s="21"/>
      <c r="L12" s="21"/>
      <c r="M12" s="21"/>
      <c r="N12" s="21"/>
    </row>
    <row r="13" spans="2:14" ht="19.5" customHeight="1" thickBot="1" x14ac:dyDescent="0.3">
      <c r="B13" s="400"/>
      <c r="C13" s="401"/>
      <c r="E13" s="400"/>
      <c r="F13" s="401"/>
      <c r="H13" s="400"/>
      <c r="I13" s="401"/>
      <c r="J13"/>
      <c r="K13"/>
      <c r="L13" s="4"/>
      <c r="M13" s="4"/>
      <c r="N13" s="3"/>
    </row>
    <row r="14" spans="2:14" ht="19.5" customHeight="1" thickBot="1" x14ac:dyDescent="0.3">
      <c r="B14" s="400"/>
      <c r="C14" s="401"/>
      <c r="E14" s="400"/>
      <c r="F14" s="401"/>
      <c r="H14" s="400"/>
      <c r="I14" s="401"/>
      <c r="J14"/>
      <c r="K14"/>
      <c r="L14"/>
      <c r="M14"/>
      <c r="N14"/>
    </row>
    <row r="15" spans="2:14" ht="19.5" customHeight="1" thickBot="1" x14ac:dyDescent="0.3">
      <c r="B15" s="400" t="s">
        <v>138</v>
      </c>
      <c r="C15" s="401"/>
      <c r="E15" s="400" t="s">
        <v>138</v>
      </c>
      <c r="F15" s="401"/>
      <c r="H15" s="400" t="s">
        <v>138</v>
      </c>
      <c r="I15" s="401"/>
      <c r="J15"/>
      <c r="K15" s="21"/>
      <c r="L15" s="21"/>
      <c r="M15" s="21"/>
      <c r="N15" s="21"/>
    </row>
    <row r="16" spans="2:14" ht="19.5" customHeight="1" thickBot="1" x14ac:dyDescent="0.3">
      <c r="B16" s="400"/>
      <c r="C16" s="401"/>
      <c r="E16" s="400"/>
      <c r="F16" s="401"/>
      <c r="H16" s="400"/>
      <c r="I16" s="401"/>
      <c r="J16"/>
      <c r="K16"/>
      <c r="L16" s="4"/>
      <c r="M16" s="4"/>
      <c r="N16" s="3"/>
    </row>
    <row r="17" spans="2:9" ht="19.5" customHeight="1" thickBot="1" x14ac:dyDescent="0.3">
      <c r="B17" s="400"/>
      <c r="C17" s="401"/>
      <c r="E17" s="400"/>
      <c r="F17" s="401"/>
      <c r="H17" s="400"/>
      <c r="I17" s="401"/>
    </row>
    <row r="18" spans="2:9" ht="19.5" customHeight="1" thickBot="1" x14ac:dyDescent="0.3">
      <c r="B18" s="400"/>
      <c r="C18" s="401"/>
      <c r="E18" s="400"/>
      <c r="F18" s="401"/>
      <c r="H18" s="400"/>
      <c r="I18" s="401"/>
    </row>
    <row r="19" spans="2:9" ht="19.5" customHeight="1" thickBot="1" x14ac:dyDescent="0.3">
      <c r="B19" s="400"/>
      <c r="C19" s="401"/>
      <c r="E19" s="400"/>
      <c r="F19" s="401"/>
      <c r="H19" s="400"/>
      <c r="I19" s="401"/>
    </row>
    <row r="20" spans="2:9" ht="19.5" customHeight="1" thickBot="1" x14ac:dyDescent="0.3">
      <c r="B20" s="400"/>
      <c r="C20" s="401"/>
      <c r="E20" s="400"/>
      <c r="F20" s="401"/>
      <c r="H20" s="400"/>
      <c r="I20" s="401"/>
    </row>
    <row r="21" spans="2:9" ht="19.5" customHeight="1" thickBot="1" x14ac:dyDescent="0.3">
      <c r="B21" s="400"/>
      <c r="C21" s="401"/>
      <c r="E21" s="400"/>
      <c r="F21" s="401"/>
      <c r="H21" s="400"/>
      <c r="I21" s="401"/>
    </row>
    <row r="22" spans="2:9" ht="19.5" customHeight="1" thickBot="1" x14ac:dyDescent="0.3">
      <c r="B22" s="400"/>
      <c r="C22" s="401"/>
      <c r="E22" s="400"/>
      <c r="F22" s="401"/>
      <c r="H22" s="400"/>
      <c r="I22" s="401"/>
    </row>
    <row r="24" spans="2:9" ht="13.8" thickBot="1" x14ac:dyDescent="0.3"/>
    <row r="25" spans="2:9" ht="16.8" thickBot="1" x14ac:dyDescent="0.45">
      <c r="B25" s="398" t="s">
        <v>139</v>
      </c>
      <c r="C25" s="399"/>
      <c r="D25" s="204"/>
      <c r="E25" s="398" t="s">
        <v>124</v>
      </c>
      <c r="F25" s="399"/>
      <c r="G25" s="204"/>
      <c r="H25" s="398" t="s">
        <v>140</v>
      </c>
      <c r="I25" s="399"/>
    </row>
    <row r="26" spans="2:9" ht="13.8" thickBot="1" x14ac:dyDescent="0.3"/>
    <row r="27" spans="2:9" ht="19.5" customHeight="1" thickBot="1" x14ac:dyDescent="0.3">
      <c r="B27" s="400" t="s">
        <v>120</v>
      </c>
      <c r="C27" s="395"/>
      <c r="E27" s="400" t="s">
        <v>120</v>
      </c>
      <c r="F27" s="395"/>
      <c r="H27" s="400" t="s">
        <v>120</v>
      </c>
      <c r="I27" s="395"/>
    </row>
    <row r="28" spans="2:9" ht="19.5" customHeight="1" thickBot="1" x14ac:dyDescent="0.3">
      <c r="B28" s="400"/>
      <c r="C28" s="395"/>
      <c r="E28" s="400"/>
      <c r="F28" s="395"/>
      <c r="H28" s="400"/>
      <c r="I28" s="395"/>
    </row>
    <row r="29" spans="2:9" ht="19.5" customHeight="1" thickBot="1" x14ac:dyDescent="0.3">
      <c r="B29" s="400"/>
      <c r="C29" s="395"/>
      <c r="E29" s="400"/>
      <c r="F29" s="395"/>
      <c r="H29" s="400"/>
      <c r="I29" s="395"/>
    </row>
    <row r="30" spans="2:9" ht="19.5" customHeight="1" thickBot="1" x14ac:dyDescent="0.3">
      <c r="B30" s="400" t="s">
        <v>142</v>
      </c>
      <c r="C30" s="401"/>
      <c r="E30" s="400" t="s">
        <v>142</v>
      </c>
      <c r="F30" s="401"/>
      <c r="H30" s="400" t="s">
        <v>142</v>
      </c>
      <c r="I30" s="401"/>
    </row>
    <row r="31" spans="2:9" ht="19.5" customHeight="1" thickBot="1" x14ac:dyDescent="0.3">
      <c r="B31" s="400"/>
      <c r="C31" s="401"/>
      <c r="E31" s="400"/>
      <c r="F31" s="401"/>
      <c r="H31" s="400"/>
      <c r="I31" s="401"/>
    </row>
    <row r="32" spans="2:9" ht="19.5" customHeight="1" thickBot="1" x14ac:dyDescent="0.3">
      <c r="B32" s="400"/>
      <c r="C32" s="401"/>
      <c r="E32" s="400"/>
      <c r="F32" s="401"/>
      <c r="H32" s="400"/>
      <c r="I32" s="401"/>
    </row>
    <row r="33" spans="2:9" ht="19.5" customHeight="1" thickBot="1" x14ac:dyDescent="0.3">
      <c r="B33" s="400" t="s">
        <v>138</v>
      </c>
      <c r="C33" s="401"/>
      <c r="E33" s="400" t="s">
        <v>138</v>
      </c>
      <c r="F33" s="401"/>
      <c r="H33" s="400" t="s">
        <v>138</v>
      </c>
      <c r="I33" s="401"/>
    </row>
    <row r="34" spans="2:9" ht="19.5" customHeight="1" thickBot="1" x14ac:dyDescent="0.3">
      <c r="B34" s="400"/>
      <c r="C34" s="401"/>
      <c r="E34" s="400"/>
      <c r="F34" s="401"/>
      <c r="H34" s="400"/>
      <c r="I34" s="401"/>
    </row>
    <row r="35" spans="2:9" ht="19.5" customHeight="1" thickBot="1" x14ac:dyDescent="0.3">
      <c r="B35" s="400"/>
      <c r="C35" s="401"/>
      <c r="E35" s="400"/>
      <c r="F35" s="401"/>
      <c r="H35" s="400"/>
      <c r="I35" s="401"/>
    </row>
    <row r="36" spans="2:9" ht="19.5" customHeight="1" thickBot="1" x14ac:dyDescent="0.3">
      <c r="B36" s="400"/>
      <c r="C36" s="401"/>
      <c r="E36" s="400"/>
      <c r="F36" s="401"/>
      <c r="H36" s="400"/>
      <c r="I36" s="401"/>
    </row>
    <row r="37" spans="2:9" ht="19.5" customHeight="1" thickBot="1" x14ac:dyDescent="0.3">
      <c r="B37" s="400"/>
      <c r="C37" s="401"/>
      <c r="E37" s="400"/>
      <c r="F37" s="401"/>
      <c r="H37" s="400"/>
      <c r="I37" s="401"/>
    </row>
    <row r="38" spans="2:9" ht="19.5" customHeight="1" thickBot="1" x14ac:dyDescent="0.3">
      <c r="B38" s="400"/>
      <c r="C38" s="401"/>
      <c r="E38" s="400"/>
      <c r="F38" s="401"/>
      <c r="H38" s="400"/>
      <c r="I38" s="401"/>
    </row>
    <row r="39" spans="2:9" ht="19.5" customHeight="1" thickBot="1" x14ac:dyDescent="0.3">
      <c r="B39" s="400"/>
      <c r="C39" s="401"/>
      <c r="E39" s="400"/>
      <c r="F39" s="401"/>
      <c r="H39" s="400"/>
      <c r="I39" s="401"/>
    </row>
    <row r="40" spans="2:9" ht="19.5" customHeight="1" thickBot="1" x14ac:dyDescent="0.3">
      <c r="B40" s="400"/>
      <c r="C40" s="401"/>
      <c r="E40" s="400"/>
      <c r="F40" s="401"/>
      <c r="H40" s="400"/>
      <c r="I40" s="401"/>
    </row>
  </sheetData>
  <sheetProtection sheet="1" objects="1" scenarios="1"/>
  <mergeCells count="43"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8FDB9-4D09-405E-A0DC-AFEA3D66137B}">
  <sheetPr codeName="Blad26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21875" defaultRowHeight="13.2" x14ac:dyDescent="0.25"/>
  <cols>
    <col min="1" max="1" width="5.77734375" style="203" customWidth="1"/>
    <col min="2" max="2" width="4.77734375" style="203" customWidth="1"/>
    <col min="3" max="3" width="60.77734375" style="203" customWidth="1"/>
    <col min="4" max="4" width="5.77734375" style="203" customWidth="1"/>
    <col min="5" max="5" width="4.77734375" style="203" customWidth="1"/>
    <col min="6" max="6" width="60.77734375" style="203" customWidth="1"/>
    <col min="7" max="7" width="5.77734375" style="203" customWidth="1"/>
    <col min="8" max="8" width="4.77734375" style="203" customWidth="1"/>
    <col min="9" max="9" width="60.77734375" style="203" customWidth="1"/>
    <col min="10" max="16384" width="9.21875" style="203"/>
  </cols>
  <sheetData>
    <row r="2" spans="2:14" ht="19.95" customHeight="1" x14ac:dyDescent="0.3">
      <c r="C2" s="235" t="s">
        <v>135</v>
      </c>
    </row>
    <row r="3" spans="2:14" ht="19.95" customHeight="1" x14ac:dyDescent="0.3">
      <c r="C3" s="235"/>
    </row>
    <row r="4" spans="2:14" ht="19.95" customHeight="1" x14ac:dyDescent="0.3">
      <c r="C4" s="235" t="s">
        <v>136</v>
      </c>
    </row>
    <row r="5" spans="2:14" ht="19.95" customHeight="1" x14ac:dyDescent="0.3">
      <c r="B5" s="397" t="s">
        <v>143</v>
      </c>
      <c r="C5" s="397"/>
      <c r="D5" s="397"/>
      <c r="E5" s="397"/>
      <c r="F5" s="397"/>
      <c r="G5" s="397"/>
      <c r="H5" s="397"/>
      <c r="I5" s="397"/>
    </row>
    <row r="6" spans="2:14" ht="19.95" customHeight="1" thickBot="1" x14ac:dyDescent="0.3"/>
    <row r="7" spans="2:14" ht="19.95" customHeight="1" thickBot="1" x14ac:dyDescent="0.45">
      <c r="B7" s="398" t="s">
        <v>122</v>
      </c>
      <c r="C7" s="399"/>
      <c r="D7" s="204"/>
      <c r="E7" s="398" t="s">
        <v>123</v>
      </c>
      <c r="F7" s="399"/>
      <c r="G7" s="204"/>
      <c r="H7" s="398" t="s">
        <v>137</v>
      </c>
      <c r="I7" s="399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00" t="s">
        <v>120</v>
      </c>
      <c r="C9" s="395"/>
      <c r="E9" s="400" t="s">
        <v>120</v>
      </c>
      <c r="F9" s="395"/>
      <c r="H9" s="400" t="s">
        <v>120</v>
      </c>
      <c r="I9" s="395"/>
      <c r="J9"/>
      <c r="K9" s="21"/>
      <c r="L9" s="21"/>
      <c r="M9" s="21"/>
      <c r="N9" s="21"/>
    </row>
    <row r="10" spans="2:14" ht="19.5" customHeight="1" thickBot="1" x14ac:dyDescent="0.3">
      <c r="B10" s="400"/>
      <c r="C10" s="395"/>
      <c r="E10" s="400"/>
      <c r="F10" s="395"/>
      <c r="H10" s="400"/>
      <c r="I10" s="395"/>
      <c r="J10"/>
      <c r="K10"/>
      <c r="L10" s="4"/>
      <c r="M10" s="4"/>
      <c r="N10" s="3"/>
    </row>
    <row r="11" spans="2:14" ht="19.5" customHeight="1" thickBot="1" x14ac:dyDescent="0.3">
      <c r="B11" s="400"/>
      <c r="C11" s="395"/>
      <c r="E11" s="400"/>
      <c r="F11" s="395"/>
      <c r="H11" s="400"/>
      <c r="I11" s="395"/>
      <c r="J11"/>
      <c r="K11"/>
      <c r="L11"/>
      <c r="M11"/>
      <c r="N11"/>
    </row>
    <row r="12" spans="2:14" ht="19.5" customHeight="1" thickBot="1" x14ac:dyDescent="0.3">
      <c r="B12" s="400" t="s">
        <v>142</v>
      </c>
      <c r="C12" s="401"/>
      <c r="E12" s="400" t="s">
        <v>142</v>
      </c>
      <c r="F12" s="401"/>
      <c r="H12" s="400" t="s">
        <v>142</v>
      </c>
      <c r="I12" s="401"/>
      <c r="J12"/>
      <c r="K12" s="21"/>
      <c r="L12" s="21"/>
      <c r="M12" s="21"/>
      <c r="N12" s="21"/>
    </row>
    <row r="13" spans="2:14" ht="19.5" customHeight="1" thickBot="1" x14ac:dyDescent="0.3">
      <c r="B13" s="400"/>
      <c r="C13" s="401"/>
      <c r="E13" s="400"/>
      <c r="F13" s="401"/>
      <c r="H13" s="400"/>
      <c r="I13" s="401"/>
      <c r="J13"/>
      <c r="K13"/>
      <c r="L13" s="4"/>
      <c r="M13" s="4"/>
      <c r="N13" s="3"/>
    </row>
    <row r="14" spans="2:14" ht="19.5" customHeight="1" thickBot="1" x14ac:dyDescent="0.3">
      <c r="B14" s="400"/>
      <c r="C14" s="401"/>
      <c r="E14" s="400"/>
      <c r="F14" s="401"/>
      <c r="H14" s="400"/>
      <c r="I14" s="401"/>
      <c r="J14"/>
      <c r="K14"/>
      <c r="L14"/>
      <c r="M14"/>
      <c r="N14"/>
    </row>
    <row r="15" spans="2:14" ht="19.5" customHeight="1" thickBot="1" x14ac:dyDescent="0.3">
      <c r="B15" s="400" t="s">
        <v>138</v>
      </c>
      <c r="C15" s="401"/>
      <c r="E15" s="400" t="s">
        <v>138</v>
      </c>
      <c r="F15" s="401"/>
      <c r="H15" s="400" t="s">
        <v>138</v>
      </c>
      <c r="I15" s="401"/>
      <c r="J15"/>
      <c r="K15" s="21"/>
      <c r="L15" s="21"/>
      <c r="M15" s="21"/>
      <c r="N15" s="21"/>
    </row>
    <row r="16" spans="2:14" ht="19.5" customHeight="1" thickBot="1" x14ac:dyDescent="0.3">
      <c r="B16" s="400"/>
      <c r="C16" s="401"/>
      <c r="E16" s="400"/>
      <c r="F16" s="401"/>
      <c r="H16" s="400"/>
      <c r="I16" s="401"/>
      <c r="J16"/>
      <c r="K16"/>
      <c r="L16" s="4"/>
      <c r="M16" s="4"/>
      <c r="N16" s="3"/>
    </row>
    <row r="17" spans="2:9" ht="19.5" customHeight="1" thickBot="1" x14ac:dyDescent="0.3">
      <c r="B17" s="400"/>
      <c r="C17" s="401"/>
      <c r="E17" s="400"/>
      <c r="F17" s="401"/>
      <c r="H17" s="400"/>
      <c r="I17" s="401"/>
    </row>
    <row r="18" spans="2:9" ht="19.5" customHeight="1" thickBot="1" x14ac:dyDescent="0.3">
      <c r="B18" s="400"/>
      <c r="C18" s="401"/>
      <c r="E18" s="400"/>
      <c r="F18" s="401"/>
      <c r="H18" s="400"/>
      <c r="I18" s="401"/>
    </row>
    <row r="19" spans="2:9" ht="19.5" customHeight="1" thickBot="1" x14ac:dyDescent="0.3">
      <c r="B19" s="400"/>
      <c r="C19" s="401"/>
      <c r="E19" s="400"/>
      <c r="F19" s="401"/>
      <c r="H19" s="400"/>
      <c r="I19" s="401"/>
    </row>
    <row r="20" spans="2:9" ht="19.5" customHeight="1" thickBot="1" x14ac:dyDescent="0.3">
      <c r="B20" s="400"/>
      <c r="C20" s="401"/>
      <c r="E20" s="400"/>
      <c r="F20" s="401"/>
      <c r="H20" s="400"/>
      <c r="I20" s="401"/>
    </row>
    <row r="21" spans="2:9" ht="19.5" customHeight="1" thickBot="1" x14ac:dyDescent="0.3">
      <c r="B21" s="400"/>
      <c r="C21" s="401"/>
      <c r="E21" s="400"/>
      <c r="F21" s="401"/>
      <c r="H21" s="400"/>
      <c r="I21" s="401"/>
    </row>
    <row r="22" spans="2:9" ht="19.5" customHeight="1" thickBot="1" x14ac:dyDescent="0.3">
      <c r="B22" s="400"/>
      <c r="C22" s="401"/>
      <c r="E22" s="400"/>
      <c r="F22" s="401"/>
      <c r="H22" s="400"/>
      <c r="I22" s="401"/>
    </row>
    <row r="24" spans="2:9" ht="13.8" thickBot="1" x14ac:dyDescent="0.3"/>
    <row r="25" spans="2:9" ht="16.8" thickBot="1" x14ac:dyDescent="0.45">
      <c r="B25" s="398" t="s">
        <v>139</v>
      </c>
      <c r="C25" s="399"/>
      <c r="D25" s="204"/>
      <c r="E25" s="398" t="s">
        <v>124</v>
      </c>
      <c r="F25" s="399"/>
      <c r="G25" s="204"/>
      <c r="H25" s="398" t="s">
        <v>140</v>
      </c>
      <c r="I25" s="399"/>
    </row>
    <row r="26" spans="2:9" ht="13.8" thickBot="1" x14ac:dyDescent="0.3"/>
    <row r="27" spans="2:9" ht="19.5" customHeight="1" thickBot="1" x14ac:dyDescent="0.3">
      <c r="B27" s="400" t="s">
        <v>120</v>
      </c>
      <c r="C27" s="395"/>
      <c r="E27" s="400" t="s">
        <v>120</v>
      </c>
      <c r="F27" s="395"/>
      <c r="H27" s="400" t="s">
        <v>120</v>
      </c>
      <c r="I27" s="395"/>
    </row>
    <row r="28" spans="2:9" ht="19.5" customHeight="1" thickBot="1" x14ac:dyDescent="0.3">
      <c r="B28" s="400"/>
      <c r="C28" s="395"/>
      <c r="E28" s="400"/>
      <c r="F28" s="395"/>
      <c r="H28" s="400"/>
      <c r="I28" s="395"/>
    </row>
    <row r="29" spans="2:9" ht="19.5" customHeight="1" thickBot="1" x14ac:dyDescent="0.3">
      <c r="B29" s="400"/>
      <c r="C29" s="395"/>
      <c r="E29" s="400"/>
      <c r="F29" s="395"/>
      <c r="H29" s="400"/>
      <c r="I29" s="395"/>
    </row>
    <row r="30" spans="2:9" ht="19.5" customHeight="1" thickBot="1" x14ac:dyDescent="0.3">
      <c r="B30" s="400" t="s">
        <v>142</v>
      </c>
      <c r="C30" s="401"/>
      <c r="E30" s="400" t="s">
        <v>142</v>
      </c>
      <c r="F30" s="401"/>
      <c r="H30" s="400" t="s">
        <v>142</v>
      </c>
      <c r="I30" s="401"/>
    </row>
    <row r="31" spans="2:9" ht="19.5" customHeight="1" thickBot="1" x14ac:dyDescent="0.3">
      <c r="B31" s="400"/>
      <c r="C31" s="401"/>
      <c r="E31" s="400"/>
      <c r="F31" s="401"/>
      <c r="H31" s="400"/>
      <c r="I31" s="401"/>
    </row>
    <row r="32" spans="2:9" ht="19.5" customHeight="1" thickBot="1" x14ac:dyDescent="0.3">
      <c r="B32" s="400"/>
      <c r="C32" s="401"/>
      <c r="E32" s="400"/>
      <c r="F32" s="401"/>
      <c r="H32" s="400"/>
      <c r="I32" s="401"/>
    </row>
    <row r="33" spans="2:9" ht="19.5" customHeight="1" thickBot="1" x14ac:dyDescent="0.3">
      <c r="B33" s="400" t="s">
        <v>138</v>
      </c>
      <c r="C33" s="401"/>
      <c r="E33" s="400" t="s">
        <v>138</v>
      </c>
      <c r="F33" s="401"/>
      <c r="H33" s="400" t="s">
        <v>138</v>
      </c>
      <c r="I33" s="401"/>
    </row>
    <row r="34" spans="2:9" ht="19.5" customHeight="1" thickBot="1" x14ac:dyDescent="0.3">
      <c r="B34" s="400"/>
      <c r="C34" s="401"/>
      <c r="E34" s="400"/>
      <c r="F34" s="401"/>
      <c r="H34" s="400"/>
      <c r="I34" s="401"/>
    </row>
    <row r="35" spans="2:9" ht="19.5" customHeight="1" thickBot="1" x14ac:dyDescent="0.3">
      <c r="B35" s="400"/>
      <c r="C35" s="401"/>
      <c r="E35" s="400"/>
      <c r="F35" s="401"/>
      <c r="H35" s="400"/>
      <c r="I35" s="401"/>
    </row>
    <row r="36" spans="2:9" ht="19.5" customHeight="1" thickBot="1" x14ac:dyDescent="0.3">
      <c r="B36" s="400"/>
      <c r="C36" s="401"/>
      <c r="E36" s="400"/>
      <c r="F36" s="401"/>
      <c r="H36" s="400"/>
      <c r="I36" s="401"/>
    </row>
    <row r="37" spans="2:9" ht="19.5" customHeight="1" thickBot="1" x14ac:dyDescent="0.3">
      <c r="B37" s="400"/>
      <c r="C37" s="401"/>
      <c r="E37" s="400"/>
      <c r="F37" s="401"/>
      <c r="H37" s="400"/>
      <c r="I37" s="401"/>
    </row>
    <row r="38" spans="2:9" ht="19.5" customHeight="1" thickBot="1" x14ac:dyDescent="0.3">
      <c r="B38" s="400"/>
      <c r="C38" s="401"/>
      <c r="E38" s="400"/>
      <c r="F38" s="401"/>
      <c r="H38" s="400"/>
      <c r="I38" s="401"/>
    </row>
    <row r="39" spans="2:9" ht="19.5" customHeight="1" thickBot="1" x14ac:dyDescent="0.3">
      <c r="B39" s="400"/>
      <c r="C39" s="401"/>
      <c r="E39" s="400"/>
      <c r="F39" s="401"/>
      <c r="H39" s="400"/>
      <c r="I39" s="401"/>
    </row>
    <row r="40" spans="2:9" ht="19.5" customHeight="1" thickBot="1" x14ac:dyDescent="0.3">
      <c r="B40" s="400"/>
      <c r="C40" s="401"/>
      <c r="E40" s="400"/>
      <c r="F40" s="401"/>
      <c r="H40" s="400"/>
      <c r="I40" s="401"/>
    </row>
  </sheetData>
  <sheetProtection sheet="1" objects="1" scenarios="1"/>
  <mergeCells count="43"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3852F-EE5F-4BB4-97CB-BBA7FF02C060}">
  <sheetPr codeName="Blad11">
    <tabColor rgb="FFCCCCFF"/>
  </sheetPr>
  <dimension ref="B1:B26"/>
  <sheetViews>
    <sheetView showGridLines="0" showRowColHeaders="0" zoomScale="110" zoomScaleNormal="110" workbookViewId="0"/>
  </sheetViews>
  <sheetFormatPr defaultRowHeight="13.2" x14ac:dyDescent="0.25"/>
  <cols>
    <col min="1" max="1" width="3.77734375" customWidth="1"/>
  </cols>
  <sheetData>
    <row r="1" spans="2:2" ht="63" customHeight="1" x14ac:dyDescent="0.25"/>
    <row r="6" spans="2:2" ht="17.399999999999999" x14ac:dyDescent="0.3">
      <c r="B6" s="189" t="s">
        <v>100</v>
      </c>
    </row>
    <row r="9" spans="2:2" x14ac:dyDescent="0.25">
      <c r="B9" t="s">
        <v>101</v>
      </c>
    </row>
    <row r="10" spans="2:2" x14ac:dyDescent="0.25">
      <c r="B10" t="s">
        <v>102</v>
      </c>
    </row>
    <row r="11" spans="2:2" x14ac:dyDescent="0.25">
      <c r="B11" t="s">
        <v>103</v>
      </c>
    </row>
    <row r="12" spans="2:2" x14ac:dyDescent="0.25">
      <c r="B12" t="s">
        <v>102</v>
      </c>
    </row>
    <row r="13" spans="2:2" x14ac:dyDescent="0.25">
      <c r="B13" t="s">
        <v>104</v>
      </c>
    </row>
    <row r="14" spans="2:2" x14ac:dyDescent="0.25">
      <c r="B14" t="s">
        <v>102</v>
      </c>
    </row>
    <row r="15" spans="2:2" x14ac:dyDescent="0.25">
      <c r="B15" s="188" t="s">
        <v>111</v>
      </c>
    </row>
    <row r="16" spans="2:2" x14ac:dyDescent="0.25">
      <c r="B16" s="188" t="s">
        <v>110</v>
      </c>
    </row>
    <row r="17" spans="2:2" x14ac:dyDescent="0.25">
      <c r="B17" t="s">
        <v>102</v>
      </c>
    </row>
    <row r="18" spans="2:2" x14ac:dyDescent="0.25">
      <c r="B18" t="s">
        <v>105</v>
      </c>
    </row>
    <row r="19" spans="2:2" x14ac:dyDescent="0.25">
      <c r="B19" t="s">
        <v>102</v>
      </c>
    </row>
    <row r="20" spans="2:2" x14ac:dyDescent="0.25">
      <c r="B20" t="s">
        <v>106</v>
      </c>
    </row>
    <row r="21" spans="2:2" x14ac:dyDescent="0.25">
      <c r="B21" t="s">
        <v>102</v>
      </c>
    </row>
    <row r="22" spans="2:2" x14ac:dyDescent="0.25">
      <c r="B22" t="s">
        <v>107</v>
      </c>
    </row>
    <row r="23" spans="2:2" x14ac:dyDescent="0.25">
      <c r="B23" t="s">
        <v>102</v>
      </c>
    </row>
    <row r="24" spans="2:2" x14ac:dyDescent="0.25">
      <c r="B24" t="s">
        <v>108</v>
      </c>
    </row>
    <row r="25" spans="2:2" x14ac:dyDescent="0.25">
      <c r="B25" t="s">
        <v>102</v>
      </c>
    </row>
    <row r="26" spans="2:2" x14ac:dyDescent="0.25">
      <c r="B26" t="s">
        <v>109</v>
      </c>
    </row>
  </sheetData>
  <sheetProtection sheet="1" objects="1" scenarios="1"/>
  <pageMargins left="0.7" right="0.7" top="0.75" bottom="0.75" header="0.3" footer="0.3"/>
  <pageSetup paperSize="9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125B9-100E-4AD7-B860-DF8E10FE94F9}">
  <sheetPr codeName="Blad12">
    <tabColor rgb="FFFF0000"/>
    <pageSetUpPr fitToPage="1"/>
  </sheetPr>
  <dimension ref="A1"/>
  <sheetViews>
    <sheetView showGridLines="0" showRowColHeaders="0" tabSelected="1" zoomScale="85" zoomScaleNormal="85" zoomScaleSheetLayoutView="100" workbookViewId="0">
      <selection activeCell="G33" sqref="G33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8.77734375" customWidth="1"/>
  </cols>
  <sheetData>
    <row r="1" ht="15" customHeight="1" x14ac:dyDescent="0.25"/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389E8-9A67-4C3C-AFF7-A942088E591E}">
  <sheetPr>
    <tabColor rgb="FFFF0000"/>
  </sheetPr>
  <dimension ref="A1:A29"/>
  <sheetViews>
    <sheetView showGridLines="0" showRowColHeaders="0" zoomScale="110" zoomScaleNormal="11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8.88671875" customWidth="1"/>
    <col min="5" max="5" width="8.77734375" customWidth="1"/>
    <col min="9" max="9" width="4.77734375" customWidth="1"/>
    <col min="13" max="13" width="4.77734375" customWidth="1"/>
    <col min="17" max="17" width="4.77734375" customWidth="1"/>
  </cols>
  <sheetData>
    <row r="1" customFormat="1" ht="30" customHeight="1" x14ac:dyDescent="0.25"/>
    <row r="2" customFormat="1" ht="51.6" customHeight="1" x14ac:dyDescent="0.25"/>
    <row r="17" customFormat="1" x14ac:dyDescent="0.25"/>
    <row r="29" customFormat="1" ht="25.05" customHeight="1" x14ac:dyDescent="0.25"/>
  </sheetData>
  <sheetProtection sheet="1" objects="1" scenarios="1"/>
  <pageMargins left="0.9055118110236221" right="0.70866141732283472" top="0.74803149606299213" bottom="0.74803149606299213" header="0.31496062992125984" footer="0.31496062992125984"/>
  <pageSetup paperSize="9" scale="48" orientation="landscape" r:id="rId1"/>
  <colBreaks count="1" manualBreakCount="1">
    <brk id="21" min="1" max="3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A3E33-C9B5-40E4-9695-064014762AD7}">
  <sheetPr codeName="Blad3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102" customWidth="1"/>
    <col min="4" max="4" width="10.77734375" style="4" customWidth="1"/>
    <col min="5" max="6" width="10.77734375" customWidth="1"/>
    <col min="7" max="13" width="10.77734375" style="4" customWidth="1"/>
    <col min="14" max="19" width="10.5546875" style="4" hidden="1" customWidth="1"/>
    <col min="20" max="36" width="9.21875" style="4" hidden="1" customWidth="1"/>
    <col min="37" max="38" width="10.77734375" style="4" customWidth="1"/>
    <col min="39" max="40" width="11.21875" style="4" hidden="1" customWidth="1"/>
    <col min="41" max="43" width="10.77734375" customWidth="1"/>
    <col min="44" max="44" width="9.21875" style="4" hidden="1" customWidth="1"/>
    <col min="45" max="47" width="9.21875" style="4" customWidth="1"/>
    <col min="48" max="48" width="10.77734375" style="4" customWidth="1"/>
    <col min="49" max="50" width="9.21875" style="4" hidden="1" customWidth="1"/>
    <col min="51" max="51" width="10.77734375" style="4" customWidth="1"/>
    <col min="52" max="53" width="9.21875" style="4" hidden="1" customWidth="1"/>
    <col min="54" max="54" width="9.5546875" customWidth="1"/>
  </cols>
  <sheetData>
    <row r="1" spans="1:53" ht="13.8" thickBot="1" x14ac:dyDescent="0.3"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</row>
    <row r="2" spans="1:53" ht="20.399999999999999" thickBot="1" x14ac:dyDescent="0.55000000000000004">
      <c r="A2" s="52"/>
      <c r="B2" s="54" t="s">
        <v>0</v>
      </c>
      <c r="C2" s="296"/>
      <c r="D2" s="294">
        <v>3</v>
      </c>
      <c r="E2" s="75"/>
      <c r="F2" s="13"/>
      <c r="G2" s="190"/>
      <c r="H2" s="190"/>
      <c r="J2" s="76" t="str">
        <f>IF($D$2=3,"ja",IF($D$2="3A","ja",IF($D$2="3B","ja",IF($D$2="3C","ja"))))</f>
        <v>ja</v>
      </c>
      <c r="K2" s="76" t="b">
        <f>IF($D$2=5,"ja",IF($D$2="5A","ja",IF($D$2="5B","ja",IF($D$2="5C","ja"))))</f>
        <v>0</v>
      </c>
      <c r="L2" s="76" t="b">
        <f>IF($D$2=4,"ja",IF($D$2="4A","ja",IF($D$2="4B","ja",IF($D$2="4C","ja"))))</f>
        <v>0</v>
      </c>
      <c r="M2" s="76" t="b">
        <f>IF($D$2=6,"ja",IF($D$2="6A","ja",IF($D$2="6B","ja",IF($D$2="6C","ja"))))</f>
        <v>0</v>
      </c>
      <c r="N2" s="76"/>
      <c r="O2" s="76"/>
      <c r="P2" s="76"/>
      <c r="Q2" s="76"/>
      <c r="R2" s="76"/>
      <c r="S2" s="74" t="b">
        <f>IF($D$2=8,"ja",IF($D$2="8A","ja",IF($D$2="8B","ja",IF($D$2="8C","ja"))))</f>
        <v>0</v>
      </c>
      <c r="T2" s="7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4"/>
      <c r="AM2" s="3"/>
      <c r="AN2" s="3"/>
    </row>
    <row r="3" spans="1:53" ht="20.399999999999999" thickBot="1" x14ac:dyDescent="0.55000000000000004">
      <c r="A3" s="52"/>
      <c r="B3" s="54" t="s">
        <v>69</v>
      </c>
      <c r="C3" s="296"/>
      <c r="D3" s="304">
        <v>46031</v>
      </c>
      <c r="E3" s="305"/>
      <c r="F3" s="13"/>
      <c r="G3" s="191"/>
      <c r="H3" s="191"/>
      <c r="I3" s="3"/>
      <c r="J3" s="76" t="b">
        <f>IF($D$2=7,"ja",IF($D$2="7A","ja",IF($D$2="7B","ja",IF($D$2="7C","ja"))))</f>
        <v>0</v>
      </c>
      <c r="K3" s="76"/>
      <c r="L3" s="76" t="b">
        <f>IF($D$2=8,"ja",IF($D$2="8A","ja",IF($D$2="8B","ja",IF($D$2="8C","ja"))))</f>
        <v>0</v>
      </c>
      <c r="M3" s="76"/>
      <c r="N3" s="76"/>
      <c r="O3" s="76"/>
      <c r="P3" s="76"/>
      <c r="Q3" s="76"/>
      <c r="R3" s="76"/>
      <c r="S3" s="74"/>
      <c r="T3" s="7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4"/>
      <c r="AM3" s="3"/>
      <c r="AN3" s="3"/>
    </row>
    <row r="4" spans="1:53" ht="19.8" x14ac:dyDescent="0.45">
      <c r="B4" s="1"/>
      <c r="C4" s="297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4"/>
      <c r="AM4" s="3"/>
      <c r="AN4" s="3"/>
    </row>
    <row r="5" spans="1:53" s="102" customFormat="1" ht="20.100000000000001" customHeight="1" x14ac:dyDescent="0.25">
      <c r="B5" s="310" t="s">
        <v>97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2"/>
    </row>
    <row r="6" spans="1:53" x14ac:dyDescent="0.25">
      <c r="B6" s="21"/>
      <c r="C6" s="13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13" t="s">
        <v>28</v>
      </c>
      <c r="C7" s="314"/>
      <c r="D7" s="314"/>
      <c r="E7" s="49" t="s">
        <v>75</v>
      </c>
      <c r="I7" s="3"/>
      <c r="J7" s="3"/>
      <c r="K7" s="3"/>
    </row>
    <row r="8" spans="1:53" x14ac:dyDescent="0.25">
      <c r="B8" s="313" t="s">
        <v>27</v>
      </c>
      <c r="C8" s="314"/>
      <c r="D8" s="314"/>
      <c r="E8" s="50" t="str">
        <f>IF(E7="ja","nee",IF(E7="nee","ja",IF(E7="","")))</f>
        <v>nee</v>
      </c>
    </row>
    <row r="9" spans="1:53" x14ac:dyDescent="0.25">
      <c r="B9" s="15"/>
      <c r="C9" s="134"/>
      <c r="D9" s="16"/>
    </row>
    <row r="10" spans="1:53" s="102" customFormat="1" ht="20.100000000000001" customHeight="1" x14ac:dyDescent="0.25">
      <c r="B10" s="147" t="s">
        <v>98</v>
      </c>
      <c r="C10" s="150" t="s">
        <v>96</v>
      </c>
      <c r="D10" s="150" t="s">
        <v>96</v>
      </c>
      <c r="E10" s="150" t="s">
        <v>96</v>
      </c>
      <c r="F10" s="150" t="s">
        <v>96</v>
      </c>
      <c r="G10" s="151" t="s">
        <v>96</v>
      </c>
      <c r="H10" s="315" t="s">
        <v>85</v>
      </c>
      <c r="I10" s="307"/>
      <c r="J10" s="306" t="s">
        <v>31</v>
      </c>
      <c r="K10" s="307"/>
      <c r="L10" s="306" t="s">
        <v>32</v>
      </c>
      <c r="M10" s="307"/>
      <c r="AK10" s="150" t="s">
        <v>96</v>
      </c>
      <c r="AL10" s="150" t="s">
        <v>96</v>
      </c>
      <c r="AM10" s="150"/>
      <c r="AN10" s="150"/>
      <c r="AO10" s="150" t="s">
        <v>96</v>
      </c>
      <c r="AP10" s="150" t="s">
        <v>96</v>
      </c>
      <c r="AQ10" s="150" t="s">
        <v>96</v>
      </c>
      <c r="AR10" s="149"/>
      <c r="AS10" s="317" t="s">
        <v>116</v>
      </c>
      <c r="AT10" s="318"/>
      <c r="AU10" s="307"/>
      <c r="AV10" s="150" t="s">
        <v>96</v>
      </c>
      <c r="AW10" s="150"/>
      <c r="AX10" s="150"/>
      <c r="AY10" s="150" t="s">
        <v>96</v>
      </c>
    </row>
    <row r="11" spans="1:53" x14ac:dyDescent="0.25">
      <c r="B11" s="152" t="s">
        <v>67</v>
      </c>
      <c r="C11" s="319" t="s">
        <v>171</v>
      </c>
      <c r="D11" s="23" t="s">
        <v>36</v>
      </c>
      <c r="E11" s="26" t="s">
        <v>37</v>
      </c>
      <c r="F11" s="26" t="s">
        <v>39</v>
      </c>
      <c r="G11" s="29" t="s">
        <v>55</v>
      </c>
      <c r="H11" s="30" t="s">
        <v>56</v>
      </c>
      <c r="I11" s="29" t="s">
        <v>57</v>
      </c>
      <c r="J11" s="31" t="s">
        <v>58</v>
      </c>
      <c r="K11" s="66" t="s">
        <v>80</v>
      </c>
      <c r="L11" s="29" t="s">
        <v>59</v>
      </c>
      <c r="M11" s="29" t="s">
        <v>60</v>
      </c>
      <c r="N11" s="153" t="s">
        <v>99</v>
      </c>
      <c r="O11" s="146" t="s">
        <v>88</v>
      </c>
      <c r="P11" s="146" t="s">
        <v>92</v>
      </c>
      <c r="Q11" s="146" t="s">
        <v>88</v>
      </c>
      <c r="R11" s="146" t="s">
        <v>7</v>
      </c>
      <c r="S11" s="4" t="s">
        <v>2</v>
      </c>
      <c r="T11" s="4" t="s">
        <v>3</v>
      </c>
      <c r="U11" s="4" t="s">
        <v>1</v>
      </c>
      <c r="V11" s="68" t="s">
        <v>81</v>
      </c>
      <c r="W11" s="4" t="s">
        <v>4</v>
      </c>
      <c r="X11" s="4" t="s">
        <v>5</v>
      </c>
      <c r="Y11" s="4" t="s">
        <v>6</v>
      </c>
      <c r="AJ11" s="43" t="s">
        <v>7</v>
      </c>
      <c r="AK11" s="70" t="s">
        <v>61</v>
      </c>
      <c r="AL11" s="70" t="s">
        <v>55</v>
      </c>
      <c r="AM11" s="6" t="s">
        <v>9</v>
      </c>
      <c r="AN11" s="6" t="s">
        <v>10</v>
      </c>
      <c r="AO11" s="46" t="s">
        <v>39</v>
      </c>
      <c r="AP11" s="38" t="s">
        <v>37</v>
      </c>
      <c r="AQ11" s="23" t="s">
        <v>42</v>
      </c>
      <c r="AR11" s="22" t="s">
        <v>9</v>
      </c>
      <c r="AS11" s="29" t="s">
        <v>57</v>
      </c>
      <c r="AT11" s="31" t="s">
        <v>58</v>
      </c>
      <c r="AU11" s="29" t="s">
        <v>60</v>
      </c>
      <c r="AV11" s="29" t="s">
        <v>62</v>
      </c>
      <c r="AW11" s="6" t="s">
        <v>9</v>
      </c>
      <c r="AX11" s="6" t="s">
        <v>10</v>
      </c>
      <c r="AY11" s="29" t="s">
        <v>63</v>
      </c>
      <c r="AZ11" s="6" t="s">
        <v>9</v>
      </c>
      <c r="BA11" s="6" t="s">
        <v>10</v>
      </c>
    </row>
    <row r="12" spans="1:53" x14ac:dyDescent="0.25">
      <c r="B12" s="41"/>
      <c r="C12" s="320"/>
      <c r="D12" s="24" t="s">
        <v>35</v>
      </c>
      <c r="E12" s="27" t="s">
        <v>38</v>
      </c>
      <c r="F12" s="27"/>
      <c r="G12" s="32" t="s">
        <v>21</v>
      </c>
      <c r="H12" s="33" t="s">
        <v>11</v>
      </c>
      <c r="I12" s="32" t="s">
        <v>12</v>
      </c>
      <c r="J12" s="34"/>
      <c r="K12" s="67" t="s">
        <v>58</v>
      </c>
      <c r="L12" s="32" t="s">
        <v>13</v>
      </c>
      <c r="M12" s="32" t="s">
        <v>14</v>
      </c>
      <c r="N12" s="146"/>
      <c r="O12" s="146" t="s">
        <v>91</v>
      </c>
      <c r="P12" s="146" t="s">
        <v>89</v>
      </c>
      <c r="Q12" s="146" t="s">
        <v>90</v>
      </c>
      <c r="R12" s="146" t="s">
        <v>93</v>
      </c>
      <c r="S12" s="4" t="s">
        <v>11</v>
      </c>
      <c r="T12" s="4" t="s">
        <v>12</v>
      </c>
      <c r="U12" s="4" t="s">
        <v>1</v>
      </c>
      <c r="V12" s="4" t="s">
        <v>1</v>
      </c>
      <c r="W12" s="4" t="s">
        <v>13</v>
      </c>
      <c r="X12" s="4" t="s">
        <v>14</v>
      </c>
      <c r="Z12" s="4" t="s">
        <v>15</v>
      </c>
      <c r="AA12" s="4" t="s">
        <v>16</v>
      </c>
      <c r="AB12" s="4" t="s">
        <v>17</v>
      </c>
      <c r="AC12" s="4" t="s">
        <v>18</v>
      </c>
      <c r="AD12" s="4" t="s">
        <v>19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20</v>
      </c>
      <c r="AK12" s="71" t="s">
        <v>33</v>
      </c>
      <c r="AL12" s="71" t="s">
        <v>94</v>
      </c>
      <c r="AM12" s="8"/>
      <c r="AN12" s="8"/>
      <c r="AO12" s="47"/>
      <c r="AP12" s="39" t="s">
        <v>38</v>
      </c>
      <c r="AQ12" s="24" t="s">
        <v>43</v>
      </c>
      <c r="AR12" s="20"/>
      <c r="AS12" s="32" t="s">
        <v>12</v>
      </c>
      <c r="AT12" s="34"/>
      <c r="AU12" s="32" t="s">
        <v>14</v>
      </c>
      <c r="AV12" s="32" t="s">
        <v>21</v>
      </c>
      <c r="AW12" s="8"/>
      <c r="AX12" s="8"/>
      <c r="AY12" s="32" t="s">
        <v>22</v>
      </c>
      <c r="AZ12" s="8"/>
      <c r="BA12" s="8"/>
    </row>
    <row r="13" spans="1:53" s="13" customFormat="1" x14ac:dyDescent="0.25">
      <c r="B13" s="42"/>
      <c r="C13" s="321"/>
      <c r="D13" s="25"/>
      <c r="E13" s="28"/>
      <c r="F13" s="28"/>
      <c r="G13" s="36"/>
      <c r="H13" s="35" t="s">
        <v>29</v>
      </c>
      <c r="I13" s="36" t="s">
        <v>29</v>
      </c>
      <c r="J13" s="37" t="s">
        <v>29</v>
      </c>
      <c r="K13" s="37" t="s">
        <v>29</v>
      </c>
      <c r="L13" s="36" t="s">
        <v>30</v>
      </c>
      <c r="M13" s="36" t="s">
        <v>30</v>
      </c>
      <c r="N13" s="146"/>
      <c r="O13" s="146"/>
      <c r="P13" s="146"/>
      <c r="Q13" s="146"/>
      <c r="R13" s="14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34</v>
      </c>
      <c r="AL13" s="55" t="s">
        <v>95</v>
      </c>
      <c r="AM13" s="7"/>
      <c r="AN13" s="7"/>
      <c r="AO13" s="48" t="s">
        <v>40</v>
      </c>
      <c r="AP13" s="18" t="s">
        <v>41</v>
      </c>
      <c r="AQ13" s="25" t="s">
        <v>44</v>
      </c>
      <c r="AR13" s="20"/>
      <c r="AS13" s="36" t="s">
        <v>29</v>
      </c>
      <c r="AT13" s="37" t="s">
        <v>29</v>
      </c>
      <c r="AU13" s="36" t="s">
        <v>30</v>
      </c>
      <c r="AV13" s="36" t="s">
        <v>45</v>
      </c>
      <c r="AW13" s="7"/>
      <c r="AX13" s="7"/>
      <c r="AY13" s="36" t="s">
        <v>46</v>
      </c>
      <c r="AZ13" s="7"/>
      <c r="BA13" s="7"/>
    </row>
    <row r="14" spans="1:53" s="13" customFormat="1" hidden="1" x14ac:dyDescent="0.25">
      <c r="B14" s="61" t="s">
        <v>76</v>
      </c>
      <c r="C14" s="63"/>
      <c r="D14" s="62" t="s">
        <v>15</v>
      </c>
      <c r="E14" s="63" t="s">
        <v>70</v>
      </c>
      <c r="F14" s="63" t="s">
        <v>18</v>
      </c>
      <c r="G14" s="62" t="s">
        <v>15</v>
      </c>
      <c r="H14" s="62" t="s">
        <v>71</v>
      </c>
      <c r="I14" s="62" t="s">
        <v>16</v>
      </c>
      <c r="J14" s="63" t="s">
        <v>70</v>
      </c>
      <c r="K14" s="63"/>
      <c r="L14" s="62" t="s">
        <v>72</v>
      </c>
      <c r="M14" s="62" t="s">
        <v>73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9" t="s">
        <v>19</v>
      </c>
      <c r="AL14" s="69" t="s">
        <v>19</v>
      </c>
      <c r="AM14" s="3"/>
      <c r="AN14" s="3"/>
      <c r="AO14" s="57" t="s">
        <v>18</v>
      </c>
      <c r="AP14" s="55" t="s">
        <v>70</v>
      </c>
      <c r="AQ14" s="7" t="s">
        <v>70</v>
      </c>
      <c r="AR14" s="3"/>
      <c r="AS14" s="3"/>
      <c r="AT14" s="3"/>
      <c r="AU14" s="3"/>
      <c r="AV14" s="3" t="s">
        <v>74</v>
      </c>
      <c r="AW14" s="3"/>
      <c r="AX14" s="3"/>
      <c r="AY14" s="56" t="s">
        <v>74</v>
      </c>
      <c r="AZ14" s="3"/>
      <c r="BA14" s="3"/>
    </row>
    <row r="15" spans="1:53" s="13" customFormat="1" hidden="1" x14ac:dyDescent="0.25">
      <c r="B15" s="61" t="s">
        <v>18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9"/>
      <c r="AL15" s="69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77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9"/>
      <c r="AL16" s="69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78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9"/>
      <c r="AL17" s="69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17" t="s">
        <v>179</v>
      </c>
      <c r="C18" s="197">
        <v>8</v>
      </c>
      <c r="D18" s="197" t="s">
        <v>16</v>
      </c>
      <c r="E18" s="156"/>
      <c r="F18" s="155"/>
      <c r="G18" s="157"/>
      <c r="H18" s="202" t="s">
        <v>16</v>
      </c>
      <c r="I18" s="201"/>
      <c r="J18" s="201"/>
      <c r="K18" s="201"/>
      <c r="L18" s="201"/>
      <c r="M18" s="200"/>
      <c r="N18" s="160">
        <f>COUNTA(I18,J18,M18)</f>
        <v>0</v>
      </c>
      <c r="O18" s="161" t="str">
        <f>IF(M18="E",1,IF(M18="D",2,IF(M18="C",3,IF(M18="B",4,IF(M18="A",5,IF(M18=5,1,IF(M18=4,2,IF(M18=3,3,IF(M18=2,4,IF(M18=1,5,IF(M18="","")))))))))))</f>
        <v/>
      </c>
      <c r="P18" s="161" t="str">
        <f t="shared" ref="P18:P53" si="0">IF(I18="E",1,IF(I18="D",2,IF(I18="C",3,IF(I18="B",4,IF(I18="A",5,IF(I18=5,1,IF(I18=4,2,IF(I18=3,3,IF(I18=2,4,IF(I18=1,5,IF(I18="","")))))))))))</f>
        <v/>
      </c>
      <c r="Q18" s="161" t="str">
        <f t="shared" ref="Q18:Q53" si="1">IF(J18="E",1,IF(J18="D",2,IF(J18="C",3,IF(J18="B",4,IF(J18="A",5,IF(J18=5,1,IF(J18=4,2,IF(J18=3,3,IF(J18=2,4,IF(J18=1,5,IF(J18="","")))))))))))</f>
        <v/>
      </c>
      <c r="R18" s="161">
        <f>IF(N18&lt;3,2,IF($D$2&lt;6,0,IF($D$2&gt;=6,SUM(O18:Q18))))</f>
        <v>2</v>
      </c>
      <c r="S18" s="102">
        <f t="shared" ref="S18:S53" si="2">IF(D18="","",IF(H18="","",IF(H18=$D18,1,IF(H18&lt;$D18,1,IF(H18&gt;$D18,"",IF(H18="A+",1))))))</f>
        <v>1</v>
      </c>
      <c r="T18" s="102" t="str">
        <f t="shared" ref="T18:T53" si="3">IF(D18="","",IF(I18="","",IF(I18=$D18,1,IF(I18&lt;$D18,1,IF(I18&gt;$D18,"",IF(I18="A+",1))))))</f>
        <v/>
      </c>
      <c r="U18" s="102" t="str">
        <f t="shared" ref="U18:U53" si="4">IF(D18="","",IF(J18="","",IF(J18=$D18,1,IF(J18&lt;$D18,1,IF(J18&gt;$D18,"",IF(J18="A+",1))))))</f>
        <v/>
      </c>
      <c r="V18" s="102" t="str">
        <f t="shared" ref="V18:V53" si="5">IF(D18="","",IF(K18="","",IF(K18=$D18,1,IF(K18&lt;$D18,1,IF(K18&gt;$D18,"",IF(K18="A+",1))))))</f>
        <v/>
      </c>
      <c r="W18" s="102" t="str">
        <f t="shared" ref="W18:W53" si="6">IF(D18="","",IF(L18="","",IF(L18=$D18,1,IF(L18&lt;$D18,1,IF(L18&gt;$D18,"",IF(L18="A+",1))))))</f>
        <v/>
      </c>
      <c r="X18" s="102" t="str">
        <f t="shared" ref="X18:X53" si="7">IF(D18="","",IF(M18="","",IF(M18=$D18,1,IF(M18&lt;$D18,1,IF(M18&gt;$D18,"",IF(M18="A+",1))))))</f>
        <v/>
      </c>
      <c r="Y18" s="102">
        <f t="shared" ref="Y18:Y53" si="8">SUM(S18:X18)</f>
        <v>1</v>
      </c>
      <c r="Z18" s="162" t="b">
        <f t="shared" ref="Z18:Z53" si="9">IF($D18="A",$AK18)</f>
        <v>0</v>
      </c>
      <c r="AA18" s="162">
        <f t="shared" ref="AA18:AA53" si="10">IF($D18="B",$AK18)</f>
        <v>1</v>
      </c>
      <c r="AB18" s="162" t="b">
        <f t="shared" ref="AB18:AB53" si="11">IF($D18="C",$AK18)</f>
        <v>0</v>
      </c>
      <c r="AC18" s="162" t="b">
        <f t="shared" ref="AC18:AC53" si="12">IF($D18="D",$AK18)</f>
        <v>0</v>
      </c>
      <c r="AD18" s="162" t="b">
        <f t="shared" ref="AD18:AD53" si="13">IF($D18="E",$AK18)</f>
        <v>0</v>
      </c>
      <c r="AE18" s="162" t="b">
        <f>IF($D18=1,$AK18)</f>
        <v>0</v>
      </c>
      <c r="AF18" s="162" t="b">
        <f t="shared" ref="AF18:AF53" si="14">IF($D18=2,$AK18)</f>
        <v>0</v>
      </c>
      <c r="AG18" s="162" t="b">
        <f t="shared" ref="AG18:AG53" si="15">IF($D18=3,$AK18)</f>
        <v>0</v>
      </c>
      <c r="AH18" s="162" t="b">
        <f t="shared" ref="AH18:AH53" si="16">IF($D18=4,$AK18)</f>
        <v>0</v>
      </c>
      <c r="AI18" s="162" t="b">
        <f t="shared" ref="AI18:AI53" si="17">IF($D18=5,$AK18)</f>
        <v>0</v>
      </c>
      <c r="AJ18" s="163">
        <f t="shared" ref="AJ18:AJ53" si="18">IF(D18="","",IF(D18&gt;0,COUNTA(H18:M18)))</f>
        <v>1</v>
      </c>
      <c r="AK18" s="164">
        <f t="shared" ref="AK18:AK53" si="19">IF(AJ18=0,"",IF(AJ18="","",IF(AJ18&gt;0,Y18/AJ18)))</f>
        <v>1</v>
      </c>
      <c r="AL18" s="240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65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66">
        <f>IF(AM18="",0,IF(AM18&lt;AR18,0,IF(AM18&gt;=AR18,1)))</f>
        <v>0</v>
      </c>
      <c r="AO18" s="148" t="str">
        <f>IF(F18="","",IF(F18="x",1))</f>
        <v/>
      </c>
      <c r="AP18" s="149" t="str">
        <f>IF(E18="","",IF(E18="X",1))</f>
        <v/>
      </c>
      <c r="AQ18" s="137"/>
      <c r="AR18" s="165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43" t="str">
        <f>IF($D$2&lt;6,"",IF($N18&lt;3,"",IF(P18=1,"&lt;1F",IF(P18&gt;3,"2F",IF(P18&gt;1,"1F")))))</f>
        <v/>
      </c>
      <c r="AT18" s="243" t="str">
        <f>IF($D$2&lt;6,"",IF($N18&lt;3,"",IF(Q18=1,"&lt;1F",IF(Q18&gt;3,"2F",IF(Q18&gt;1,"1F")))))</f>
        <v/>
      </c>
      <c r="AU18" s="243" t="str">
        <f t="shared" ref="AU18:AU53" si="20">IF($D$2&lt;6,"",IF($N18&lt;3,"",IF(O18&lt;=2,"&lt;1F",IF(O18&gt;3,"1S",IF(O18&gt;2,"1F")))))</f>
        <v/>
      </c>
      <c r="AV18" s="242"/>
      <c r="AW18" s="243"/>
      <c r="AX18" s="243"/>
      <c r="AY18" s="242"/>
      <c r="AZ18" s="241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1">IF(AZ18="",0,IF(AZ18&lt;AW18,0,IF(AZ18&gt;=AW18,1)))</f>
        <v>0</v>
      </c>
    </row>
    <row r="19" spans="1:53" ht="15" customHeight="1" x14ac:dyDescent="0.25">
      <c r="A19">
        <v>2</v>
      </c>
      <c r="B19" s="17" t="s">
        <v>184</v>
      </c>
      <c r="C19" s="197">
        <v>6</v>
      </c>
      <c r="D19" s="197" t="s">
        <v>17</v>
      </c>
      <c r="E19" s="137"/>
      <c r="F19" s="137"/>
      <c r="G19" s="157"/>
      <c r="H19" s="202" t="s">
        <v>17</v>
      </c>
      <c r="I19" s="169"/>
      <c r="J19" s="154"/>
      <c r="K19" s="169"/>
      <c r="L19" s="154"/>
      <c r="M19" s="159"/>
      <c r="N19" s="160">
        <f t="shared" ref="N19:N53" si="22">COUNTA(I19,J19,M19)</f>
        <v>0</v>
      </c>
      <c r="O19" s="161" t="str">
        <f t="shared" ref="O19:O53" si="23">IF(M19="E",1,IF(M19="D",2,IF(M19="C",3,IF(M19="B",4,IF(M19="A",5,IF(M19=5,1,IF(M19=4,2,IF(M19=3,3,IF(M19=2,4,IF(M19=1,5,IF(M19="","")))))))))))</f>
        <v/>
      </c>
      <c r="P19" s="161" t="str">
        <f t="shared" si="0"/>
        <v/>
      </c>
      <c r="Q19" s="161" t="str">
        <f t="shared" si="1"/>
        <v/>
      </c>
      <c r="R19" s="161">
        <f t="shared" ref="R19:R53" si="24">IF($D$2&lt;6,0,IF($D$2&gt;=6,SUM(O19:Q19)))</f>
        <v>0</v>
      </c>
      <c r="S19" s="102">
        <f t="shared" si="2"/>
        <v>1</v>
      </c>
      <c r="T19" s="102" t="str">
        <f t="shared" si="3"/>
        <v/>
      </c>
      <c r="U19" s="102" t="str">
        <f t="shared" si="4"/>
        <v/>
      </c>
      <c r="V19" s="102" t="str">
        <f t="shared" si="5"/>
        <v/>
      </c>
      <c r="W19" s="102" t="str">
        <f t="shared" si="6"/>
        <v/>
      </c>
      <c r="X19" s="102" t="str">
        <f t="shared" si="7"/>
        <v/>
      </c>
      <c r="Y19" s="102">
        <f t="shared" si="8"/>
        <v>1</v>
      </c>
      <c r="Z19" s="162" t="b">
        <f t="shared" si="9"/>
        <v>0</v>
      </c>
      <c r="AA19" s="162" t="b">
        <f t="shared" si="10"/>
        <v>0</v>
      </c>
      <c r="AB19" s="162">
        <f t="shared" si="11"/>
        <v>1</v>
      </c>
      <c r="AC19" s="162" t="b">
        <f t="shared" si="12"/>
        <v>0</v>
      </c>
      <c r="AD19" s="162" t="b">
        <f t="shared" si="13"/>
        <v>0</v>
      </c>
      <c r="AE19" s="162" t="b">
        <f t="shared" ref="AE19:AE53" si="25">IF($D19="1",$AK19)</f>
        <v>0</v>
      </c>
      <c r="AF19" s="162" t="b">
        <f t="shared" si="14"/>
        <v>0</v>
      </c>
      <c r="AG19" s="162" t="b">
        <f t="shared" si="15"/>
        <v>0</v>
      </c>
      <c r="AH19" s="162" t="b">
        <f t="shared" si="16"/>
        <v>0</v>
      </c>
      <c r="AI19" s="162" t="b">
        <f t="shared" si="17"/>
        <v>0</v>
      </c>
      <c r="AJ19" s="167">
        <f t="shared" si="18"/>
        <v>1</v>
      </c>
      <c r="AK19" s="168">
        <f t="shared" si="19"/>
        <v>1</v>
      </c>
      <c r="AL19" s="240" t="str">
        <f t="shared" ref="AL19:AL53" si="26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65" t="str">
        <f t="shared" ref="AM19:AM53" si="27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66">
        <f t="shared" ref="AN19:AN53" si="28">IF(AM19="",0,IF(AM19&lt;AR19,0,IF(AM19&gt;=AR19,1)))</f>
        <v>0</v>
      </c>
      <c r="AO19" s="148" t="str">
        <f t="shared" ref="AO19:AO53" si="29">IF(F19="","",IF(F19="x",1))</f>
        <v/>
      </c>
      <c r="AP19" s="149" t="str">
        <f t="shared" ref="AP19:AP53" si="30">IF(E19="","",IF(E19="X",1))</f>
        <v/>
      </c>
      <c r="AQ19" s="137"/>
      <c r="AR19" s="165" t="str">
        <f t="shared" ref="AR19:AR53" si="31">IF(G19="","",IF(G19="PRO",1,IF(G19="LWOO",2,IF(G19="BBL",3,IF(G19="BBL/Kader",4,IF(G19="Kader",5,IF(G19="Kader/TL",6,IF(G19="TL",7,IF(G19="TL/Havo",8,IF(G19="Havo",9,IF(G19="Havo/VWO",10,IF(G19="VWO",11))))))))))))</f>
        <v/>
      </c>
      <c r="AS19" s="243" t="str">
        <f t="shared" ref="AS19:AS53" si="32">IF($D$2&lt;6,"",IF(N19&lt;3,"",IF(P19=1,"&lt;1F",IF(P19&gt;3,"2F",IF(P19&gt;1,"1F")))))</f>
        <v/>
      </c>
      <c r="AT19" s="243" t="str">
        <f t="shared" ref="AT19:AT53" si="33">IF($D$2&lt;6,"",IF($N19&lt;3,"",IF(Q19=1,"&lt;1F",IF(Q19&gt;3,"2F",IF(Q19&gt;1,"1F")))))</f>
        <v/>
      </c>
      <c r="AU19" s="243" t="str">
        <f t="shared" si="20"/>
        <v/>
      </c>
      <c r="AV19" s="242"/>
      <c r="AW19" s="243"/>
      <c r="AX19" s="243"/>
      <c r="AY19" s="242"/>
      <c r="AZ19" s="241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1"/>
        <v>0</v>
      </c>
    </row>
    <row r="20" spans="1:53" ht="15" customHeight="1" x14ac:dyDescent="0.25">
      <c r="A20">
        <v>3</v>
      </c>
      <c r="B20" s="17" t="s">
        <v>185</v>
      </c>
      <c r="C20" s="197">
        <v>7</v>
      </c>
      <c r="D20" s="197" t="s">
        <v>15</v>
      </c>
      <c r="E20" s="172"/>
      <c r="F20" s="136"/>
      <c r="G20" s="157"/>
      <c r="H20" s="202" t="s">
        <v>15</v>
      </c>
      <c r="I20" s="169"/>
      <c r="J20" s="154"/>
      <c r="K20" s="169"/>
      <c r="L20" s="154"/>
      <c r="M20" s="159"/>
      <c r="N20" s="160">
        <f t="shared" si="22"/>
        <v>0</v>
      </c>
      <c r="O20" s="161" t="str">
        <f t="shared" si="23"/>
        <v/>
      </c>
      <c r="P20" s="161" t="str">
        <f t="shared" si="0"/>
        <v/>
      </c>
      <c r="Q20" s="161" t="str">
        <f t="shared" si="1"/>
        <v/>
      </c>
      <c r="R20" s="161">
        <f t="shared" si="24"/>
        <v>0</v>
      </c>
      <c r="S20" s="102">
        <f t="shared" si="2"/>
        <v>1</v>
      </c>
      <c r="T20" s="102" t="str">
        <f t="shared" si="3"/>
        <v/>
      </c>
      <c r="U20" s="102" t="str">
        <f t="shared" si="4"/>
        <v/>
      </c>
      <c r="V20" s="102" t="str">
        <f t="shared" si="5"/>
        <v/>
      </c>
      <c r="W20" s="102" t="str">
        <f t="shared" si="6"/>
        <v/>
      </c>
      <c r="X20" s="102" t="str">
        <f t="shared" si="7"/>
        <v/>
      </c>
      <c r="Y20" s="102">
        <f t="shared" si="8"/>
        <v>1</v>
      </c>
      <c r="Z20" s="162">
        <f t="shared" si="9"/>
        <v>1</v>
      </c>
      <c r="AA20" s="162" t="b">
        <f t="shared" si="10"/>
        <v>0</v>
      </c>
      <c r="AB20" s="162" t="b">
        <f t="shared" si="11"/>
        <v>0</v>
      </c>
      <c r="AC20" s="162" t="b">
        <f t="shared" si="12"/>
        <v>0</v>
      </c>
      <c r="AD20" s="162" t="b">
        <f t="shared" si="13"/>
        <v>0</v>
      </c>
      <c r="AE20" s="162" t="b">
        <f t="shared" si="25"/>
        <v>0</v>
      </c>
      <c r="AF20" s="162" t="b">
        <f t="shared" si="14"/>
        <v>0</v>
      </c>
      <c r="AG20" s="162" t="b">
        <f t="shared" si="15"/>
        <v>0</v>
      </c>
      <c r="AH20" s="162" t="b">
        <f t="shared" si="16"/>
        <v>0</v>
      </c>
      <c r="AI20" s="162" t="b">
        <f t="shared" si="17"/>
        <v>0</v>
      </c>
      <c r="AJ20" s="167">
        <f t="shared" si="18"/>
        <v>1</v>
      </c>
      <c r="AK20" s="168">
        <f t="shared" si="19"/>
        <v>1</v>
      </c>
      <c r="AL20" s="240" t="str">
        <f t="shared" si="26"/>
        <v/>
      </c>
      <c r="AM20" s="165" t="str">
        <f t="shared" si="27"/>
        <v/>
      </c>
      <c r="AN20" s="166">
        <f t="shared" si="28"/>
        <v>0</v>
      </c>
      <c r="AO20" s="148" t="str">
        <f t="shared" si="29"/>
        <v/>
      </c>
      <c r="AP20" s="149" t="str">
        <f t="shared" si="30"/>
        <v/>
      </c>
      <c r="AQ20" s="137"/>
      <c r="AR20" s="165" t="str">
        <f t="shared" si="31"/>
        <v/>
      </c>
      <c r="AS20" s="243" t="str">
        <f t="shared" si="32"/>
        <v/>
      </c>
      <c r="AT20" s="243" t="str">
        <f t="shared" si="33"/>
        <v/>
      </c>
      <c r="AU20" s="243" t="str">
        <f t="shared" si="20"/>
        <v/>
      </c>
      <c r="AV20" s="242"/>
      <c r="AW20" s="243"/>
      <c r="AX20" s="243"/>
      <c r="AY20" s="242"/>
      <c r="AZ20" s="241" t="str">
        <f t="shared" si="34"/>
        <v/>
      </c>
      <c r="BA20" s="60">
        <f t="shared" si="21"/>
        <v>0</v>
      </c>
    </row>
    <row r="21" spans="1:53" ht="15" customHeight="1" x14ac:dyDescent="0.25">
      <c r="A21">
        <v>4</v>
      </c>
      <c r="B21" s="245" t="s">
        <v>186</v>
      </c>
      <c r="C21" s="197">
        <v>7</v>
      </c>
      <c r="D21" s="197" t="s">
        <v>16</v>
      </c>
      <c r="E21" s="137"/>
      <c r="F21" s="137"/>
      <c r="G21" s="157"/>
      <c r="H21" s="202" t="s">
        <v>16</v>
      </c>
      <c r="I21" s="169"/>
      <c r="J21" s="154"/>
      <c r="K21" s="169"/>
      <c r="L21" s="154"/>
      <c r="M21" s="159"/>
      <c r="N21" s="160">
        <f t="shared" si="22"/>
        <v>0</v>
      </c>
      <c r="O21" s="161" t="str">
        <f t="shared" si="23"/>
        <v/>
      </c>
      <c r="P21" s="161" t="str">
        <f t="shared" si="0"/>
        <v/>
      </c>
      <c r="Q21" s="161" t="str">
        <f t="shared" si="1"/>
        <v/>
      </c>
      <c r="R21" s="161">
        <f t="shared" si="24"/>
        <v>0</v>
      </c>
      <c r="S21" s="102">
        <f t="shared" si="2"/>
        <v>1</v>
      </c>
      <c r="T21" s="102" t="str">
        <f t="shared" si="3"/>
        <v/>
      </c>
      <c r="U21" s="102" t="str">
        <f t="shared" si="4"/>
        <v/>
      </c>
      <c r="V21" s="102" t="str">
        <f t="shared" si="5"/>
        <v/>
      </c>
      <c r="W21" s="102" t="str">
        <f t="shared" si="6"/>
        <v/>
      </c>
      <c r="X21" s="102" t="str">
        <f t="shared" si="7"/>
        <v/>
      </c>
      <c r="Y21" s="102">
        <f t="shared" si="8"/>
        <v>1</v>
      </c>
      <c r="Z21" s="162" t="b">
        <f t="shared" si="9"/>
        <v>0</v>
      </c>
      <c r="AA21" s="162">
        <f t="shared" si="10"/>
        <v>1</v>
      </c>
      <c r="AB21" s="162" t="b">
        <f t="shared" si="11"/>
        <v>0</v>
      </c>
      <c r="AC21" s="162" t="b">
        <f t="shared" si="12"/>
        <v>0</v>
      </c>
      <c r="AD21" s="162" t="b">
        <f t="shared" si="13"/>
        <v>0</v>
      </c>
      <c r="AE21" s="162" t="b">
        <f t="shared" si="25"/>
        <v>0</v>
      </c>
      <c r="AF21" s="162" t="b">
        <f t="shared" si="14"/>
        <v>0</v>
      </c>
      <c r="AG21" s="162" t="b">
        <f t="shared" si="15"/>
        <v>0</v>
      </c>
      <c r="AH21" s="162" t="b">
        <f t="shared" si="16"/>
        <v>0</v>
      </c>
      <c r="AI21" s="162" t="b">
        <f t="shared" si="17"/>
        <v>0</v>
      </c>
      <c r="AJ21" s="167">
        <f t="shared" si="18"/>
        <v>1</v>
      </c>
      <c r="AK21" s="168">
        <f t="shared" si="19"/>
        <v>1</v>
      </c>
      <c r="AL21" s="240" t="str">
        <f t="shared" si="26"/>
        <v/>
      </c>
      <c r="AM21" s="165" t="str">
        <f t="shared" si="27"/>
        <v/>
      </c>
      <c r="AN21" s="166">
        <f t="shared" si="28"/>
        <v>0</v>
      </c>
      <c r="AO21" s="148" t="str">
        <f t="shared" si="29"/>
        <v/>
      </c>
      <c r="AP21" s="149" t="str">
        <f t="shared" si="30"/>
        <v/>
      </c>
      <c r="AQ21" s="137"/>
      <c r="AR21" s="165" t="str">
        <f t="shared" si="31"/>
        <v/>
      </c>
      <c r="AS21" s="243" t="str">
        <f t="shared" si="32"/>
        <v/>
      </c>
      <c r="AT21" s="243" t="str">
        <f t="shared" si="33"/>
        <v/>
      </c>
      <c r="AU21" s="243" t="str">
        <f t="shared" si="20"/>
        <v/>
      </c>
      <c r="AV21" s="242"/>
      <c r="AW21" s="243"/>
      <c r="AX21" s="243"/>
      <c r="AY21" s="242"/>
      <c r="AZ21" s="241" t="str">
        <f t="shared" si="34"/>
        <v/>
      </c>
      <c r="BA21" s="60">
        <f t="shared" si="21"/>
        <v>0</v>
      </c>
    </row>
    <row r="22" spans="1:53" ht="15" customHeight="1" x14ac:dyDescent="0.25">
      <c r="A22">
        <v>5</v>
      </c>
      <c r="B22" s="17" t="s">
        <v>180</v>
      </c>
      <c r="C22" s="156">
        <v>6</v>
      </c>
      <c r="D22" s="197" t="s">
        <v>16</v>
      </c>
      <c r="E22" s="137"/>
      <c r="F22" s="137"/>
      <c r="G22" s="157"/>
      <c r="H22" s="202" t="s">
        <v>17</v>
      </c>
      <c r="I22" s="169"/>
      <c r="J22" s="154"/>
      <c r="K22" s="169"/>
      <c r="L22" s="154"/>
      <c r="M22" s="159"/>
      <c r="N22" s="160">
        <f t="shared" si="22"/>
        <v>0</v>
      </c>
      <c r="O22" s="161" t="str">
        <f t="shared" si="23"/>
        <v/>
      </c>
      <c r="P22" s="161" t="str">
        <f t="shared" si="0"/>
        <v/>
      </c>
      <c r="Q22" s="161" t="str">
        <f t="shared" si="1"/>
        <v/>
      </c>
      <c r="R22" s="161">
        <f t="shared" si="24"/>
        <v>0</v>
      </c>
      <c r="S22" s="102" t="str">
        <f t="shared" si="2"/>
        <v/>
      </c>
      <c r="T22" s="102" t="str">
        <f t="shared" si="3"/>
        <v/>
      </c>
      <c r="U22" s="102" t="str">
        <f t="shared" si="4"/>
        <v/>
      </c>
      <c r="V22" s="102" t="str">
        <f t="shared" si="5"/>
        <v/>
      </c>
      <c r="W22" s="102" t="str">
        <f t="shared" si="6"/>
        <v/>
      </c>
      <c r="X22" s="102" t="str">
        <f t="shared" si="7"/>
        <v/>
      </c>
      <c r="Y22" s="102">
        <f t="shared" si="8"/>
        <v>0</v>
      </c>
      <c r="Z22" s="162" t="b">
        <f t="shared" si="9"/>
        <v>0</v>
      </c>
      <c r="AA22" s="162">
        <f t="shared" si="10"/>
        <v>0</v>
      </c>
      <c r="AB22" s="162" t="b">
        <f t="shared" si="11"/>
        <v>0</v>
      </c>
      <c r="AC22" s="162" t="b">
        <f t="shared" si="12"/>
        <v>0</v>
      </c>
      <c r="AD22" s="162" t="b">
        <f t="shared" si="13"/>
        <v>0</v>
      </c>
      <c r="AE22" s="162" t="b">
        <f t="shared" si="25"/>
        <v>0</v>
      </c>
      <c r="AF22" s="162" t="b">
        <f t="shared" si="14"/>
        <v>0</v>
      </c>
      <c r="AG22" s="162" t="b">
        <f t="shared" si="15"/>
        <v>0</v>
      </c>
      <c r="AH22" s="162" t="b">
        <f t="shared" si="16"/>
        <v>0</v>
      </c>
      <c r="AI22" s="162" t="b">
        <f t="shared" si="17"/>
        <v>0</v>
      </c>
      <c r="AJ22" s="167">
        <f t="shared" si="18"/>
        <v>1</v>
      </c>
      <c r="AK22" s="168">
        <f t="shared" si="19"/>
        <v>0</v>
      </c>
      <c r="AL22" s="240" t="str">
        <f t="shared" si="26"/>
        <v/>
      </c>
      <c r="AM22" s="165" t="str">
        <f t="shared" si="27"/>
        <v/>
      </c>
      <c r="AN22" s="166">
        <f t="shared" si="28"/>
        <v>0</v>
      </c>
      <c r="AO22" s="148" t="str">
        <f t="shared" si="29"/>
        <v/>
      </c>
      <c r="AP22" s="149" t="str">
        <f t="shared" si="30"/>
        <v/>
      </c>
      <c r="AQ22" s="137"/>
      <c r="AR22" s="165" t="str">
        <f t="shared" si="31"/>
        <v/>
      </c>
      <c r="AS22" s="243" t="str">
        <f t="shared" si="32"/>
        <v/>
      </c>
      <c r="AT22" s="243" t="str">
        <f t="shared" si="33"/>
        <v/>
      </c>
      <c r="AU22" s="243" t="str">
        <f t="shared" si="20"/>
        <v/>
      </c>
      <c r="AV22" s="242"/>
      <c r="AW22" s="243"/>
      <c r="AX22" s="243"/>
      <c r="AY22" s="242"/>
      <c r="AZ22" s="241" t="str">
        <f t="shared" si="34"/>
        <v/>
      </c>
      <c r="BA22" s="60">
        <f t="shared" si="21"/>
        <v>0</v>
      </c>
    </row>
    <row r="23" spans="1:53" ht="15" customHeight="1" x14ac:dyDescent="0.25">
      <c r="A23">
        <v>6</v>
      </c>
      <c r="B23" s="17" t="s">
        <v>181</v>
      </c>
      <c r="C23" s="156">
        <v>8</v>
      </c>
      <c r="D23" s="197" t="s">
        <v>17</v>
      </c>
      <c r="E23" s="137"/>
      <c r="F23" s="137"/>
      <c r="G23" s="157"/>
      <c r="H23" s="202" t="s">
        <v>17</v>
      </c>
      <c r="I23" s="169"/>
      <c r="J23" s="154"/>
      <c r="K23" s="169"/>
      <c r="L23" s="154"/>
      <c r="M23" s="159"/>
      <c r="N23" s="160">
        <f t="shared" si="22"/>
        <v>0</v>
      </c>
      <c r="O23" s="161" t="str">
        <f t="shared" si="23"/>
        <v/>
      </c>
      <c r="P23" s="161" t="str">
        <f t="shared" si="0"/>
        <v/>
      </c>
      <c r="Q23" s="161" t="str">
        <f t="shared" si="1"/>
        <v/>
      </c>
      <c r="R23" s="161">
        <f t="shared" si="24"/>
        <v>0</v>
      </c>
      <c r="S23" s="102">
        <f t="shared" si="2"/>
        <v>1</v>
      </c>
      <c r="T23" s="102" t="str">
        <f t="shared" si="3"/>
        <v/>
      </c>
      <c r="U23" s="102" t="str">
        <f t="shared" si="4"/>
        <v/>
      </c>
      <c r="V23" s="102" t="str">
        <f t="shared" si="5"/>
        <v/>
      </c>
      <c r="W23" s="102" t="str">
        <f t="shared" si="6"/>
        <v/>
      </c>
      <c r="X23" s="102" t="str">
        <f t="shared" si="7"/>
        <v/>
      </c>
      <c r="Y23" s="102">
        <f t="shared" si="8"/>
        <v>1</v>
      </c>
      <c r="Z23" s="162" t="b">
        <f t="shared" si="9"/>
        <v>0</v>
      </c>
      <c r="AA23" s="162" t="b">
        <f t="shared" si="10"/>
        <v>0</v>
      </c>
      <c r="AB23" s="162">
        <f t="shared" si="11"/>
        <v>1</v>
      </c>
      <c r="AC23" s="162" t="b">
        <f t="shared" si="12"/>
        <v>0</v>
      </c>
      <c r="AD23" s="162" t="b">
        <f t="shared" si="13"/>
        <v>0</v>
      </c>
      <c r="AE23" s="162" t="b">
        <f t="shared" si="25"/>
        <v>0</v>
      </c>
      <c r="AF23" s="162" t="b">
        <f t="shared" si="14"/>
        <v>0</v>
      </c>
      <c r="AG23" s="162" t="b">
        <f t="shared" si="15"/>
        <v>0</v>
      </c>
      <c r="AH23" s="162" t="b">
        <f t="shared" si="16"/>
        <v>0</v>
      </c>
      <c r="AI23" s="162" t="b">
        <f t="shared" si="17"/>
        <v>0</v>
      </c>
      <c r="AJ23" s="167">
        <f t="shared" si="18"/>
        <v>1</v>
      </c>
      <c r="AK23" s="168">
        <f t="shared" si="19"/>
        <v>1</v>
      </c>
      <c r="AL23" s="240" t="str">
        <f t="shared" si="26"/>
        <v/>
      </c>
      <c r="AM23" s="165" t="str">
        <f t="shared" si="27"/>
        <v/>
      </c>
      <c r="AN23" s="166">
        <f t="shared" si="28"/>
        <v>0</v>
      </c>
      <c r="AO23" s="148" t="str">
        <f t="shared" si="29"/>
        <v/>
      </c>
      <c r="AP23" s="149" t="str">
        <f t="shared" si="30"/>
        <v/>
      </c>
      <c r="AQ23" s="137"/>
      <c r="AR23" s="165" t="str">
        <f t="shared" si="31"/>
        <v/>
      </c>
      <c r="AS23" s="243" t="str">
        <f t="shared" si="32"/>
        <v/>
      </c>
      <c r="AT23" s="243" t="str">
        <f t="shared" si="33"/>
        <v/>
      </c>
      <c r="AU23" s="243" t="str">
        <f t="shared" si="20"/>
        <v/>
      </c>
      <c r="AV23" s="242"/>
      <c r="AW23" s="243"/>
      <c r="AX23" s="243"/>
      <c r="AY23" s="242"/>
      <c r="AZ23" s="241" t="str">
        <f t="shared" si="34"/>
        <v/>
      </c>
      <c r="BA23" s="60">
        <f t="shared" si="21"/>
        <v>0</v>
      </c>
    </row>
    <row r="24" spans="1:53" ht="15" customHeight="1" x14ac:dyDescent="0.25">
      <c r="A24">
        <v>7</v>
      </c>
      <c r="B24" s="17" t="s">
        <v>182</v>
      </c>
      <c r="C24" s="156">
        <v>6</v>
      </c>
      <c r="D24" s="197" t="s">
        <v>17</v>
      </c>
      <c r="E24" s="136"/>
      <c r="F24" s="136"/>
      <c r="G24" s="157"/>
      <c r="H24" s="202" t="s">
        <v>16</v>
      </c>
      <c r="I24" s="169"/>
      <c r="J24" s="154"/>
      <c r="K24" s="169"/>
      <c r="L24" s="154"/>
      <c r="M24" s="159"/>
      <c r="N24" s="160">
        <f t="shared" si="22"/>
        <v>0</v>
      </c>
      <c r="O24" s="161" t="str">
        <f t="shared" si="23"/>
        <v/>
      </c>
      <c r="P24" s="161" t="str">
        <f t="shared" si="0"/>
        <v/>
      </c>
      <c r="Q24" s="161" t="str">
        <f t="shared" si="1"/>
        <v/>
      </c>
      <c r="R24" s="161">
        <f t="shared" si="24"/>
        <v>0</v>
      </c>
      <c r="S24" s="102">
        <f t="shared" si="2"/>
        <v>1</v>
      </c>
      <c r="T24" s="102" t="str">
        <f t="shared" si="3"/>
        <v/>
      </c>
      <c r="U24" s="102" t="str">
        <f t="shared" si="4"/>
        <v/>
      </c>
      <c r="V24" s="102" t="str">
        <f t="shared" si="5"/>
        <v/>
      </c>
      <c r="W24" s="102" t="str">
        <f t="shared" si="6"/>
        <v/>
      </c>
      <c r="X24" s="102" t="str">
        <f t="shared" si="7"/>
        <v/>
      </c>
      <c r="Y24" s="102">
        <f t="shared" si="8"/>
        <v>1</v>
      </c>
      <c r="Z24" s="162" t="b">
        <f t="shared" si="9"/>
        <v>0</v>
      </c>
      <c r="AA24" s="162" t="b">
        <f t="shared" si="10"/>
        <v>0</v>
      </c>
      <c r="AB24" s="162">
        <f t="shared" si="11"/>
        <v>1</v>
      </c>
      <c r="AC24" s="162" t="b">
        <f t="shared" si="12"/>
        <v>0</v>
      </c>
      <c r="AD24" s="162" t="b">
        <f t="shared" si="13"/>
        <v>0</v>
      </c>
      <c r="AE24" s="162" t="b">
        <f t="shared" si="25"/>
        <v>0</v>
      </c>
      <c r="AF24" s="162" t="b">
        <f t="shared" si="14"/>
        <v>0</v>
      </c>
      <c r="AG24" s="162" t="b">
        <f t="shared" si="15"/>
        <v>0</v>
      </c>
      <c r="AH24" s="162" t="b">
        <f t="shared" si="16"/>
        <v>0</v>
      </c>
      <c r="AI24" s="162" t="b">
        <f t="shared" si="17"/>
        <v>0</v>
      </c>
      <c r="AJ24" s="167">
        <f t="shared" si="18"/>
        <v>1</v>
      </c>
      <c r="AK24" s="168">
        <f t="shared" si="19"/>
        <v>1</v>
      </c>
      <c r="AL24" s="240" t="str">
        <f t="shared" si="26"/>
        <v/>
      </c>
      <c r="AM24" s="165" t="str">
        <f t="shared" si="27"/>
        <v/>
      </c>
      <c r="AN24" s="166">
        <f t="shared" si="28"/>
        <v>0</v>
      </c>
      <c r="AO24" s="148" t="str">
        <f t="shared" si="29"/>
        <v/>
      </c>
      <c r="AP24" s="149" t="str">
        <f t="shared" si="30"/>
        <v/>
      </c>
      <c r="AQ24" s="137"/>
      <c r="AR24" s="165" t="str">
        <f t="shared" si="31"/>
        <v/>
      </c>
      <c r="AS24" s="243" t="str">
        <f t="shared" si="32"/>
        <v/>
      </c>
      <c r="AT24" s="243" t="str">
        <f t="shared" si="33"/>
        <v/>
      </c>
      <c r="AU24" s="243" t="str">
        <f t="shared" si="20"/>
        <v/>
      </c>
      <c r="AV24" s="242"/>
      <c r="AW24" s="243"/>
      <c r="AX24" s="243"/>
      <c r="AY24" s="242"/>
      <c r="AZ24" s="241" t="str">
        <f t="shared" si="34"/>
        <v/>
      </c>
      <c r="BA24" s="60">
        <f t="shared" si="21"/>
        <v>0</v>
      </c>
    </row>
    <row r="25" spans="1:53" ht="15" customHeight="1" x14ac:dyDescent="0.25">
      <c r="A25">
        <v>8</v>
      </c>
      <c r="B25" s="17" t="s">
        <v>183</v>
      </c>
      <c r="C25" s="156">
        <v>7</v>
      </c>
      <c r="D25" s="197" t="s">
        <v>17</v>
      </c>
      <c r="E25" s="137"/>
      <c r="F25" s="137"/>
      <c r="G25" s="157"/>
      <c r="H25" s="170"/>
      <c r="I25" s="169"/>
      <c r="J25" s="169"/>
      <c r="K25" s="169"/>
      <c r="L25" s="169"/>
      <c r="M25" s="171"/>
      <c r="N25" s="160">
        <f t="shared" si="22"/>
        <v>0</v>
      </c>
      <c r="O25" s="161" t="str">
        <f t="shared" si="23"/>
        <v/>
      </c>
      <c r="P25" s="161" t="str">
        <f t="shared" si="0"/>
        <v/>
      </c>
      <c r="Q25" s="161" t="str">
        <f t="shared" si="1"/>
        <v/>
      </c>
      <c r="R25" s="161">
        <f t="shared" si="24"/>
        <v>0</v>
      </c>
      <c r="S25" s="102" t="str">
        <f t="shared" si="2"/>
        <v/>
      </c>
      <c r="T25" s="102" t="str">
        <f t="shared" si="3"/>
        <v/>
      </c>
      <c r="U25" s="102" t="str">
        <f t="shared" si="4"/>
        <v/>
      </c>
      <c r="V25" s="102" t="str">
        <f t="shared" si="5"/>
        <v/>
      </c>
      <c r="W25" s="102" t="str">
        <f t="shared" si="6"/>
        <v/>
      </c>
      <c r="X25" s="102" t="str">
        <f t="shared" si="7"/>
        <v/>
      </c>
      <c r="Y25" s="102">
        <f t="shared" si="8"/>
        <v>0</v>
      </c>
      <c r="Z25" s="162" t="b">
        <f t="shared" si="9"/>
        <v>0</v>
      </c>
      <c r="AA25" s="162" t="b">
        <f t="shared" si="10"/>
        <v>0</v>
      </c>
      <c r="AB25" s="162" t="str">
        <f t="shared" si="11"/>
        <v/>
      </c>
      <c r="AC25" s="162" t="b">
        <f t="shared" si="12"/>
        <v>0</v>
      </c>
      <c r="AD25" s="162" t="b">
        <f t="shared" si="13"/>
        <v>0</v>
      </c>
      <c r="AE25" s="162" t="b">
        <f t="shared" si="25"/>
        <v>0</v>
      </c>
      <c r="AF25" s="162" t="b">
        <f t="shared" si="14"/>
        <v>0</v>
      </c>
      <c r="AG25" s="162" t="b">
        <f t="shared" si="15"/>
        <v>0</v>
      </c>
      <c r="AH25" s="162" t="b">
        <f t="shared" si="16"/>
        <v>0</v>
      </c>
      <c r="AI25" s="162" t="b">
        <f t="shared" si="17"/>
        <v>0</v>
      </c>
      <c r="AJ25" s="167">
        <f t="shared" si="18"/>
        <v>0</v>
      </c>
      <c r="AK25" s="168" t="str">
        <f t="shared" si="19"/>
        <v/>
      </c>
      <c r="AL25" s="240" t="str">
        <f t="shared" si="26"/>
        <v/>
      </c>
      <c r="AM25" s="165" t="str">
        <f t="shared" si="27"/>
        <v/>
      </c>
      <c r="AN25" s="166">
        <f t="shared" si="28"/>
        <v>0</v>
      </c>
      <c r="AO25" s="148" t="str">
        <f t="shared" si="29"/>
        <v/>
      </c>
      <c r="AP25" s="149" t="str">
        <f t="shared" si="30"/>
        <v/>
      </c>
      <c r="AQ25" s="137"/>
      <c r="AR25" s="165" t="str">
        <f t="shared" si="31"/>
        <v/>
      </c>
      <c r="AS25" s="243" t="str">
        <f t="shared" si="32"/>
        <v/>
      </c>
      <c r="AT25" s="243" t="str">
        <f t="shared" si="33"/>
        <v/>
      </c>
      <c r="AU25" s="243" t="str">
        <f t="shared" si="20"/>
        <v/>
      </c>
      <c r="AV25" s="242"/>
      <c r="AW25" s="243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43">
        <f t="shared" ref="AX25:AX53" si="36">IF(AW25="",0,IF(AW25&lt;AR25,0,IF(AW25&gt;=AR25,1)))</f>
        <v>0</v>
      </c>
      <c r="AY25" s="242"/>
      <c r="AZ25" s="241" t="str">
        <f t="shared" si="34"/>
        <v/>
      </c>
      <c r="BA25" s="60">
        <f t="shared" si="21"/>
        <v>0</v>
      </c>
    </row>
    <row r="26" spans="1:53" ht="15" customHeight="1" x14ac:dyDescent="0.25">
      <c r="A26">
        <v>9</v>
      </c>
      <c r="B26" s="17"/>
      <c r="C26" s="156"/>
      <c r="D26" s="197"/>
      <c r="E26" s="137"/>
      <c r="F26" s="137"/>
      <c r="G26" s="157"/>
      <c r="H26" s="170"/>
      <c r="I26" s="169"/>
      <c r="J26" s="169"/>
      <c r="K26" s="169"/>
      <c r="L26" s="169"/>
      <c r="M26" s="171"/>
      <c r="N26" s="160">
        <f t="shared" si="22"/>
        <v>0</v>
      </c>
      <c r="O26" s="161" t="str">
        <f t="shared" si="23"/>
        <v/>
      </c>
      <c r="P26" s="161" t="str">
        <f t="shared" si="0"/>
        <v/>
      </c>
      <c r="Q26" s="161" t="str">
        <f t="shared" si="1"/>
        <v/>
      </c>
      <c r="R26" s="161">
        <f t="shared" si="24"/>
        <v>0</v>
      </c>
      <c r="S26" s="102" t="str">
        <f t="shared" si="2"/>
        <v/>
      </c>
      <c r="T26" s="102" t="str">
        <f t="shared" si="3"/>
        <v/>
      </c>
      <c r="U26" s="102" t="str">
        <f t="shared" si="4"/>
        <v/>
      </c>
      <c r="V26" s="102" t="str">
        <f t="shared" si="5"/>
        <v/>
      </c>
      <c r="W26" s="102" t="str">
        <f t="shared" si="6"/>
        <v/>
      </c>
      <c r="X26" s="102" t="str">
        <f t="shared" si="7"/>
        <v/>
      </c>
      <c r="Y26" s="102">
        <f t="shared" si="8"/>
        <v>0</v>
      </c>
      <c r="Z26" s="162" t="b">
        <f t="shared" si="9"/>
        <v>0</v>
      </c>
      <c r="AA26" s="162" t="b">
        <f t="shared" si="10"/>
        <v>0</v>
      </c>
      <c r="AB26" s="162" t="b">
        <f t="shared" si="11"/>
        <v>0</v>
      </c>
      <c r="AC26" s="162" t="b">
        <f t="shared" si="12"/>
        <v>0</v>
      </c>
      <c r="AD26" s="162" t="b">
        <f t="shared" si="13"/>
        <v>0</v>
      </c>
      <c r="AE26" s="162" t="b">
        <f t="shared" si="25"/>
        <v>0</v>
      </c>
      <c r="AF26" s="162" t="b">
        <f t="shared" si="14"/>
        <v>0</v>
      </c>
      <c r="AG26" s="162" t="b">
        <f t="shared" si="15"/>
        <v>0</v>
      </c>
      <c r="AH26" s="162" t="b">
        <f t="shared" si="16"/>
        <v>0</v>
      </c>
      <c r="AI26" s="162" t="b">
        <f t="shared" si="17"/>
        <v>0</v>
      </c>
      <c r="AJ26" s="167" t="str">
        <f t="shared" si="18"/>
        <v/>
      </c>
      <c r="AK26" s="168" t="str">
        <f t="shared" si="19"/>
        <v/>
      </c>
      <c r="AL26" s="240" t="str">
        <f t="shared" si="26"/>
        <v/>
      </c>
      <c r="AM26" s="165" t="str">
        <f t="shared" si="27"/>
        <v/>
      </c>
      <c r="AN26" s="166">
        <f t="shared" si="28"/>
        <v>0</v>
      </c>
      <c r="AO26" s="148" t="str">
        <f t="shared" si="29"/>
        <v/>
      </c>
      <c r="AP26" s="149" t="str">
        <f t="shared" si="30"/>
        <v/>
      </c>
      <c r="AQ26" s="137"/>
      <c r="AR26" s="165" t="str">
        <f t="shared" si="31"/>
        <v/>
      </c>
      <c r="AS26" s="243" t="str">
        <f t="shared" si="32"/>
        <v/>
      </c>
      <c r="AT26" s="243" t="str">
        <f t="shared" si="33"/>
        <v/>
      </c>
      <c r="AU26" s="243" t="str">
        <f t="shared" si="20"/>
        <v/>
      </c>
      <c r="AV26" s="242"/>
      <c r="AW26" s="243" t="str">
        <f t="shared" si="35"/>
        <v/>
      </c>
      <c r="AX26" s="243">
        <f t="shared" si="36"/>
        <v>0</v>
      </c>
      <c r="AY26" s="242"/>
      <c r="AZ26" s="241" t="str">
        <f t="shared" si="34"/>
        <v/>
      </c>
      <c r="BA26" s="60">
        <f t="shared" si="21"/>
        <v>0</v>
      </c>
    </row>
    <row r="27" spans="1:53" ht="15" customHeight="1" x14ac:dyDescent="0.25">
      <c r="A27">
        <v>10</v>
      </c>
      <c r="B27" s="17"/>
      <c r="C27" s="156"/>
      <c r="D27" s="197"/>
      <c r="E27" s="137"/>
      <c r="F27" s="137"/>
      <c r="G27" s="157"/>
      <c r="H27" s="170"/>
      <c r="I27" s="169"/>
      <c r="J27" s="169"/>
      <c r="K27" s="169"/>
      <c r="L27" s="169"/>
      <c r="M27" s="171"/>
      <c r="N27" s="160">
        <f t="shared" si="22"/>
        <v>0</v>
      </c>
      <c r="O27" s="161" t="str">
        <f t="shared" si="23"/>
        <v/>
      </c>
      <c r="P27" s="161" t="str">
        <f t="shared" si="0"/>
        <v/>
      </c>
      <c r="Q27" s="161" t="str">
        <f t="shared" si="1"/>
        <v/>
      </c>
      <c r="R27" s="161">
        <f t="shared" si="24"/>
        <v>0</v>
      </c>
      <c r="S27" s="102" t="str">
        <f t="shared" si="2"/>
        <v/>
      </c>
      <c r="T27" s="102" t="str">
        <f t="shared" si="3"/>
        <v/>
      </c>
      <c r="U27" s="102" t="str">
        <f t="shared" si="4"/>
        <v/>
      </c>
      <c r="V27" s="102" t="str">
        <f t="shared" si="5"/>
        <v/>
      </c>
      <c r="W27" s="102" t="str">
        <f t="shared" si="6"/>
        <v/>
      </c>
      <c r="X27" s="102" t="str">
        <f t="shared" si="7"/>
        <v/>
      </c>
      <c r="Y27" s="102">
        <f t="shared" si="8"/>
        <v>0</v>
      </c>
      <c r="Z27" s="162" t="b">
        <f t="shared" si="9"/>
        <v>0</v>
      </c>
      <c r="AA27" s="162" t="b">
        <f t="shared" si="10"/>
        <v>0</v>
      </c>
      <c r="AB27" s="162" t="b">
        <f t="shared" si="11"/>
        <v>0</v>
      </c>
      <c r="AC27" s="162" t="b">
        <f t="shared" si="12"/>
        <v>0</v>
      </c>
      <c r="AD27" s="162" t="b">
        <f t="shared" si="13"/>
        <v>0</v>
      </c>
      <c r="AE27" s="162" t="b">
        <f t="shared" si="25"/>
        <v>0</v>
      </c>
      <c r="AF27" s="162" t="b">
        <f t="shared" si="14"/>
        <v>0</v>
      </c>
      <c r="AG27" s="162" t="b">
        <f t="shared" si="15"/>
        <v>0</v>
      </c>
      <c r="AH27" s="162" t="b">
        <f t="shared" si="16"/>
        <v>0</v>
      </c>
      <c r="AI27" s="162" t="b">
        <f t="shared" si="17"/>
        <v>0</v>
      </c>
      <c r="AJ27" s="167" t="str">
        <f t="shared" si="18"/>
        <v/>
      </c>
      <c r="AK27" s="168" t="str">
        <f t="shared" si="19"/>
        <v/>
      </c>
      <c r="AL27" s="240" t="str">
        <f t="shared" si="26"/>
        <v/>
      </c>
      <c r="AM27" s="165" t="str">
        <f t="shared" si="27"/>
        <v/>
      </c>
      <c r="AN27" s="166">
        <f t="shared" si="28"/>
        <v>0</v>
      </c>
      <c r="AO27" s="148" t="str">
        <f t="shared" si="29"/>
        <v/>
      </c>
      <c r="AP27" s="149" t="str">
        <f t="shared" si="30"/>
        <v/>
      </c>
      <c r="AQ27" s="137"/>
      <c r="AR27" s="165" t="str">
        <f t="shared" si="31"/>
        <v/>
      </c>
      <c r="AS27" s="243" t="str">
        <f t="shared" si="32"/>
        <v/>
      </c>
      <c r="AT27" s="243" t="str">
        <f t="shared" si="33"/>
        <v/>
      </c>
      <c r="AU27" s="243" t="str">
        <f t="shared" si="20"/>
        <v/>
      </c>
      <c r="AV27" s="242"/>
      <c r="AW27" s="243" t="str">
        <f t="shared" si="35"/>
        <v/>
      </c>
      <c r="AX27" s="243">
        <f t="shared" si="36"/>
        <v>0</v>
      </c>
      <c r="AY27" s="242"/>
      <c r="AZ27" s="241" t="str">
        <f t="shared" si="34"/>
        <v/>
      </c>
      <c r="BA27" s="60">
        <f t="shared" si="21"/>
        <v>0</v>
      </c>
    </row>
    <row r="28" spans="1:53" ht="15" customHeight="1" x14ac:dyDescent="0.25">
      <c r="A28">
        <v>11</v>
      </c>
      <c r="B28" s="17"/>
      <c r="C28" s="156"/>
      <c r="D28" s="197"/>
      <c r="E28" s="137"/>
      <c r="F28" s="137"/>
      <c r="G28" s="157"/>
      <c r="H28" s="170"/>
      <c r="I28" s="169"/>
      <c r="J28" s="169"/>
      <c r="K28" s="169"/>
      <c r="L28" s="169"/>
      <c r="M28" s="171"/>
      <c r="N28" s="160">
        <f t="shared" si="22"/>
        <v>0</v>
      </c>
      <c r="O28" s="161" t="str">
        <f t="shared" si="23"/>
        <v/>
      </c>
      <c r="P28" s="161" t="str">
        <f t="shared" si="0"/>
        <v/>
      </c>
      <c r="Q28" s="161" t="str">
        <f t="shared" si="1"/>
        <v/>
      </c>
      <c r="R28" s="161">
        <f t="shared" si="24"/>
        <v>0</v>
      </c>
      <c r="S28" s="102" t="str">
        <f t="shared" si="2"/>
        <v/>
      </c>
      <c r="T28" s="102" t="str">
        <f t="shared" si="3"/>
        <v/>
      </c>
      <c r="U28" s="102" t="str">
        <f t="shared" si="4"/>
        <v/>
      </c>
      <c r="V28" s="102" t="str">
        <f t="shared" si="5"/>
        <v/>
      </c>
      <c r="W28" s="102" t="str">
        <f t="shared" si="6"/>
        <v/>
      </c>
      <c r="X28" s="102" t="str">
        <f t="shared" si="7"/>
        <v/>
      </c>
      <c r="Y28" s="102">
        <f t="shared" si="8"/>
        <v>0</v>
      </c>
      <c r="Z28" s="162" t="b">
        <f t="shared" si="9"/>
        <v>0</v>
      </c>
      <c r="AA28" s="162" t="b">
        <f t="shared" si="10"/>
        <v>0</v>
      </c>
      <c r="AB28" s="162" t="b">
        <f t="shared" si="11"/>
        <v>0</v>
      </c>
      <c r="AC28" s="162" t="b">
        <f t="shared" si="12"/>
        <v>0</v>
      </c>
      <c r="AD28" s="162" t="b">
        <f t="shared" si="13"/>
        <v>0</v>
      </c>
      <c r="AE28" s="162" t="b">
        <f t="shared" si="25"/>
        <v>0</v>
      </c>
      <c r="AF28" s="162" t="b">
        <f t="shared" si="14"/>
        <v>0</v>
      </c>
      <c r="AG28" s="162" t="b">
        <f t="shared" si="15"/>
        <v>0</v>
      </c>
      <c r="AH28" s="162" t="b">
        <f t="shared" si="16"/>
        <v>0</v>
      </c>
      <c r="AI28" s="162" t="b">
        <f t="shared" si="17"/>
        <v>0</v>
      </c>
      <c r="AJ28" s="167" t="str">
        <f t="shared" si="18"/>
        <v/>
      </c>
      <c r="AK28" s="168" t="str">
        <f t="shared" si="19"/>
        <v/>
      </c>
      <c r="AL28" s="240" t="str">
        <f t="shared" si="26"/>
        <v/>
      </c>
      <c r="AM28" s="165" t="str">
        <f t="shared" si="27"/>
        <v/>
      </c>
      <c r="AN28" s="166">
        <f t="shared" si="28"/>
        <v>0</v>
      </c>
      <c r="AO28" s="148" t="str">
        <f t="shared" si="29"/>
        <v/>
      </c>
      <c r="AP28" s="149" t="str">
        <f t="shared" si="30"/>
        <v/>
      </c>
      <c r="AQ28" s="137"/>
      <c r="AR28" s="165" t="str">
        <f t="shared" si="31"/>
        <v/>
      </c>
      <c r="AS28" s="243" t="str">
        <f t="shared" si="32"/>
        <v/>
      </c>
      <c r="AT28" s="243" t="str">
        <f t="shared" si="33"/>
        <v/>
      </c>
      <c r="AU28" s="243" t="str">
        <f t="shared" si="20"/>
        <v/>
      </c>
      <c r="AV28" s="242"/>
      <c r="AW28" s="243" t="str">
        <f t="shared" si="35"/>
        <v/>
      </c>
      <c r="AX28" s="243">
        <f t="shared" si="36"/>
        <v>0</v>
      </c>
      <c r="AY28" s="242"/>
      <c r="AZ28" s="241" t="str">
        <f t="shared" si="34"/>
        <v/>
      </c>
      <c r="BA28" s="60">
        <f t="shared" si="21"/>
        <v>0</v>
      </c>
    </row>
    <row r="29" spans="1:53" ht="15" customHeight="1" x14ac:dyDescent="0.25">
      <c r="A29">
        <v>12</v>
      </c>
      <c r="B29" s="17"/>
      <c r="C29" s="156"/>
      <c r="D29" s="197"/>
      <c r="E29" s="137"/>
      <c r="F29" s="137"/>
      <c r="G29" s="157"/>
      <c r="H29" s="170"/>
      <c r="I29" s="169"/>
      <c r="J29" s="169"/>
      <c r="K29" s="169"/>
      <c r="L29" s="169"/>
      <c r="M29" s="171"/>
      <c r="N29" s="160">
        <f t="shared" si="22"/>
        <v>0</v>
      </c>
      <c r="O29" s="161" t="str">
        <f t="shared" si="23"/>
        <v/>
      </c>
      <c r="P29" s="161" t="str">
        <f t="shared" si="0"/>
        <v/>
      </c>
      <c r="Q29" s="161" t="str">
        <f t="shared" si="1"/>
        <v/>
      </c>
      <c r="R29" s="161">
        <f t="shared" si="24"/>
        <v>0</v>
      </c>
      <c r="S29" s="102" t="str">
        <f t="shared" si="2"/>
        <v/>
      </c>
      <c r="T29" s="102" t="str">
        <f t="shared" si="3"/>
        <v/>
      </c>
      <c r="U29" s="102" t="str">
        <f t="shared" si="4"/>
        <v/>
      </c>
      <c r="V29" s="102" t="str">
        <f t="shared" si="5"/>
        <v/>
      </c>
      <c r="W29" s="102" t="str">
        <f t="shared" si="6"/>
        <v/>
      </c>
      <c r="X29" s="102" t="str">
        <f t="shared" si="7"/>
        <v/>
      </c>
      <c r="Y29" s="102">
        <f t="shared" si="8"/>
        <v>0</v>
      </c>
      <c r="Z29" s="162" t="b">
        <f t="shared" si="9"/>
        <v>0</v>
      </c>
      <c r="AA29" s="162" t="b">
        <f t="shared" si="10"/>
        <v>0</v>
      </c>
      <c r="AB29" s="162" t="b">
        <f t="shared" si="11"/>
        <v>0</v>
      </c>
      <c r="AC29" s="162" t="b">
        <f t="shared" si="12"/>
        <v>0</v>
      </c>
      <c r="AD29" s="162" t="b">
        <f t="shared" si="13"/>
        <v>0</v>
      </c>
      <c r="AE29" s="162" t="b">
        <f t="shared" si="25"/>
        <v>0</v>
      </c>
      <c r="AF29" s="162" t="b">
        <f t="shared" si="14"/>
        <v>0</v>
      </c>
      <c r="AG29" s="162" t="b">
        <f t="shared" si="15"/>
        <v>0</v>
      </c>
      <c r="AH29" s="162" t="b">
        <f t="shared" si="16"/>
        <v>0</v>
      </c>
      <c r="AI29" s="162" t="b">
        <f t="shared" si="17"/>
        <v>0</v>
      </c>
      <c r="AJ29" s="167" t="str">
        <f t="shared" si="18"/>
        <v/>
      </c>
      <c r="AK29" s="168" t="str">
        <f t="shared" si="19"/>
        <v/>
      </c>
      <c r="AL29" s="240" t="str">
        <f t="shared" si="26"/>
        <v/>
      </c>
      <c r="AM29" s="165" t="str">
        <f t="shared" si="27"/>
        <v/>
      </c>
      <c r="AN29" s="166">
        <f t="shared" si="28"/>
        <v>0</v>
      </c>
      <c r="AO29" s="148" t="str">
        <f t="shared" si="29"/>
        <v/>
      </c>
      <c r="AP29" s="149" t="str">
        <f t="shared" si="30"/>
        <v/>
      </c>
      <c r="AQ29" s="137"/>
      <c r="AR29" s="165" t="str">
        <f t="shared" si="31"/>
        <v/>
      </c>
      <c r="AS29" s="243" t="str">
        <f t="shared" si="32"/>
        <v/>
      </c>
      <c r="AT29" s="243" t="str">
        <f t="shared" si="33"/>
        <v/>
      </c>
      <c r="AU29" s="243" t="str">
        <f t="shared" si="20"/>
        <v/>
      </c>
      <c r="AV29" s="242"/>
      <c r="AW29" s="243" t="str">
        <f t="shared" si="35"/>
        <v/>
      </c>
      <c r="AX29" s="243">
        <f t="shared" si="36"/>
        <v>0</v>
      </c>
      <c r="AY29" s="242"/>
      <c r="AZ29" s="241" t="str">
        <f t="shared" si="34"/>
        <v/>
      </c>
      <c r="BA29" s="60">
        <f t="shared" si="21"/>
        <v>0</v>
      </c>
    </row>
    <row r="30" spans="1:53" ht="15" customHeight="1" x14ac:dyDescent="0.25">
      <c r="A30">
        <v>13</v>
      </c>
      <c r="B30" s="17"/>
      <c r="C30" s="156"/>
      <c r="D30" s="155"/>
      <c r="E30" s="137"/>
      <c r="F30" s="137"/>
      <c r="G30" s="157"/>
      <c r="H30" s="170"/>
      <c r="I30" s="169"/>
      <c r="J30" s="169"/>
      <c r="K30" s="169"/>
      <c r="L30" s="169"/>
      <c r="M30" s="171"/>
      <c r="N30" s="160">
        <f t="shared" si="22"/>
        <v>0</v>
      </c>
      <c r="O30" s="161" t="str">
        <f t="shared" si="23"/>
        <v/>
      </c>
      <c r="P30" s="161" t="str">
        <f t="shared" si="0"/>
        <v/>
      </c>
      <c r="Q30" s="161" t="str">
        <f t="shared" si="1"/>
        <v/>
      </c>
      <c r="R30" s="161">
        <f t="shared" si="24"/>
        <v>0</v>
      </c>
      <c r="S30" s="102" t="str">
        <f t="shared" si="2"/>
        <v/>
      </c>
      <c r="T30" s="102" t="str">
        <f t="shared" si="3"/>
        <v/>
      </c>
      <c r="U30" s="102" t="str">
        <f t="shared" si="4"/>
        <v/>
      </c>
      <c r="V30" s="102" t="str">
        <f t="shared" si="5"/>
        <v/>
      </c>
      <c r="W30" s="102" t="str">
        <f t="shared" si="6"/>
        <v/>
      </c>
      <c r="X30" s="102" t="str">
        <f t="shared" si="7"/>
        <v/>
      </c>
      <c r="Y30" s="102">
        <f t="shared" si="8"/>
        <v>0</v>
      </c>
      <c r="Z30" s="162" t="b">
        <f t="shared" si="9"/>
        <v>0</v>
      </c>
      <c r="AA30" s="162" t="b">
        <f t="shared" si="10"/>
        <v>0</v>
      </c>
      <c r="AB30" s="162" t="b">
        <f t="shared" si="11"/>
        <v>0</v>
      </c>
      <c r="AC30" s="162" t="b">
        <f t="shared" si="12"/>
        <v>0</v>
      </c>
      <c r="AD30" s="162" t="b">
        <f t="shared" si="13"/>
        <v>0</v>
      </c>
      <c r="AE30" s="162" t="b">
        <f t="shared" si="25"/>
        <v>0</v>
      </c>
      <c r="AF30" s="162" t="b">
        <f t="shared" si="14"/>
        <v>0</v>
      </c>
      <c r="AG30" s="162" t="b">
        <f t="shared" si="15"/>
        <v>0</v>
      </c>
      <c r="AH30" s="162" t="b">
        <f t="shared" si="16"/>
        <v>0</v>
      </c>
      <c r="AI30" s="162" t="b">
        <f t="shared" si="17"/>
        <v>0</v>
      </c>
      <c r="AJ30" s="167" t="str">
        <f t="shared" si="18"/>
        <v/>
      </c>
      <c r="AK30" s="168" t="str">
        <f t="shared" si="19"/>
        <v/>
      </c>
      <c r="AL30" s="240" t="str">
        <f t="shared" si="26"/>
        <v/>
      </c>
      <c r="AM30" s="165" t="str">
        <f t="shared" si="27"/>
        <v/>
      </c>
      <c r="AN30" s="166">
        <f t="shared" si="28"/>
        <v>0</v>
      </c>
      <c r="AO30" s="148" t="str">
        <f t="shared" si="29"/>
        <v/>
      </c>
      <c r="AP30" s="149" t="str">
        <f t="shared" si="30"/>
        <v/>
      </c>
      <c r="AQ30" s="137"/>
      <c r="AR30" s="165" t="str">
        <f t="shared" si="31"/>
        <v/>
      </c>
      <c r="AS30" s="243" t="str">
        <f t="shared" si="32"/>
        <v/>
      </c>
      <c r="AT30" s="243" t="str">
        <f t="shared" si="33"/>
        <v/>
      </c>
      <c r="AU30" s="243" t="str">
        <f t="shared" si="20"/>
        <v/>
      </c>
      <c r="AV30" s="242"/>
      <c r="AW30" s="243" t="str">
        <f t="shared" si="35"/>
        <v/>
      </c>
      <c r="AX30" s="243">
        <f t="shared" si="36"/>
        <v>0</v>
      </c>
      <c r="AY30" s="242"/>
      <c r="AZ30" s="241" t="str">
        <f t="shared" si="34"/>
        <v/>
      </c>
      <c r="BA30" s="60">
        <f t="shared" si="21"/>
        <v>0</v>
      </c>
    </row>
    <row r="31" spans="1:53" ht="15" customHeight="1" x14ac:dyDescent="0.25">
      <c r="A31">
        <v>14</v>
      </c>
      <c r="B31" s="17"/>
      <c r="C31" s="156"/>
      <c r="D31" s="155"/>
      <c r="E31" s="137"/>
      <c r="F31" s="137"/>
      <c r="G31" s="157"/>
      <c r="H31" s="170"/>
      <c r="I31" s="169"/>
      <c r="J31" s="169"/>
      <c r="K31" s="169"/>
      <c r="L31" s="169"/>
      <c r="M31" s="171"/>
      <c r="N31" s="160">
        <f t="shared" si="22"/>
        <v>0</v>
      </c>
      <c r="O31" s="161" t="str">
        <f t="shared" si="23"/>
        <v/>
      </c>
      <c r="P31" s="161" t="str">
        <f t="shared" si="0"/>
        <v/>
      </c>
      <c r="Q31" s="161" t="str">
        <f t="shared" si="1"/>
        <v/>
      </c>
      <c r="R31" s="161">
        <f t="shared" si="24"/>
        <v>0</v>
      </c>
      <c r="S31" s="102" t="str">
        <f t="shared" si="2"/>
        <v/>
      </c>
      <c r="T31" s="102" t="str">
        <f t="shared" si="3"/>
        <v/>
      </c>
      <c r="U31" s="102" t="str">
        <f t="shared" si="4"/>
        <v/>
      </c>
      <c r="V31" s="102" t="str">
        <f t="shared" si="5"/>
        <v/>
      </c>
      <c r="W31" s="102" t="str">
        <f t="shared" si="6"/>
        <v/>
      </c>
      <c r="X31" s="102" t="str">
        <f t="shared" si="7"/>
        <v/>
      </c>
      <c r="Y31" s="102">
        <f t="shared" si="8"/>
        <v>0</v>
      </c>
      <c r="Z31" s="162" t="b">
        <f t="shared" si="9"/>
        <v>0</v>
      </c>
      <c r="AA31" s="162" t="b">
        <f t="shared" si="10"/>
        <v>0</v>
      </c>
      <c r="AB31" s="162" t="b">
        <f t="shared" si="11"/>
        <v>0</v>
      </c>
      <c r="AC31" s="162" t="b">
        <f t="shared" si="12"/>
        <v>0</v>
      </c>
      <c r="AD31" s="162" t="b">
        <f t="shared" si="13"/>
        <v>0</v>
      </c>
      <c r="AE31" s="162" t="b">
        <f t="shared" si="25"/>
        <v>0</v>
      </c>
      <c r="AF31" s="162" t="b">
        <f t="shared" si="14"/>
        <v>0</v>
      </c>
      <c r="AG31" s="162" t="b">
        <f t="shared" si="15"/>
        <v>0</v>
      </c>
      <c r="AH31" s="162" t="b">
        <f t="shared" si="16"/>
        <v>0</v>
      </c>
      <c r="AI31" s="162" t="b">
        <f t="shared" si="17"/>
        <v>0</v>
      </c>
      <c r="AJ31" s="167" t="str">
        <f t="shared" si="18"/>
        <v/>
      </c>
      <c r="AK31" s="168" t="str">
        <f t="shared" si="19"/>
        <v/>
      </c>
      <c r="AL31" s="240" t="str">
        <f t="shared" si="26"/>
        <v/>
      </c>
      <c r="AM31" s="165" t="str">
        <f t="shared" si="27"/>
        <v/>
      </c>
      <c r="AN31" s="166">
        <f t="shared" si="28"/>
        <v>0</v>
      </c>
      <c r="AO31" s="148" t="str">
        <f t="shared" si="29"/>
        <v/>
      </c>
      <c r="AP31" s="149" t="str">
        <f t="shared" si="30"/>
        <v/>
      </c>
      <c r="AQ31" s="137"/>
      <c r="AR31" s="165" t="str">
        <f t="shared" si="31"/>
        <v/>
      </c>
      <c r="AS31" s="243" t="str">
        <f t="shared" si="32"/>
        <v/>
      </c>
      <c r="AT31" s="243" t="str">
        <f t="shared" si="33"/>
        <v/>
      </c>
      <c r="AU31" s="243" t="str">
        <f t="shared" si="20"/>
        <v/>
      </c>
      <c r="AV31" s="242"/>
      <c r="AW31" s="243" t="str">
        <f t="shared" si="35"/>
        <v/>
      </c>
      <c r="AX31" s="243">
        <f t="shared" si="36"/>
        <v>0</v>
      </c>
      <c r="AY31" s="242"/>
      <c r="AZ31" s="241" t="str">
        <f t="shared" si="34"/>
        <v/>
      </c>
      <c r="BA31" s="60">
        <f t="shared" si="21"/>
        <v>0</v>
      </c>
    </row>
    <row r="32" spans="1:53" ht="15" customHeight="1" x14ac:dyDescent="0.25">
      <c r="A32">
        <v>15</v>
      </c>
      <c r="B32" s="17"/>
      <c r="C32" s="156"/>
      <c r="D32" s="155"/>
      <c r="E32" s="137"/>
      <c r="F32" s="137"/>
      <c r="G32" s="157"/>
      <c r="H32" s="170"/>
      <c r="I32" s="169"/>
      <c r="J32" s="169"/>
      <c r="K32" s="169"/>
      <c r="L32" s="169"/>
      <c r="M32" s="171"/>
      <c r="N32" s="160">
        <f t="shared" si="22"/>
        <v>0</v>
      </c>
      <c r="O32" s="161" t="str">
        <f t="shared" si="23"/>
        <v/>
      </c>
      <c r="P32" s="161" t="str">
        <f t="shared" si="0"/>
        <v/>
      </c>
      <c r="Q32" s="161" t="str">
        <f t="shared" si="1"/>
        <v/>
      </c>
      <c r="R32" s="161">
        <f t="shared" si="24"/>
        <v>0</v>
      </c>
      <c r="S32" s="102" t="str">
        <f t="shared" si="2"/>
        <v/>
      </c>
      <c r="T32" s="102" t="str">
        <f t="shared" si="3"/>
        <v/>
      </c>
      <c r="U32" s="102" t="str">
        <f t="shared" si="4"/>
        <v/>
      </c>
      <c r="V32" s="102" t="str">
        <f t="shared" si="5"/>
        <v/>
      </c>
      <c r="W32" s="102" t="str">
        <f t="shared" si="6"/>
        <v/>
      </c>
      <c r="X32" s="102" t="str">
        <f t="shared" si="7"/>
        <v/>
      </c>
      <c r="Y32" s="102">
        <f t="shared" si="8"/>
        <v>0</v>
      </c>
      <c r="Z32" s="162" t="b">
        <f t="shared" si="9"/>
        <v>0</v>
      </c>
      <c r="AA32" s="162" t="b">
        <f t="shared" si="10"/>
        <v>0</v>
      </c>
      <c r="AB32" s="162" t="b">
        <f t="shared" si="11"/>
        <v>0</v>
      </c>
      <c r="AC32" s="162" t="b">
        <f t="shared" si="12"/>
        <v>0</v>
      </c>
      <c r="AD32" s="162" t="b">
        <f t="shared" si="13"/>
        <v>0</v>
      </c>
      <c r="AE32" s="162" t="b">
        <f t="shared" si="25"/>
        <v>0</v>
      </c>
      <c r="AF32" s="162" t="b">
        <f t="shared" si="14"/>
        <v>0</v>
      </c>
      <c r="AG32" s="162" t="b">
        <f t="shared" si="15"/>
        <v>0</v>
      </c>
      <c r="AH32" s="162" t="b">
        <f t="shared" si="16"/>
        <v>0</v>
      </c>
      <c r="AI32" s="162" t="b">
        <f t="shared" si="17"/>
        <v>0</v>
      </c>
      <c r="AJ32" s="167" t="str">
        <f t="shared" si="18"/>
        <v/>
      </c>
      <c r="AK32" s="168" t="str">
        <f t="shared" si="19"/>
        <v/>
      </c>
      <c r="AL32" s="240" t="str">
        <f t="shared" si="26"/>
        <v/>
      </c>
      <c r="AM32" s="165" t="str">
        <f t="shared" si="27"/>
        <v/>
      </c>
      <c r="AN32" s="166">
        <f t="shared" si="28"/>
        <v>0</v>
      </c>
      <c r="AO32" s="148" t="str">
        <f t="shared" si="29"/>
        <v/>
      </c>
      <c r="AP32" s="149" t="str">
        <f t="shared" si="30"/>
        <v/>
      </c>
      <c r="AQ32" s="137"/>
      <c r="AR32" s="165" t="str">
        <f t="shared" si="31"/>
        <v/>
      </c>
      <c r="AS32" s="243" t="str">
        <f t="shared" si="32"/>
        <v/>
      </c>
      <c r="AT32" s="243" t="str">
        <f t="shared" si="33"/>
        <v/>
      </c>
      <c r="AU32" s="243" t="str">
        <f t="shared" si="20"/>
        <v/>
      </c>
      <c r="AV32" s="242"/>
      <c r="AW32" s="243" t="str">
        <f t="shared" si="35"/>
        <v/>
      </c>
      <c r="AX32" s="243">
        <f t="shared" si="36"/>
        <v>0</v>
      </c>
      <c r="AY32" s="242"/>
      <c r="AZ32" s="241" t="str">
        <f t="shared" si="34"/>
        <v/>
      </c>
      <c r="BA32" s="60">
        <f t="shared" si="21"/>
        <v>0</v>
      </c>
    </row>
    <row r="33" spans="1:53" ht="15" customHeight="1" x14ac:dyDescent="0.25">
      <c r="A33">
        <v>16</v>
      </c>
      <c r="B33" s="17"/>
      <c r="C33" s="156"/>
      <c r="D33" s="197"/>
      <c r="E33" s="137"/>
      <c r="F33" s="137"/>
      <c r="G33" s="157"/>
      <c r="H33" s="170"/>
      <c r="I33" s="169"/>
      <c r="J33" s="169"/>
      <c r="K33" s="169"/>
      <c r="L33" s="169"/>
      <c r="M33" s="171"/>
      <c r="N33" s="160">
        <f t="shared" si="22"/>
        <v>0</v>
      </c>
      <c r="O33" s="161" t="str">
        <f t="shared" si="23"/>
        <v/>
      </c>
      <c r="P33" s="161" t="str">
        <f t="shared" si="0"/>
        <v/>
      </c>
      <c r="Q33" s="161" t="str">
        <f t="shared" si="1"/>
        <v/>
      </c>
      <c r="R33" s="161">
        <f t="shared" si="24"/>
        <v>0</v>
      </c>
      <c r="S33" s="102" t="str">
        <f t="shared" si="2"/>
        <v/>
      </c>
      <c r="T33" s="102" t="str">
        <f t="shared" si="3"/>
        <v/>
      </c>
      <c r="U33" s="102" t="str">
        <f t="shared" si="4"/>
        <v/>
      </c>
      <c r="V33" s="102" t="str">
        <f t="shared" si="5"/>
        <v/>
      </c>
      <c r="W33" s="102" t="str">
        <f t="shared" si="6"/>
        <v/>
      </c>
      <c r="X33" s="102" t="str">
        <f t="shared" si="7"/>
        <v/>
      </c>
      <c r="Y33" s="102">
        <f t="shared" si="8"/>
        <v>0</v>
      </c>
      <c r="Z33" s="162" t="b">
        <f t="shared" si="9"/>
        <v>0</v>
      </c>
      <c r="AA33" s="162" t="b">
        <f t="shared" si="10"/>
        <v>0</v>
      </c>
      <c r="AB33" s="162" t="b">
        <f t="shared" si="11"/>
        <v>0</v>
      </c>
      <c r="AC33" s="162" t="b">
        <f t="shared" si="12"/>
        <v>0</v>
      </c>
      <c r="AD33" s="162" t="b">
        <f t="shared" si="13"/>
        <v>0</v>
      </c>
      <c r="AE33" s="162" t="b">
        <f t="shared" si="25"/>
        <v>0</v>
      </c>
      <c r="AF33" s="162" t="b">
        <f t="shared" si="14"/>
        <v>0</v>
      </c>
      <c r="AG33" s="162" t="b">
        <f t="shared" si="15"/>
        <v>0</v>
      </c>
      <c r="AH33" s="162" t="b">
        <f t="shared" si="16"/>
        <v>0</v>
      </c>
      <c r="AI33" s="162" t="b">
        <f t="shared" si="17"/>
        <v>0</v>
      </c>
      <c r="AJ33" s="167" t="str">
        <f t="shared" si="18"/>
        <v/>
      </c>
      <c r="AK33" s="168" t="str">
        <f t="shared" si="19"/>
        <v/>
      </c>
      <c r="AL33" s="240" t="str">
        <f t="shared" si="26"/>
        <v/>
      </c>
      <c r="AM33" s="165" t="str">
        <f t="shared" si="27"/>
        <v/>
      </c>
      <c r="AN33" s="166">
        <f t="shared" si="28"/>
        <v>0</v>
      </c>
      <c r="AO33" s="148" t="str">
        <f t="shared" si="29"/>
        <v/>
      </c>
      <c r="AP33" s="149" t="str">
        <f t="shared" si="30"/>
        <v/>
      </c>
      <c r="AQ33" s="137"/>
      <c r="AR33" s="165" t="str">
        <f t="shared" si="31"/>
        <v/>
      </c>
      <c r="AS33" s="243" t="str">
        <f t="shared" si="32"/>
        <v/>
      </c>
      <c r="AT33" s="243" t="str">
        <f t="shared" si="33"/>
        <v/>
      </c>
      <c r="AU33" s="243" t="str">
        <f t="shared" si="20"/>
        <v/>
      </c>
      <c r="AV33" s="242"/>
      <c r="AW33" s="243" t="str">
        <f t="shared" si="35"/>
        <v/>
      </c>
      <c r="AX33" s="243">
        <f t="shared" si="36"/>
        <v>0</v>
      </c>
      <c r="AY33" s="242"/>
      <c r="AZ33" s="241" t="str">
        <f t="shared" si="34"/>
        <v/>
      </c>
      <c r="BA33" s="60">
        <f t="shared" si="21"/>
        <v>0</v>
      </c>
    </row>
    <row r="34" spans="1:53" ht="15" customHeight="1" x14ac:dyDescent="0.25">
      <c r="A34">
        <v>17</v>
      </c>
      <c r="B34" s="17"/>
      <c r="C34" s="156"/>
      <c r="D34" s="197"/>
      <c r="E34" s="137"/>
      <c r="F34" s="137"/>
      <c r="G34" s="157"/>
      <c r="H34" s="170"/>
      <c r="I34" s="169"/>
      <c r="J34" s="169"/>
      <c r="K34" s="169"/>
      <c r="L34" s="169"/>
      <c r="M34" s="171"/>
      <c r="N34" s="160">
        <f t="shared" si="22"/>
        <v>0</v>
      </c>
      <c r="O34" s="161" t="str">
        <f t="shared" si="23"/>
        <v/>
      </c>
      <c r="P34" s="161" t="str">
        <f t="shared" si="0"/>
        <v/>
      </c>
      <c r="Q34" s="161" t="str">
        <f t="shared" si="1"/>
        <v/>
      </c>
      <c r="R34" s="161">
        <f t="shared" si="24"/>
        <v>0</v>
      </c>
      <c r="S34" s="102" t="str">
        <f t="shared" si="2"/>
        <v/>
      </c>
      <c r="T34" s="102" t="str">
        <f t="shared" si="3"/>
        <v/>
      </c>
      <c r="U34" s="102" t="str">
        <f t="shared" si="4"/>
        <v/>
      </c>
      <c r="V34" s="102" t="str">
        <f t="shared" si="5"/>
        <v/>
      </c>
      <c r="W34" s="102" t="str">
        <f t="shared" si="6"/>
        <v/>
      </c>
      <c r="X34" s="102" t="str">
        <f t="shared" si="7"/>
        <v/>
      </c>
      <c r="Y34" s="102">
        <f t="shared" si="8"/>
        <v>0</v>
      </c>
      <c r="Z34" s="162" t="b">
        <f t="shared" si="9"/>
        <v>0</v>
      </c>
      <c r="AA34" s="162" t="b">
        <f t="shared" si="10"/>
        <v>0</v>
      </c>
      <c r="AB34" s="162" t="b">
        <f t="shared" si="11"/>
        <v>0</v>
      </c>
      <c r="AC34" s="162" t="b">
        <f t="shared" si="12"/>
        <v>0</v>
      </c>
      <c r="AD34" s="162" t="b">
        <f t="shared" si="13"/>
        <v>0</v>
      </c>
      <c r="AE34" s="162" t="b">
        <f t="shared" si="25"/>
        <v>0</v>
      </c>
      <c r="AF34" s="162" t="b">
        <f t="shared" si="14"/>
        <v>0</v>
      </c>
      <c r="AG34" s="162" t="b">
        <f t="shared" si="15"/>
        <v>0</v>
      </c>
      <c r="AH34" s="162" t="b">
        <f t="shared" si="16"/>
        <v>0</v>
      </c>
      <c r="AI34" s="162" t="b">
        <f t="shared" si="17"/>
        <v>0</v>
      </c>
      <c r="AJ34" s="167" t="str">
        <f t="shared" si="18"/>
        <v/>
      </c>
      <c r="AK34" s="168" t="str">
        <f t="shared" si="19"/>
        <v/>
      </c>
      <c r="AL34" s="240" t="str">
        <f t="shared" si="26"/>
        <v/>
      </c>
      <c r="AM34" s="165" t="str">
        <f t="shared" si="27"/>
        <v/>
      </c>
      <c r="AN34" s="166">
        <f t="shared" si="28"/>
        <v>0</v>
      </c>
      <c r="AO34" s="148" t="str">
        <f t="shared" si="29"/>
        <v/>
      </c>
      <c r="AP34" s="149" t="str">
        <f t="shared" si="30"/>
        <v/>
      </c>
      <c r="AQ34" s="137"/>
      <c r="AR34" s="165" t="str">
        <f t="shared" si="31"/>
        <v/>
      </c>
      <c r="AS34" s="243" t="str">
        <f t="shared" si="32"/>
        <v/>
      </c>
      <c r="AT34" s="243" t="str">
        <f t="shared" si="33"/>
        <v/>
      </c>
      <c r="AU34" s="243" t="str">
        <f t="shared" si="20"/>
        <v/>
      </c>
      <c r="AV34" s="242"/>
      <c r="AW34" s="243" t="str">
        <f t="shared" si="35"/>
        <v/>
      </c>
      <c r="AX34" s="243">
        <f t="shared" si="36"/>
        <v>0</v>
      </c>
      <c r="AY34" s="242"/>
      <c r="AZ34" s="241" t="str">
        <f t="shared" si="34"/>
        <v/>
      </c>
      <c r="BA34" s="60">
        <f t="shared" si="21"/>
        <v>0</v>
      </c>
    </row>
    <row r="35" spans="1:53" ht="15" customHeight="1" x14ac:dyDescent="0.25">
      <c r="A35">
        <v>18</v>
      </c>
      <c r="B35" s="17"/>
      <c r="C35" s="156"/>
      <c r="D35" s="197"/>
      <c r="E35" s="137"/>
      <c r="F35" s="137"/>
      <c r="G35" s="157"/>
      <c r="H35" s="170"/>
      <c r="I35" s="169"/>
      <c r="J35" s="169"/>
      <c r="K35" s="169"/>
      <c r="L35" s="169"/>
      <c r="M35" s="171"/>
      <c r="N35" s="160">
        <f t="shared" si="22"/>
        <v>0</v>
      </c>
      <c r="O35" s="161" t="str">
        <f t="shared" si="23"/>
        <v/>
      </c>
      <c r="P35" s="161" t="str">
        <f t="shared" si="0"/>
        <v/>
      </c>
      <c r="Q35" s="161" t="str">
        <f t="shared" si="1"/>
        <v/>
      </c>
      <c r="R35" s="161">
        <f t="shared" si="24"/>
        <v>0</v>
      </c>
      <c r="S35" s="102" t="str">
        <f t="shared" si="2"/>
        <v/>
      </c>
      <c r="T35" s="102" t="str">
        <f t="shared" si="3"/>
        <v/>
      </c>
      <c r="U35" s="102" t="str">
        <f t="shared" si="4"/>
        <v/>
      </c>
      <c r="V35" s="102" t="str">
        <f t="shared" si="5"/>
        <v/>
      </c>
      <c r="W35" s="102" t="str">
        <f t="shared" si="6"/>
        <v/>
      </c>
      <c r="X35" s="102" t="str">
        <f t="shared" si="7"/>
        <v/>
      </c>
      <c r="Y35" s="102">
        <f t="shared" si="8"/>
        <v>0</v>
      </c>
      <c r="Z35" s="162" t="b">
        <f t="shared" si="9"/>
        <v>0</v>
      </c>
      <c r="AA35" s="162" t="b">
        <f t="shared" si="10"/>
        <v>0</v>
      </c>
      <c r="AB35" s="162" t="b">
        <f t="shared" si="11"/>
        <v>0</v>
      </c>
      <c r="AC35" s="162" t="b">
        <f t="shared" si="12"/>
        <v>0</v>
      </c>
      <c r="AD35" s="162" t="b">
        <f t="shared" si="13"/>
        <v>0</v>
      </c>
      <c r="AE35" s="162" t="b">
        <f t="shared" si="25"/>
        <v>0</v>
      </c>
      <c r="AF35" s="162" t="b">
        <f t="shared" si="14"/>
        <v>0</v>
      </c>
      <c r="AG35" s="162" t="b">
        <f t="shared" si="15"/>
        <v>0</v>
      </c>
      <c r="AH35" s="162" t="b">
        <f t="shared" si="16"/>
        <v>0</v>
      </c>
      <c r="AI35" s="162" t="b">
        <f t="shared" si="17"/>
        <v>0</v>
      </c>
      <c r="AJ35" s="167" t="str">
        <f t="shared" si="18"/>
        <v/>
      </c>
      <c r="AK35" s="168" t="str">
        <f t="shared" si="19"/>
        <v/>
      </c>
      <c r="AL35" s="240" t="str">
        <f t="shared" si="26"/>
        <v/>
      </c>
      <c r="AM35" s="165" t="str">
        <f t="shared" si="27"/>
        <v/>
      </c>
      <c r="AN35" s="166">
        <f t="shared" si="28"/>
        <v>0</v>
      </c>
      <c r="AO35" s="148" t="str">
        <f t="shared" si="29"/>
        <v/>
      </c>
      <c r="AP35" s="149" t="str">
        <f t="shared" si="30"/>
        <v/>
      </c>
      <c r="AQ35" s="137"/>
      <c r="AR35" s="165" t="str">
        <f t="shared" si="31"/>
        <v/>
      </c>
      <c r="AS35" s="243" t="str">
        <f t="shared" si="32"/>
        <v/>
      </c>
      <c r="AT35" s="243" t="str">
        <f t="shared" si="33"/>
        <v/>
      </c>
      <c r="AU35" s="243" t="str">
        <f t="shared" si="20"/>
        <v/>
      </c>
      <c r="AV35" s="242"/>
      <c r="AW35" s="243" t="str">
        <f t="shared" si="35"/>
        <v/>
      </c>
      <c r="AX35" s="243">
        <f t="shared" si="36"/>
        <v>0</v>
      </c>
      <c r="AY35" s="242"/>
      <c r="AZ35" s="241" t="str">
        <f t="shared" si="34"/>
        <v/>
      </c>
      <c r="BA35" s="60">
        <f t="shared" si="21"/>
        <v>0</v>
      </c>
    </row>
    <row r="36" spans="1:53" ht="15" customHeight="1" x14ac:dyDescent="0.25">
      <c r="A36">
        <v>19</v>
      </c>
      <c r="B36" s="17"/>
      <c r="C36" s="156"/>
      <c r="D36" s="197"/>
      <c r="E36" s="137"/>
      <c r="F36" s="137"/>
      <c r="G36" s="157"/>
      <c r="H36" s="170"/>
      <c r="I36" s="169"/>
      <c r="J36" s="169"/>
      <c r="K36" s="169"/>
      <c r="L36" s="169"/>
      <c r="M36" s="171"/>
      <c r="N36" s="160">
        <f t="shared" si="22"/>
        <v>0</v>
      </c>
      <c r="O36" s="161" t="str">
        <f t="shared" si="23"/>
        <v/>
      </c>
      <c r="P36" s="161" t="str">
        <f t="shared" si="0"/>
        <v/>
      </c>
      <c r="Q36" s="161" t="str">
        <f t="shared" si="1"/>
        <v/>
      </c>
      <c r="R36" s="161">
        <f t="shared" si="24"/>
        <v>0</v>
      </c>
      <c r="S36" s="102" t="str">
        <f t="shared" si="2"/>
        <v/>
      </c>
      <c r="T36" s="102" t="str">
        <f t="shared" si="3"/>
        <v/>
      </c>
      <c r="U36" s="102" t="str">
        <f t="shared" si="4"/>
        <v/>
      </c>
      <c r="V36" s="102" t="str">
        <f t="shared" si="5"/>
        <v/>
      </c>
      <c r="W36" s="102" t="str">
        <f t="shared" si="6"/>
        <v/>
      </c>
      <c r="X36" s="102" t="str">
        <f t="shared" si="7"/>
        <v/>
      </c>
      <c r="Y36" s="102">
        <f t="shared" si="8"/>
        <v>0</v>
      </c>
      <c r="Z36" s="162" t="b">
        <f t="shared" si="9"/>
        <v>0</v>
      </c>
      <c r="AA36" s="162" t="b">
        <f t="shared" si="10"/>
        <v>0</v>
      </c>
      <c r="AB36" s="162" t="b">
        <f t="shared" si="11"/>
        <v>0</v>
      </c>
      <c r="AC36" s="162" t="b">
        <f t="shared" si="12"/>
        <v>0</v>
      </c>
      <c r="AD36" s="162" t="b">
        <f t="shared" si="13"/>
        <v>0</v>
      </c>
      <c r="AE36" s="162" t="b">
        <f t="shared" si="25"/>
        <v>0</v>
      </c>
      <c r="AF36" s="162" t="b">
        <f t="shared" si="14"/>
        <v>0</v>
      </c>
      <c r="AG36" s="162" t="b">
        <f t="shared" si="15"/>
        <v>0</v>
      </c>
      <c r="AH36" s="162" t="b">
        <f t="shared" si="16"/>
        <v>0</v>
      </c>
      <c r="AI36" s="162" t="b">
        <f t="shared" si="17"/>
        <v>0</v>
      </c>
      <c r="AJ36" s="167" t="str">
        <f t="shared" si="18"/>
        <v/>
      </c>
      <c r="AK36" s="168" t="str">
        <f t="shared" si="19"/>
        <v/>
      </c>
      <c r="AL36" s="240" t="str">
        <f t="shared" si="26"/>
        <v/>
      </c>
      <c r="AM36" s="165" t="str">
        <f t="shared" si="27"/>
        <v/>
      </c>
      <c r="AN36" s="166">
        <f t="shared" si="28"/>
        <v>0</v>
      </c>
      <c r="AO36" s="148" t="str">
        <f t="shared" si="29"/>
        <v/>
      </c>
      <c r="AP36" s="149" t="str">
        <f t="shared" si="30"/>
        <v/>
      </c>
      <c r="AQ36" s="137"/>
      <c r="AR36" s="165" t="str">
        <f t="shared" si="31"/>
        <v/>
      </c>
      <c r="AS36" s="243" t="str">
        <f t="shared" si="32"/>
        <v/>
      </c>
      <c r="AT36" s="243" t="str">
        <f t="shared" si="33"/>
        <v/>
      </c>
      <c r="AU36" s="243" t="str">
        <f t="shared" si="20"/>
        <v/>
      </c>
      <c r="AV36" s="242"/>
      <c r="AW36" s="243" t="str">
        <f t="shared" si="35"/>
        <v/>
      </c>
      <c r="AX36" s="243">
        <f t="shared" si="36"/>
        <v>0</v>
      </c>
      <c r="AY36" s="242"/>
      <c r="AZ36" s="241" t="str">
        <f t="shared" si="34"/>
        <v/>
      </c>
      <c r="BA36" s="60">
        <f t="shared" si="21"/>
        <v>0</v>
      </c>
    </row>
    <row r="37" spans="1:53" ht="15" customHeight="1" x14ac:dyDescent="0.25">
      <c r="A37">
        <v>20</v>
      </c>
      <c r="B37" s="17"/>
      <c r="C37" s="156"/>
      <c r="D37" s="155"/>
      <c r="E37" s="137"/>
      <c r="F37" s="137"/>
      <c r="G37" s="157"/>
      <c r="H37" s="170"/>
      <c r="I37" s="169"/>
      <c r="J37" s="169"/>
      <c r="K37" s="169"/>
      <c r="L37" s="169"/>
      <c r="M37" s="171"/>
      <c r="N37" s="160">
        <f t="shared" si="22"/>
        <v>0</v>
      </c>
      <c r="O37" s="161" t="str">
        <f t="shared" si="23"/>
        <v/>
      </c>
      <c r="P37" s="161" t="str">
        <f t="shared" si="0"/>
        <v/>
      </c>
      <c r="Q37" s="161" t="str">
        <f t="shared" si="1"/>
        <v/>
      </c>
      <c r="R37" s="161">
        <f t="shared" si="24"/>
        <v>0</v>
      </c>
      <c r="S37" s="102" t="str">
        <f t="shared" si="2"/>
        <v/>
      </c>
      <c r="T37" s="102" t="str">
        <f t="shared" si="3"/>
        <v/>
      </c>
      <c r="U37" s="102" t="str">
        <f t="shared" si="4"/>
        <v/>
      </c>
      <c r="V37" s="102" t="str">
        <f t="shared" si="5"/>
        <v/>
      </c>
      <c r="W37" s="102" t="str">
        <f t="shared" si="6"/>
        <v/>
      </c>
      <c r="X37" s="102" t="str">
        <f t="shared" si="7"/>
        <v/>
      </c>
      <c r="Y37" s="102">
        <f t="shared" si="8"/>
        <v>0</v>
      </c>
      <c r="Z37" s="162" t="b">
        <f t="shared" si="9"/>
        <v>0</v>
      </c>
      <c r="AA37" s="162" t="b">
        <f t="shared" si="10"/>
        <v>0</v>
      </c>
      <c r="AB37" s="162" t="b">
        <f t="shared" si="11"/>
        <v>0</v>
      </c>
      <c r="AC37" s="162" t="b">
        <f t="shared" si="12"/>
        <v>0</v>
      </c>
      <c r="AD37" s="162" t="b">
        <f t="shared" si="13"/>
        <v>0</v>
      </c>
      <c r="AE37" s="162" t="b">
        <f t="shared" si="25"/>
        <v>0</v>
      </c>
      <c r="AF37" s="162" t="b">
        <f t="shared" si="14"/>
        <v>0</v>
      </c>
      <c r="AG37" s="162" t="b">
        <f t="shared" si="15"/>
        <v>0</v>
      </c>
      <c r="AH37" s="162" t="b">
        <f t="shared" si="16"/>
        <v>0</v>
      </c>
      <c r="AI37" s="162" t="b">
        <f t="shared" si="17"/>
        <v>0</v>
      </c>
      <c r="AJ37" s="167" t="str">
        <f t="shared" si="18"/>
        <v/>
      </c>
      <c r="AK37" s="168" t="str">
        <f t="shared" si="19"/>
        <v/>
      </c>
      <c r="AL37" s="240" t="str">
        <f t="shared" si="26"/>
        <v/>
      </c>
      <c r="AM37" s="165" t="str">
        <f t="shared" si="27"/>
        <v/>
      </c>
      <c r="AN37" s="166">
        <f t="shared" si="28"/>
        <v>0</v>
      </c>
      <c r="AO37" s="148" t="str">
        <f t="shared" si="29"/>
        <v/>
      </c>
      <c r="AP37" s="149" t="str">
        <f t="shared" si="30"/>
        <v/>
      </c>
      <c r="AQ37" s="137"/>
      <c r="AR37" s="165" t="str">
        <f t="shared" si="31"/>
        <v/>
      </c>
      <c r="AS37" s="243" t="str">
        <f t="shared" si="32"/>
        <v/>
      </c>
      <c r="AT37" s="243" t="str">
        <f t="shared" si="33"/>
        <v/>
      </c>
      <c r="AU37" s="243" t="str">
        <f t="shared" si="20"/>
        <v/>
      </c>
      <c r="AV37" s="242"/>
      <c r="AW37" s="243" t="str">
        <f t="shared" si="35"/>
        <v/>
      </c>
      <c r="AX37" s="243">
        <f t="shared" si="36"/>
        <v>0</v>
      </c>
      <c r="AY37" s="242"/>
      <c r="AZ37" s="241" t="str">
        <f t="shared" si="34"/>
        <v/>
      </c>
      <c r="BA37" s="60">
        <f t="shared" si="21"/>
        <v>0</v>
      </c>
    </row>
    <row r="38" spans="1:53" ht="15" customHeight="1" x14ac:dyDescent="0.25">
      <c r="A38">
        <v>21</v>
      </c>
      <c r="B38" s="17"/>
      <c r="C38" s="156"/>
      <c r="D38" s="155"/>
      <c r="E38" s="137"/>
      <c r="F38" s="137"/>
      <c r="G38" s="157"/>
      <c r="H38" s="170"/>
      <c r="I38" s="169"/>
      <c r="J38" s="169"/>
      <c r="K38" s="169"/>
      <c r="L38" s="169"/>
      <c r="M38" s="171"/>
      <c r="N38" s="160">
        <f t="shared" si="22"/>
        <v>0</v>
      </c>
      <c r="O38" s="161" t="str">
        <f t="shared" si="23"/>
        <v/>
      </c>
      <c r="P38" s="161" t="str">
        <f t="shared" si="0"/>
        <v/>
      </c>
      <c r="Q38" s="161" t="str">
        <f t="shared" si="1"/>
        <v/>
      </c>
      <c r="R38" s="161">
        <f t="shared" si="24"/>
        <v>0</v>
      </c>
      <c r="S38" s="102" t="str">
        <f t="shared" si="2"/>
        <v/>
      </c>
      <c r="T38" s="102" t="str">
        <f t="shared" si="3"/>
        <v/>
      </c>
      <c r="U38" s="102" t="str">
        <f t="shared" si="4"/>
        <v/>
      </c>
      <c r="V38" s="102" t="str">
        <f t="shared" si="5"/>
        <v/>
      </c>
      <c r="W38" s="102" t="str">
        <f t="shared" si="6"/>
        <v/>
      </c>
      <c r="X38" s="102" t="str">
        <f t="shared" si="7"/>
        <v/>
      </c>
      <c r="Y38" s="102">
        <f t="shared" si="8"/>
        <v>0</v>
      </c>
      <c r="Z38" s="162" t="b">
        <f t="shared" si="9"/>
        <v>0</v>
      </c>
      <c r="AA38" s="162" t="b">
        <f t="shared" si="10"/>
        <v>0</v>
      </c>
      <c r="AB38" s="162" t="b">
        <f t="shared" si="11"/>
        <v>0</v>
      </c>
      <c r="AC38" s="162" t="b">
        <f t="shared" si="12"/>
        <v>0</v>
      </c>
      <c r="AD38" s="162" t="b">
        <f t="shared" si="13"/>
        <v>0</v>
      </c>
      <c r="AE38" s="162" t="b">
        <f t="shared" si="25"/>
        <v>0</v>
      </c>
      <c r="AF38" s="162" t="b">
        <f t="shared" si="14"/>
        <v>0</v>
      </c>
      <c r="AG38" s="162" t="b">
        <f t="shared" si="15"/>
        <v>0</v>
      </c>
      <c r="AH38" s="162" t="b">
        <f t="shared" si="16"/>
        <v>0</v>
      </c>
      <c r="AI38" s="162" t="b">
        <f t="shared" si="17"/>
        <v>0</v>
      </c>
      <c r="AJ38" s="167" t="str">
        <f t="shared" si="18"/>
        <v/>
      </c>
      <c r="AK38" s="168" t="str">
        <f t="shared" si="19"/>
        <v/>
      </c>
      <c r="AL38" s="240" t="str">
        <f t="shared" si="26"/>
        <v/>
      </c>
      <c r="AM38" s="165" t="str">
        <f t="shared" si="27"/>
        <v/>
      </c>
      <c r="AN38" s="166">
        <f t="shared" si="28"/>
        <v>0</v>
      </c>
      <c r="AO38" s="148" t="str">
        <f t="shared" si="29"/>
        <v/>
      </c>
      <c r="AP38" s="149" t="str">
        <f t="shared" si="30"/>
        <v/>
      </c>
      <c r="AQ38" s="137"/>
      <c r="AR38" s="165" t="str">
        <f t="shared" si="31"/>
        <v/>
      </c>
      <c r="AS38" s="243" t="str">
        <f t="shared" si="32"/>
        <v/>
      </c>
      <c r="AT38" s="243" t="str">
        <f t="shared" si="33"/>
        <v/>
      </c>
      <c r="AU38" s="243" t="str">
        <f t="shared" si="20"/>
        <v/>
      </c>
      <c r="AV38" s="242"/>
      <c r="AW38" s="243" t="str">
        <f t="shared" si="35"/>
        <v/>
      </c>
      <c r="AX38" s="243">
        <f t="shared" si="36"/>
        <v>0</v>
      </c>
      <c r="AY38" s="242"/>
      <c r="AZ38" s="241" t="str">
        <f t="shared" si="34"/>
        <v/>
      </c>
      <c r="BA38" s="60">
        <f t="shared" si="21"/>
        <v>0</v>
      </c>
    </row>
    <row r="39" spans="1:53" ht="15" customHeight="1" x14ac:dyDescent="0.25">
      <c r="A39">
        <v>22</v>
      </c>
      <c r="B39" s="17"/>
      <c r="C39" s="156"/>
      <c r="D39" s="155"/>
      <c r="E39" s="137"/>
      <c r="F39" s="137"/>
      <c r="G39" s="157"/>
      <c r="H39" s="170"/>
      <c r="I39" s="169"/>
      <c r="J39" s="169"/>
      <c r="K39" s="169"/>
      <c r="L39" s="169"/>
      <c r="M39" s="171"/>
      <c r="N39" s="160">
        <f t="shared" si="22"/>
        <v>0</v>
      </c>
      <c r="O39" s="161" t="str">
        <f t="shared" si="23"/>
        <v/>
      </c>
      <c r="P39" s="161" t="str">
        <f t="shared" si="0"/>
        <v/>
      </c>
      <c r="Q39" s="161" t="str">
        <f t="shared" si="1"/>
        <v/>
      </c>
      <c r="R39" s="161">
        <f t="shared" si="24"/>
        <v>0</v>
      </c>
      <c r="S39" s="102" t="str">
        <f t="shared" si="2"/>
        <v/>
      </c>
      <c r="T39" s="102" t="str">
        <f t="shared" si="3"/>
        <v/>
      </c>
      <c r="U39" s="102" t="str">
        <f t="shared" si="4"/>
        <v/>
      </c>
      <c r="V39" s="102" t="str">
        <f t="shared" si="5"/>
        <v/>
      </c>
      <c r="W39" s="102" t="str">
        <f t="shared" si="6"/>
        <v/>
      </c>
      <c r="X39" s="102" t="str">
        <f t="shared" si="7"/>
        <v/>
      </c>
      <c r="Y39" s="102">
        <f t="shared" si="8"/>
        <v>0</v>
      </c>
      <c r="Z39" s="162" t="b">
        <f t="shared" si="9"/>
        <v>0</v>
      </c>
      <c r="AA39" s="162" t="b">
        <f t="shared" si="10"/>
        <v>0</v>
      </c>
      <c r="AB39" s="162" t="b">
        <f t="shared" si="11"/>
        <v>0</v>
      </c>
      <c r="AC39" s="162" t="b">
        <f t="shared" si="12"/>
        <v>0</v>
      </c>
      <c r="AD39" s="162" t="b">
        <f t="shared" si="13"/>
        <v>0</v>
      </c>
      <c r="AE39" s="162" t="b">
        <f t="shared" si="25"/>
        <v>0</v>
      </c>
      <c r="AF39" s="162" t="b">
        <f t="shared" si="14"/>
        <v>0</v>
      </c>
      <c r="AG39" s="162" t="b">
        <f t="shared" si="15"/>
        <v>0</v>
      </c>
      <c r="AH39" s="162" t="b">
        <f t="shared" si="16"/>
        <v>0</v>
      </c>
      <c r="AI39" s="162" t="b">
        <f t="shared" si="17"/>
        <v>0</v>
      </c>
      <c r="AJ39" s="167" t="str">
        <f t="shared" si="18"/>
        <v/>
      </c>
      <c r="AK39" s="168" t="str">
        <f t="shared" si="19"/>
        <v/>
      </c>
      <c r="AL39" s="240" t="str">
        <f t="shared" si="26"/>
        <v/>
      </c>
      <c r="AM39" s="165" t="str">
        <f t="shared" si="27"/>
        <v/>
      </c>
      <c r="AN39" s="166">
        <f t="shared" si="28"/>
        <v>0</v>
      </c>
      <c r="AO39" s="148" t="str">
        <f t="shared" si="29"/>
        <v/>
      </c>
      <c r="AP39" s="149" t="str">
        <f t="shared" si="30"/>
        <v/>
      </c>
      <c r="AQ39" s="137"/>
      <c r="AR39" s="165" t="str">
        <f t="shared" si="31"/>
        <v/>
      </c>
      <c r="AS39" s="243" t="str">
        <f t="shared" si="32"/>
        <v/>
      </c>
      <c r="AT39" s="243" t="str">
        <f t="shared" si="33"/>
        <v/>
      </c>
      <c r="AU39" s="243" t="str">
        <f t="shared" si="20"/>
        <v/>
      </c>
      <c r="AV39" s="242"/>
      <c r="AW39" s="243" t="str">
        <f t="shared" si="35"/>
        <v/>
      </c>
      <c r="AX39" s="243">
        <f t="shared" si="36"/>
        <v>0</v>
      </c>
      <c r="AY39" s="242"/>
      <c r="AZ39" s="241" t="str">
        <f t="shared" si="34"/>
        <v/>
      </c>
      <c r="BA39" s="60">
        <f t="shared" si="21"/>
        <v>0</v>
      </c>
    </row>
    <row r="40" spans="1:53" ht="15" customHeight="1" x14ac:dyDescent="0.25">
      <c r="A40">
        <v>23</v>
      </c>
      <c r="B40" s="17"/>
      <c r="C40" s="156"/>
      <c r="D40" s="197"/>
      <c r="E40" s="137"/>
      <c r="F40" s="137"/>
      <c r="G40" s="157"/>
      <c r="H40" s="170"/>
      <c r="I40" s="169"/>
      <c r="J40" s="169"/>
      <c r="K40" s="169"/>
      <c r="L40" s="169"/>
      <c r="M40" s="171"/>
      <c r="N40" s="160">
        <f t="shared" si="22"/>
        <v>0</v>
      </c>
      <c r="O40" s="161" t="str">
        <f t="shared" si="23"/>
        <v/>
      </c>
      <c r="P40" s="161" t="str">
        <f t="shared" si="0"/>
        <v/>
      </c>
      <c r="Q40" s="161" t="str">
        <f t="shared" si="1"/>
        <v/>
      </c>
      <c r="R40" s="161">
        <f t="shared" si="24"/>
        <v>0</v>
      </c>
      <c r="S40" s="102" t="str">
        <f t="shared" si="2"/>
        <v/>
      </c>
      <c r="T40" s="102" t="str">
        <f t="shared" si="3"/>
        <v/>
      </c>
      <c r="U40" s="102" t="str">
        <f t="shared" si="4"/>
        <v/>
      </c>
      <c r="V40" s="102" t="str">
        <f t="shared" si="5"/>
        <v/>
      </c>
      <c r="W40" s="102" t="str">
        <f t="shared" si="6"/>
        <v/>
      </c>
      <c r="X40" s="102" t="str">
        <f t="shared" si="7"/>
        <v/>
      </c>
      <c r="Y40" s="102">
        <f t="shared" si="8"/>
        <v>0</v>
      </c>
      <c r="Z40" s="162" t="b">
        <f t="shared" si="9"/>
        <v>0</v>
      </c>
      <c r="AA40" s="162" t="b">
        <f t="shared" si="10"/>
        <v>0</v>
      </c>
      <c r="AB40" s="162" t="b">
        <f t="shared" si="11"/>
        <v>0</v>
      </c>
      <c r="AC40" s="162" t="b">
        <f t="shared" si="12"/>
        <v>0</v>
      </c>
      <c r="AD40" s="162" t="b">
        <f t="shared" si="13"/>
        <v>0</v>
      </c>
      <c r="AE40" s="162" t="b">
        <f t="shared" si="25"/>
        <v>0</v>
      </c>
      <c r="AF40" s="162" t="b">
        <f t="shared" si="14"/>
        <v>0</v>
      </c>
      <c r="AG40" s="162" t="b">
        <f t="shared" si="15"/>
        <v>0</v>
      </c>
      <c r="AH40" s="162" t="b">
        <f t="shared" si="16"/>
        <v>0</v>
      </c>
      <c r="AI40" s="162" t="b">
        <f t="shared" si="17"/>
        <v>0</v>
      </c>
      <c r="AJ40" s="167" t="str">
        <f t="shared" si="18"/>
        <v/>
      </c>
      <c r="AK40" s="168" t="str">
        <f t="shared" si="19"/>
        <v/>
      </c>
      <c r="AL40" s="240" t="str">
        <f t="shared" si="26"/>
        <v/>
      </c>
      <c r="AM40" s="165" t="str">
        <f t="shared" si="27"/>
        <v/>
      </c>
      <c r="AN40" s="166">
        <f t="shared" si="28"/>
        <v>0</v>
      </c>
      <c r="AO40" s="148" t="str">
        <f t="shared" si="29"/>
        <v/>
      </c>
      <c r="AP40" s="149" t="str">
        <f t="shared" si="30"/>
        <v/>
      </c>
      <c r="AQ40" s="137"/>
      <c r="AR40" s="165" t="str">
        <f t="shared" si="31"/>
        <v/>
      </c>
      <c r="AS40" s="243" t="str">
        <f t="shared" si="32"/>
        <v/>
      </c>
      <c r="AT40" s="243" t="str">
        <f t="shared" si="33"/>
        <v/>
      </c>
      <c r="AU40" s="243" t="str">
        <f t="shared" si="20"/>
        <v/>
      </c>
      <c r="AV40" s="242"/>
      <c r="AW40" s="243" t="str">
        <f t="shared" si="35"/>
        <v/>
      </c>
      <c r="AX40" s="243">
        <f t="shared" si="36"/>
        <v>0</v>
      </c>
      <c r="AY40" s="242"/>
      <c r="AZ40" s="241" t="str">
        <f t="shared" si="34"/>
        <v/>
      </c>
      <c r="BA40" s="60">
        <f t="shared" si="21"/>
        <v>0</v>
      </c>
    </row>
    <row r="41" spans="1:53" ht="15" customHeight="1" x14ac:dyDescent="0.25">
      <c r="A41">
        <v>24</v>
      </c>
      <c r="B41" s="17"/>
      <c r="C41" s="156"/>
      <c r="D41" s="155"/>
      <c r="E41" s="137"/>
      <c r="F41" s="137"/>
      <c r="G41" s="157"/>
      <c r="H41" s="170"/>
      <c r="I41" s="169"/>
      <c r="J41" s="169"/>
      <c r="K41" s="169"/>
      <c r="L41" s="169"/>
      <c r="M41" s="171"/>
      <c r="N41" s="160">
        <f t="shared" si="22"/>
        <v>0</v>
      </c>
      <c r="O41" s="161" t="str">
        <f t="shared" si="23"/>
        <v/>
      </c>
      <c r="P41" s="161" t="str">
        <f t="shared" si="0"/>
        <v/>
      </c>
      <c r="Q41" s="161" t="str">
        <f t="shared" si="1"/>
        <v/>
      </c>
      <c r="R41" s="161">
        <f t="shared" si="24"/>
        <v>0</v>
      </c>
      <c r="S41" s="102" t="str">
        <f t="shared" si="2"/>
        <v/>
      </c>
      <c r="T41" s="102" t="str">
        <f t="shared" si="3"/>
        <v/>
      </c>
      <c r="U41" s="102" t="str">
        <f t="shared" si="4"/>
        <v/>
      </c>
      <c r="V41" s="102" t="str">
        <f t="shared" si="5"/>
        <v/>
      </c>
      <c r="W41" s="102" t="str">
        <f t="shared" si="6"/>
        <v/>
      </c>
      <c r="X41" s="102" t="str">
        <f t="shared" si="7"/>
        <v/>
      </c>
      <c r="Y41" s="102">
        <f t="shared" si="8"/>
        <v>0</v>
      </c>
      <c r="Z41" s="162" t="b">
        <f t="shared" si="9"/>
        <v>0</v>
      </c>
      <c r="AA41" s="162" t="b">
        <f t="shared" si="10"/>
        <v>0</v>
      </c>
      <c r="AB41" s="162" t="b">
        <f t="shared" si="11"/>
        <v>0</v>
      </c>
      <c r="AC41" s="162" t="b">
        <f t="shared" si="12"/>
        <v>0</v>
      </c>
      <c r="AD41" s="162" t="b">
        <f t="shared" si="13"/>
        <v>0</v>
      </c>
      <c r="AE41" s="162" t="b">
        <f t="shared" si="25"/>
        <v>0</v>
      </c>
      <c r="AF41" s="162" t="b">
        <f t="shared" si="14"/>
        <v>0</v>
      </c>
      <c r="AG41" s="162" t="b">
        <f t="shared" si="15"/>
        <v>0</v>
      </c>
      <c r="AH41" s="162" t="b">
        <f t="shared" si="16"/>
        <v>0</v>
      </c>
      <c r="AI41" s="162" t="b">
        <f t="shared" si="17"/>
        <v>0</v>
      </c>
      <c r="AJ41" s="167" t="str">
        <f t="shared" si="18"/>
        <v/>
      </c>
      <c r="AK41" s="168" t="str">
        <f t="shared" si="19"/>
        <v/>
      </c>
      <c r="AL41" s="240" t="str">
        <f t="shared" si="26"/>
        <v/>
      </c>
      <c r="AM41" s="165" t="str">
        <f t="shared" si="27"/>
        <v/>
      </c>
      <c r="AN41" s="166">
        <f t="shared" si="28"/>
        <v>0</v>
      </c>
      <c r="AO41" s="148" t="str">
        <f t="shared" si="29"/>
        <v/>
      </c>
      <c r="AP41" s="149" t="str">
        <f t="shared" si="30"/>
        <v/>
      </c>
      <c r="AQ41" s="137"/>
      <c r="AR41" s="165" t="str">
        <f t="shared" si="31"/>
        <v/>
      </c>
      <c r="AS41" s="243" t="str">
        <f t="shared" si="32"/>
        <v/>
      </c>
      <c r="AT41" s="243" t="str">
        <f t="shared" si="33"/>
        <v/>
      </c>
      <c r="AU41" s="243" t="str">
        <f t="shared" si="20"/>
        <v/>
      </c>
      <c r="AV41" s="242"/>
      <c r="AW41" s="243" t="str">
        <f t="shared" si="35"/>
        <v/>
      </c>
      <c r="AX41" s="243">
        <f t="shared" si="36"/>
        <v>0</v>
      </c>
      <c r="AY41" s="242"/>
      <c r="AZ41" s="241" t="str">
        <f t="shared" si="34"/>
        <v/>
      </c>
      <c r="BA41" s="60">
        <f t="shared" si="21"/>
        <v>0</v>
      </c>
    </row>
    <row r="42" spans="1:53" ht="15" customHeight="1" x14ac:dyDescent="0.25">
      <c r="A42">
        <v>25</v>
      </c>
      <c r="B42" s="17"/>
      <c r="C42" s="156"/>
      <c r="D42" s="197"/>
      <c r="E42" s="137"/>
      <c r="F42" s="137"/>
      <c r="G42" s="157"/>
      <c r="H42" s="170"/>
      <c r="I42" s="169"/>
      <c r="J42" s="169"/>
      <c r="K42" s="169"/>
      <c r="L42" s="169"/>
      <c r="M42" s="171"/>
      <c r="N42" s="160">
        <f t="shared" si="22"/>
        <v>0</v>
      </c>
      <c r="O42" s="161" t="str">
        <f t="shared" si="23"/>
        <v/>
      </c>
      <c r="P42" s="161" t="str">
        <f t="shared" si="0"/>
        <v/>
      </c>
      <c r="Q42" s="161" t="str">
        <f t="shared" si="1"/>
        <v/>
      </c>
      <c r="R42" s="161">
        <f t="shared" si="24"/>
        <v>0</v>
      </c>
      <c r="S42" s="102" t="str">
        <f t="shared" si="2"/>
        <v/>
      </c>
      <c r="T42" s="102" t="str">
        <f t="shared" si="3"/>
        <v/>
      </c>
      <c r="U42" s="102" t="str">
        <f t="shared" si="4"/>
        <v/>
      </c>
      <c r="V42" s="102" t="str">
        <f t="shared" si="5"/>
        <v/>
      </c>
      <c r="W42" s="102" t="str">
        <f t="shared" si="6"/>
        <v/>
      </c>
      <c r="X42" s="102" t="str">
        <f t="shared" si="7"/>
        <v/>
      </c>
      <c r="Y42" s="102">
        <f t="shared" si="8"/>
        <v>0</v>
      </c>
      <c r="Z42" s="162" t="b">
        <f t="shared" si="9"/>
        <v>0</v>
      </c>
      <c r="AA42" s="162" t="b">
        <f t="shared" si="10"/>
        <v>0</v>
      </c>
      <c r="AB42" s="162" t="b">
        <f t="shared" si="11"/>
        <v>0</v>
      </c>
      <c r="AC42" s="162" t="b">
        <f t="shared" si="12"/>
        <v>0</v>
      </c>
      <c r="AD42" s="162" t="b">
        <f t="shared" si="13"/>
        <v>0</v>
      </c>
      <c r="AE42" s="162" t="b">
        <f t="shared" si="25"/>
        <v>0</v>
      </c>
      <c r="AF42" s="162" t="b">
        <f t="shared" si="14"/>
        <v>0</v>
      </c>
      <c r="AG42" s="162" t="b">
        <f t="shared" si="15"/>
        <v>0</v>
      </c>
      <c r="AH42" s="162" t="b">
        <f t="shared" si="16"/>
        <v>0</v>
      </c>
      <c r="AI42" s="162" t="b">
        <f t="shared" si="17"/>
        <v>0</v>
      </c>
      <c r="AJ42" s="167" t="str">
        <f t="shared" si="18"/>
        <v/>
      </c>
      <c r="AK42" s="168" t="str">
        <f t="shared" si="19"/>
        <v/>
      </c>
      <c r="AL42" s="240" t="str">
        <f t="shared" si="26"/>
        <v/>
      </c>
      <c r="AM42" s="165" t="str">
        <f t="shared" si="27"/>
        <v/>
      </c>
      <c r="AN42" s="166">
        <f t="shared" si="28"/>
        <v>0</v>
      </c>
      <c r="AO42" s="148" t="str">
        <f t="shared" si="29"/>
        <v/>
      </c>
      <c r="AP42" s="149" t="str">
        <f t="shared" si="30"/>
        <v/>
      </c>
      <c r="AQ42" s="137"/>
      <c r="AR42" s="165" t="str">
        <f t="shared" si="31"/>
        <v/>
      </c>
      <c r="AS42" s="243" t="str">
        <f t="shared" si="32"/>
        <v/>
      </c>
      <c r="AT42" s="243" t="str">
        <f t="shared" si="33"/>
        <v/>
      </c>
      <c r="AU42" s="243" t="str">
        <f t="shared" si="20"/>
        <v/>
      </c>
      <c r="AV42" s="242"/>
      <c r="AW42" s="243" t="str">
        <f t="shared" si="35"/>
        <v/>
      </c>
      <c r="AX42" s="243">
        <f t="shared" si="36"/>
        <v>0</v>
      </c>
      <c r="AY42" s="242"/>
      <c r="AZ42" s="241" t="str">
        <f t="shared" si="34"/>
        <v/>
      </c>
      <c r="BA42" s="60">
        <f t="shared" si="21"/>
        <v>0</v>
      </c>
    </row>
    <row r="43" spans="1:53" ht="15" customHeight="1" x14ac:dyDescent="0.25">
      <c r="A43">
        <v>26</v>
      </c>
      <c r="B43" s="17"/>
      <c r="C43" s="156"/>
      <c r="D43" s="197"/>
      <c r="E43" s="137"/>
      <c r="F43" s="137"/>
      <c r="G43" s="157"/>
      <c r="H43" s="170"/>
      <c r="I43" s="169"/>
      <c r="J43" s="169"/>
      <c r="K43" s="169"/>
      <c r="L43" s="169"/>
      <c r="M43" s="171"/>
      <c r="N43" s="160">
        <f t="shared" si="22"/>
        <v>0</v>
      </c>
      <c r="O43" s="161" t="str">
        <f t="shared" si="23"/>
        <v/>
      </c>
      <c r="P43" s="161" t="str">
        <f t="shared" si="0"/>
        <v/>
      </c>
      <c r="Q43" s="161" t="str">
        <f t="shared" si="1"/>
        <v/>
      </c>
      <c r="R43" s="161">
        <f t="shared" si="24"/>
        <v>0</v>
      </c>
      <c r="S43" s="102" t="str">
        <f t="shared" si="2"/>
        <v/>
      </c>
      <c r="T43" s="102" t="str">
        <f t="shared" si="3"/>
        <v/>
      </c>
      <c r="U43" s="102" t="str">
        <f t="shared" si="4"/>
        <v/>
      </c>
      <c r="V43" s="102" t="str">
        <f t="shared" si="5"/>
        <v/>
      </c>
      <c r="W43" s="102" t="str">
        <f t="shared" si="6"/>
        <v/>
      </c>
      <c r="X43" s="102" t="str">
        <f t="shared" si="7"/>
        <v/>
      </c>
      <c r="Y43" s="102">
        <f t="shared" si="8"/>
        <v>0</v>
      </c>
      <c r="Z43" s="162" t="b">
        <f t="shared" si="9"/>
        <v>0</v>
      </c>
      <c r="AA43" s="162" t="b">
        <f t="shared" si="10"/>
        <v>0</v>
      </c>
      <c r="AB43" s="162" t="b">
        <f t="shared" si="11"/>
        <v>0</v>
      </c>
      <c r="AC43" s="162" t="b">
        <f t="shared" si="12"/>
        <v>0</v>
      </c>
      <c r="AD43" s="162" t="b">
        <f t="shared" si="13"/>
        <v>0</v>
      </c>
      <c r="AE43" s="162" t="b">
        <f t="shared" si="25"/>
        <v>0</v>
      </c>
      <c r="AF43" s="162" t="b">
        <f t="shared" si="14"/>
        <v>0</v>
      </c>
      <c r="AG43" s="162" t="b">
        <f t="shared" si="15"/>
        <v>0</v>
      </c>
      <c r="AH43" s="162" t="b">
        <f t="shared" si="16"/>
        <v>0</v>
      </c>
      <c r="AI43" s="162" t="b">
        <f t="shared" si="17"/>
        <v>0</v>
      </c>
      <c r="AJ43" s="167" t="str">
        <f t="shared" si="18"/>
        <v/>
      </c>
      <c r="AK43" s="168" t="str">
        <f t="shared" si="19"/>
        <v/>
      </c>
      <c r="AL43" s="240" t="str">
        <f t="shared" si="26"/>
        <v/>
      </c>
      <c r="AM43" s="165" t="str">
        <f t="shared" si="27"/>
        <v/>
      </c>
      <c r="AN43" s="166">
        <f t="shared" si="28"/>
        <v>0</v>
      </c>
      <c r="AO43" s="148" t="str">
        <f t="shared" si="29"/>
        <v/>
      </c>
      <c r="AP43" s="149" t="str">
        <f t="shared" si="30"/>
        <v/>
      </c>
      <c r="AQ43" s="137"/>
      <c r="AR43" s="165" t="str">
        <f t="shared" si="31"/>
        <v/>
      </c>
      <c r="AS43" s="243" t="str">
        <f t="shared" si="32"/>
        <v/>
      </c>
      <c r="AT43" s="243" t="str">
        <f t="shared" si="33"/>
        <v/>
      </c>
      <c r="AU43" s="243" t="str">
        <f t="shared" si="20"/>
        <v/>
      </c>
      <c r="AV43" s="242"/>
      <c r="AW43" s="243" t="str">
        <f t="shared" si="35"/>
        <v/>
      </c>
      <c r="AX43" s="243">
        <f t="shared" si="36"/>
        <v>0</v>
      </c>
      <c r="AY43" s="242"/>
      <c r="AZ43" s="241" t="str">
        <f t="shared" si="34"/>
        <v/>
      </c>
      <c r="BA43" s="60">
        <f t="shared" si="21"/>
        <v>0</v>
      </c>
    </row>
    <row r="44" spans="1:53" ht="15" customHeight="1" x14ac:dyDescent="0.25">
      <c r="A44">
        <v>27</v>
      </c>
      <c r="B44" s="17"/>
      <c r="C44" s="156"/>
      <c r="D44" s="155"/>
      <c r="E44" s="137"/>
      <c r="F44" s="137"/>
      <c r="G44" s="157"/>
      <c r="H44" s="170"/>
      <c r="I44" s="169"/>
      <c r="J44" s="169"/>
      <c r="K44" s="169"/>
      <c r="L44" s="169"/>
      <c r="M44" s="171"/>
      <c r="N44" s="160">
        <f t="shared" si="22"/>
        <v>0</v>
      </c>
      <c r="O44" s="161" t="str">
        <f t="shared" si="23"/>
        <v/>
      </c>
      <c r="P44" s="161" t="str">
        <f t="shared" si="0"/>
        <v/>
      </c>
      <c r="Q44" s="161" t="str">
        <f t="shared" si="1"/>
        <v/>
      </c>
      <c r="R44" s="161">
        <f t="shared" si="24"/>
        <v>0</v>
      </c>
      <c r="S44" s="102" t="str">
        <f t="shared" si="2"/>
        <v/>
      </c>
      <c r="T44" s="102" t="str">
        <f t="shared" si="3"/>
        <v/>
      </c>
      <c r="U44" s="102" t="str">
        <f t="shared" si="4"/>
        <v/>
      </c>
      <c r="V44" s="102" t="str">
        <f t="shared" si="5"/>
        <v/>
      </c>
      <c r="W44" s="102" t="str">
        <f t="shared" si="6"/>
        <v/>
      </c>
      <c r="X44" s="102" t="str">
        <f t="shared" si="7"/>
        <v/>
      </c>
      <c r="Y44" s="102">
        <f t="shared" si="8"/>
        <v>0</v>
      </c>
      <c r="Z44" s="162" t="b">
        <f t="shared" si="9"/>
        <v>0</v>
      </c>
      <c r="AA44" s="162" t="b">
        <f t="shared" si="10"/>
        <v>0</v>
      </c>
      <c r="AB44" s="162" t="b">
        <f t="shared" si="11"/>
        <v>0</v>
      </c>
      <c r="AC44" s="162" t="b">
        <f t="shared" si="12"/>
        <v>0</v>
      </c>
      <c r="AD44" s="162" t="b">
        <f t="shared" si="13"/>
        <v>0</v>
      </c>
      <c r="AE44" s="162" t="b">
        <f t="shared" si="25"/>
        <v>0</v>
      </c>
      <c r="AF44" s="162" t="b">
        <f t="shared" si="14"/>
        <v>0</v>
      </c>
      <c r="AG44" s="162" t="b">
        <f t="shared" si="15"/>
        <v>0</v>
      </c>
      <c r="AH44" s="162" t="b">
        <f t="shared" si="16"/>
        <v>0</v>
      </c>
      <c r="AI44" s="162" t="b">
        <f t="shared" si="17"/>
        <v>0</v>
      </c>
      <c r="AJ44" s="167" t="str">
        <f t="shared" si="18"/>
        <v/>
      </c>
      <c r="AK44" s="168" t="str">
        <f t="shared" si="19"/>
        <v/>
      </c>
      <c r="AL44" s="240" t="str">
        <f t="shared" si="26"/>
        <v/>
      </c>
      <c r="AM44" s="165" t="str">
        <f t="shared" si="27"/>
        <v/>
      </c>
      <c r="AN44" s="166">
        <f t="shared" si="28"/>
        <v>0</v>
      </c>
      <c r="AO44" s="148" t="str">
        <f t="shared" si="29"/>
        <v/>
      </c>
      <c r="AP44" s="149" t="str">
        <f t="shared" si="30"/>
        <v/>
      </c>
      <c r="AQ44" s="137"/>
      <c r="AR44" s="165" t="str">
        <f t="shared" si="31"/>
        <v/>
      </c>
      <c r="AS44" s="243" t="str">
        <f t="shared" si="32"/>
        <v/>
      </c>
      <c r="AT44" s="243" t="str">
        <f t="shared" si="33"/>
        <v/>
      </c>
      <c r="AU44" s="243" t="str">
        <f t="shared" si="20"/>
        <v/>
      </c>
      <c r="AV44" s="242"/>
      <c r="AW44" s="243" t="str">
        <f t="shared" si="35"/>
        <v/>
      </c>
      <c r="AX44" s="243">
        <f t="shared" si="36"/>
        <v>0</v>
      </c>
      <c r="AY44" s="242"/>
      <c r="AZ44" s="241" t="str">
        <f t="shared" si="34"/>
        <v/>
      </c>
      <c r="BA44" s="60">
        <f t="shared" si="21"/>
        <v>0</v>
      </c>
    </row>
    <row r="45" spans="1:53" ht="15" customHeight="1" x14ac:dyDescent="0.25">
      <c r="A45">
        <v>28</v>
      </c>
      <c r="B45" s="17"/>
      <c r="C45" s="156"/>
      <c r="D45" s="197"/>
      <c r="E45" s="137"/>
      <c r="F45" s="137"/>
      <c r="G45" s="157"/>
      <c r="H45" s="170"/>
      <c r="I45" s="169"/>
      <c r="J45" s="169"/>
      <c r="K45" s="169"/>
      <c r="L45" s="169"/>
      <c r="M45" s="171"/>
      <c r="N45" s="160">
        <f t="shared" si="22"/>
        <v>0</v>
      </c>
      <c r="O45" s="161" t="str">
        <f t="shared" si="23"/>
        <v/>
      </c>
      <c r="P45" s="161" t="str">
        <f t="shared" si="0"/>
        <v/>
      </c>
      <c r="Q45" s="161" t="str">
        <f t="shared" si="1"/>
        <v/>
      </c>
      <c r="R45" s="161">
        <f t="shared" si="24"/>
        <v>0</v>
      </c>
      <c r="S45" s="102" t="str">
        <f t="shared" si="2"/>
        <v/>
      </c>
      <c r="T45" s="102" t="str">
        <f t="shared" si="3"/>
        <v/>
      </c>
      <c r="U45" s="102" t="str">
        <f t="shared" si="4"/>
        <v/>
      </c>
      <c r="V45" s="102" t="str">
        <f t="shared" si="5"/>
        <v/>
      </c>
      <c r="W45" s="102" t="str">
        <f t="shared" si="6"/>
        <v/>
      </c>
      <c r="X45" s="102" t="str">
        <f t="shared" si="7"/>
        <v/>
      </c>
      <c r="Y45" s="102">
        <f t="shared" si="8"/>
        <v>0</v>
      </c>
      <c r="Z45" s="162" t="b">
        <f t="shared" si="9"/>
        <v>0</v>
      </c>
      <c r="AA45" s="162" t="b">
        <f t="shared" si="10"/>
        <v>0</v>
      </c>
      <c r="AB45" s="162" t="b">
        <f t="shared" si="11"/>
        <v>0</v>
      </c>
      <c r="AC45" s="162" t="b">
        <f t="shared" si="12"/>
        <v>0</v>
      </c>
      <c r="AD45" s="162" t="b">
        <f t="shared" si="13"/>
        <v>0</v>
      </c>
      <c r="AE45" s="162" t="b">
        <f t="shared" si="25"/>
        <v>0</v>
      </c>
      <c r="AF45" s="162" t="b">
        <f t="shared" si="14"/>
        <v>0</v>
      </c>
      <c r="AG45" s="162" t="b">
        <f t="shared" si="15"/>
        <v>0</v>
      </c>
      <c r="AH45" s="162" t="b">
        <f t="shared" si="16"/>
        <v>0</v>
      </c>
      <c r="AI45" s="162" t="b">
        <f t="shared" si="17"/>
        <v>0</v>
      </c>
      <c r="AJ45" s="167" t="str">
        <f t="shared" si="18"/>
        <v/>
      </c>
      <c r="AK45" s="168" t="str">
        <f t="shared" si="19"/>
        <v/>
      </c>
      <c r="AL45" s="240" t="str">
        <f t="shared" si="26"/>
        <v/>
      </c>
      <c r="AM45" s="165" t="str">
        <f t="shared" si="27"/>
        <v/>
      </c>
      <c r="AN45" s="166">
        <f t="shared" si="28"/>
        <v>0</v>
      </c>
      <c r="AO45" s="148" t="str">
        <f t="shared" si="29"/>
        <v/>
      </c>
      <c r="AP45" s="149" t="str">
        <f t="shared" si="30"/>
        <v/>
      </c>
      <c r="AQ45" s="137"/>
      <c r="AR45" s="165" t="str">
        <f t="shared" si="31"/>
        <v/>
      </c>
      <c r="AS45" s="243" t="str">
        <f t="shared" si="32"/>
        <v/>
      </c>
      <c r="AT45" s="243" t="str">
        <f t="shared" si="33"/>
        <v/>
      </c>
      <c r="AU45" s="243" t="str">
        <f t="shared" si="20"/>
        <v/>
      </c>
      <c r="AV45" s="242"/>
      <c r="AW45" s="243" t="str">
        <f t="shared" si="35"/>
        <v/>
      </c>
      <c r="AX45" s="243">
        <f t="shared" si="36"/>
        <v>0</v>
      </c>
      <c r="AY45" s="242"/>
      <c r="AZ45" s="241" t="str">
        <f t="shared" si="34"/>
        <v/>
      </c>
      <c r="BA45" s="60">
        <f t="shared" si="21"/>
        <v>0</v>
      </c>
    </row>
    <row r="46" spans="1:53" ht="15" customHeight="1" x14ac:dyDescent="0.25">
      <c r="A46">
        <v>29</v>
      </c>
      <c r="B46" s="17"/>
      <c r="C46" s="156"/>
      <c r="D46" s="155"/>
      <c r="E46" s="137"/>
      <c r="F46" s="137"/>
      <c r="G46" s="157"/>
      <c r="H46" s="170"/>
      <c r="I46" s="169"/>
      <c r="J46" s="169"/>
      <c r="K46" s="169"/>
      <c r="L46" s="169"/>
      <c r="M46" s="171"/>
      <c r="N46" s="160">
        <f t="shared" si="22"/>
        <v>0</v>
      </c>
      <c r="O46" s="161" t="str">
        <f t="shared" si="23"/>
        <v/>
      </c>
      <c r="P46" s="161" t="str">
        <f t="shared" si="0"/>
        <v/>
      </c>
      <c r="Q46" s="161" t="str">
        <f t="shared" si="1"/>
        <v/>
      </c>
      <c r="R46" s="161">
        <f t="shared" si="24"/>
        <v>0</v>
      </c>
      <c r="S46" s="102" t="str">
        <f t="shared" si="2"/>
        <v/>
      </c>
      <c r="T46" s="102" t="str">
        <f t="shared" si="3"/>
        <v/>
      </c>
      <c r="U46" s="102" t="str">
        <f t="shared" si="4"/>
        <v/>
      </c>
      <c r="V46" s="102" t="str">
        <f t="shared" si="5"/>
        <v/>
      </c>
      <c r="W46" s="102" t="str">
        <f t="shared" si="6"/>
        <v/>
      </c>
      <c r="X46" s="102" t="str">
        <f t="shared" si="7"/>
        <v/>
      </c>
      <c r="Y46" s="102">
        <f t="shared" si="8"/>
        <v>0</v>
      </c>
      <c r="Z46" s="162" t="b">
        <f t="shared" si="9"/>
        <v>0</v>
      </c>
      <c r="AA46" s="162" t="b">
        <f t="shared" si="10"/>
        <v>0</v>
      </c>
      <c r="AB46" s="162" t="b">
        <f t="shared" si="11"/>
        <v>0</v>
      </c>
      <c r="AC46" s="162" t="b">
        <f t="shared" si="12"/>
        <v>0</v>
      </c>
      <c r="AD46" s="162" t="b">
        <f t="shared" si="13"/>
        <v>0</v>
      </c>
      <c r="AE46" s="162" t="b">
        <f t="shared" si="25"/>
        <v>0</v>
      </c>
      <c r="AF46" s="162" t="b">
        <f t="shared" si="14"/>
        <v>0</v>
      </c>
      <c r="AG46" s="162" t="b">
        <f t="shared" si="15"/>
        <v>0</v>
      </c>
      <c r="AH46" s="162" t="b">
        <f t="shared" si="16"/>
        <v>0</v>
      </c>
      <c r="AI46" s="162" t="b">
        <f t="shared" si="17"/>
        <v>0</v>
      </c>
      <c r="AJ46" s="167" t="str">
        <f t="shared" si="18"/>
        <v/>
      </c>
      <c r="AK46" s="168" t="str">
        <f t="shared" si="19"/>
        <v/>
      </c>
      <c r="AL46" s="240" t="str">
        <f t="shared" si="26"/>
        <v/>
      </c>
      <c r="AM46" s="165" t="str">
        <f t="shared" si="27"/>
        <v/>
      </c>
      <c r="AN46" s="166">
        <f t="shared" si="28"/>
        <v>0</v>
      </c>
      <c r="AO46" s="148" t="str">
        <f t="shared" si="29"/>
        <v/>
      </c>
      <c r="AP46" s="149" t="str">
        <f t="shared" si="30"/>
        <v/>
      </c>
      <c r="AQ46" s="137"/>
      <c r="AR46" s="165" t="str">
        <f t="shared" si="31"/>
        <v/>
      </c>
      <c r="AS46" s="243" t="str">
        <f t="shared" si="32"/>
        <v/>
      </c>
      <c r="AT46" s="243" t="str">
        <f t="shared" si="33"/>
        <v/>
      </c>
      <c r="AU46" s="243" t="str">
        <f t="shared" si="20"/>
        <v/>
      </c>
      <c r="AV46" s="242"/>
      <c r="AW46" s="243" t="str">
        <f t="shared" si="35"/>
        <v/>
      </c>
      <c r="AX46" s="243">
        <f t="shared" si="36"/>
        <v>0</v>
      </c>
      <c r="AY46" s="242"/>
      <c r="AZ46" s="241" t="str">
        <f t="shared" si="34"/>
        <v/>
      </c>
      <c r="BA46" s="60">
        <f t="shared" si="21"/>
        <v>0</v>
      </c>
    </row>
    <row r="47" spans="1:53" ht="15" customHeight="1" x14ac:dyDescent="0.25">
      <c r="A47">
        <v>30</v>
      </c>
      <c r="B47" s="17"/>
      <c r="C47" s="156"/>
      <c r="D47" s="155"/>
      <c r="E47" s="137"/>
      <c r="F47" s="137"/>
      <c r="G47" s="157"/>
      <c r="H47" s="170"/>
      <c r="I47" s="169"/>
      <c r="J47" s="169"/>
      <c r="K47" s="169"/>
      <c r="L47" s="169"/>
      <c r="M47" s="171"/>
      <c r="N47" s="160">
        <f t="shared" si="22"/>
        <v>0</v>
      </c>
      <c r="O47" s="161" t="str">
        <f t="shared" si="23"/>
        <v/>
      </c>
      <c r="P47" s="161" t="str">
        <f t="shared" si="0"/>
        <v/>
      </c>
      <c r="Q47" s="161" t="str">
        <f t="shared" si="1"/>
        <v/>
      </c>
      <c r="R47" s="161">
        <f t="shared" si="24"/>
        <v>0</v>
      </c>
      <c r="S47" s="102" t="str">
        <f t="shared" si="2"/>
        <v/>
      </c>
      <c r="T47" s="102" t="str">
        <f t="shared" si="3"/>
        <v/>
      </c>
      <c r="U47" s="102" t="str">
        <f t="shared" si="4"/>
        <v/>
      </c>
      <c r="V47" s="102" t="str">
        <f t="shared" si="5"/>
        <v/>
      </c>
      <c r="W47" s="102" t="str">
        <f t="shared" si="6"/>
        <v/>
      </c>
      <c r="X47" s="102" t="str">
        <f t="shared" si="7"/>
        <v/>
      </c>
      <c r="Y47" s="102">
        <f t="shared" si="8"/>
        <v>0</v>
      </c>
      <c r="Z47" s="162" t="b">
        <f t="shared" si="9"/>
        <v>0</v>
      </c>
      <c r="AA47" s="162" t="b">
        <f t="shared" si="10"/>
        <v>0</v>
      </c>
      <c r="AB47" s="162" t="b">
        <f t="shared" si="11"/>
        <v>0</v>
      </c>
      <c r="AC47" s="162" t="b">
        <f t="shared" si="12"/>
        <v>0</v>
      </c>
      <c r="AD47" s="162" t="b">
        <f t="shared" si="13"/>
        <v>0</v>
      </c>
      <c r="AE47" s="162" t="b">
        <f t="shared" si="25"/>
        <v>0</v>
      </c>
      <c r="AF47" s="162" t="b">
        <f t="shared" si="14"/>
        <v>0</v>
      </c>
      <c r="AG47" s="162" t="b">
        <f t="shared" si="15"/>
        <v>0</v>
      </c>
      <c r="AH47" s="162" t="b">
        <f t="shared" si="16"/>
        <v>0</v>
      </c>
      <c r="AI47" s="162" t="b">
        <f t="shared" si="17"/>
        <v>0</v>
      </c>
      <c r="AJ47" s="167" t="str">
        <f t="shared" si="18"/>
        <v/>
      </c>
      <c r="AK47" s="168" t="str">
        <f t="shared" si="19"/>
        <v/>
      </c>
      <c r="AL47" s="240" t="str">
        <f t="shared" si="26"/>
        <v/>
      </c>
      <c r="AM47" s="165" t="str">
        <f t="shared" si="27"/>
        <v/>
      </c>
      <c r="AN47" s="166">
        <f t="shared" si="28"/>
        <v>0</v>
      </c>
      <c r="AO47" s="148" t="str">
        <f t="shared" si="29"/>
        <v/>
      </c>
      <c r="AP47" s="149" t="str">
        <f t="shared" si="30"/>
        <v/>
      </c>
      <c r="AQ47" s="137"/>
      <c r="AR47" s="165" t="str">
        <f t="shared" si="31"/>
        <v/>
      </c>
      <c r="AS47" s="243" t="str">
        <f t="shared" si="32"/>
        <v/>
      </c>
      <c r="AT47" s="243" t="str">
        <f t="shared" si="33"/>
        <v/>
      </c>
      <c r="AU47" s="243" t="str">
        <f t="shared" si="20"/>
        <v/>
      </c>
      <c r="AV47" s="242"/>
      <c r="AW47" s="243" t="str">
        <f t="shared" si="35"/>
        <v/>
      </c>
      <c r="AX47" s="243">
        <f t="shared" si="36"/>
        <v>0</v>
      </c>
      <c r="AY47" s="242"/>
      <c r="AZ47" s="241" t="str">
        <f t="shared" si="34"/>
        <v/>
      </c>
      <c r="BA47" s="60">
        <f t="shared" si="21"/>
        <v>0</v>
      </c>
    </row>
    <row r="48" spans="1:53" ht="15" customHeight="1" x14ac:dyDescent="0.25">
      <c r="A48">
        <v>31</v>
      </c>
      <c r="B48" s="17"/>
      <c r="C48" s="156"/>
      <c r="D48" s="155"/>
      <c r="E48" s="137"/>
      <c r="F48" s="137"/>
      <c r="G48" s="157"/>
      <c r="H48" s="170"/>
      <c r="I48" s="169"/>
      <c r="J48" s="169"/>
      <c r="K48" s="169"/>
      <c r="L48" s="169"/>
      <c r="M48" s="171"/>
      <c r="N48" s="160">
        <f t="shared" si="22"/>
        <v>0</v>
      </c>
      <c r="O48" s="161" t="str">
        <f t="shared" si="23"/>
        <v/>
      </c>
      <c r="P48" s="161" t="str">
        <f t="shared" si="0"/>
        <v/>
      </c>
      <c r="Q48" s="161" t="str">
        <f t="shared" si="1"/>
        <v/>
      </c>
      <c r="R48" s="161">
        <f t="shared" si="24"/>
        <v>0</v>
      </c>
      <c r="S48" s="102" t="str">
        <f t="shared" si="2"/>
        <v/>
      </c>
      <c r="T48" s="102" t="str">
        <f t="shared" si="3"/>
        <v/>
      </c>
      <c r="U48" s="102" t="str">
        <f t="shared" si="4"/>
        <v/>
      </c>
      <c r="V48" s="102" t="str">
        <f t="shared" si="5"/>
        <v/>
      </c>
      <c r="W48" s="102" t="str">
        <f t="shared" si="6"/>
        <v/>
      </c>
      <c r="X48" s="102" t="str">
        <f t="shared" si="7"/>
        <v/>
      </c>
      <c r="Y48" s="102">
        <f t="shared" si="8"/>
        <v>0</v>
      </c>
      <c r="Z48" s="162" t="b">
        <f t="shared" si="9"/>
        <v>0</v>
      </c>
      <c r="AA48" s="162" t="b">
        <f t="shared" si="10"/>
        <v>0</v>
      </c>
      <c r="AB48" s="162" t="b">
        <f t="shared" si="11"/>
        <v>0</v>
      </c>
      <c r="AC48" s="162" t="b">
        <f t="shared" si="12"/>
        <v>0</v>
      </c>
      <c r="AD48" s="162" t="b">
        <f t="shared" si="13"/>
        <v>0</v>
      </c>
      <c r="AE48" s="162" t="b">
        <f t="shared" si="25"/>
        <v>0</v>
      </c>
      <c r="AF48" s="162" t="b">
        <f t="shared" si="14"/>
        <v>0</v>
      </c>
      <c r="AG48" s="162" t="b">
        <f t="shared" si="15"/>
        <v>0</v>
      </c>
      <c r="AH48" s="162" t="b">
        <f t="shared" si="16"/>
        <v>0</v>
      </c>
      <c r="AI48" s="162" t="b">
        <f t="shared" si="17"/>
        <v>0</v>
      </c>
      <c r="AJ48" s="167" t="str">
        <f t="shared" si="18"/>
        <v/>
      </c>
      <c r="AK48" s="168" t="str">
        <f t="shared" si="19"/>
        <v/>
      </c>
      <c r="AL48" s="240" t="str">
        <f t="shared" si="26"/>
        <v/>
      </c>
      <c r="AM48" s="165" t="str">
        <f t="shared" si="27"/>
        <v/>
      </c>
      <c r="AN48" s="166">
        <f t="shared" si="28"/>
        <v>0</v>
      </c>
      <c r="AO48" s="148" t="str">
        <f t="shared" si="29"/>
        <v/>
      </c>
      <c r="AP48" s="149" t="str">
        <f t="shared" si="30"/>
        <v/>
      </c>
      <c r="AQ48" s="137"/>
      <c r="AR48" s="165" t="str">
        <f t="shared" si="31"/>
        <v/>
      </c>
      <c r="AS48" s="243" t="str">
        <f t="shared" si="32"/>
        <v/>
      </c>
      <c r="AT48" s="243" t="str">
        <f t="shared" si="33"/>
        <v/>
      </c>
      <c r="AU48" s="243" t="str">
        <f t="shared" si="20"/>
        <v/>
      </c>
      <c r="AV48" s="242"/>
      <c r="AW48" s="243" t="str">
        <f t="shared" si="35"/>
        <v/>
      </c>
      <c r="AX48" s="243">
        <f t="shared" si="36"/>
        <v>0</v>
      </c>
      <c r="AY48" s="242"/>
      <c r="AZ48" s="241" t="str">
        <f t="shared" si="34"/>
        <v/>
      </c>
      <c r="BA48" s="60">
        <f t="shared" si="21"/>
        <v>0</v>
      </c>
    </row>
    <row r="49" spans="1:53" ht="15" customHeight="1" x14ac:dyDescent="0.25">
      <c r="A49">
        <v>32</v>
      </c>
      <c r="B49" s="17"/>
      <c r="C49" s="156"/>
      <c r="D49" s="155"/>
      <c r="E49" s="137"/>
      <c r="F49" s="137"/>
      <c r="G49" s="157"/>
      <c r="H49" s="170"/>
      <c r="I49" s="169"/>
      <c r="J49" s="169"/>
      <c r="K49" s="169"/>
      <c r="L49" s="169"/>
      <c r="M49" s="171"/>
      <c r="N49" s="160">
        <f t="shared" si="22"/>
        <v>0</v>
      </c>
      <c r="O49" s="161" t="str">
        <f t="shared" si="23"/>
        <v/>
      </c>
      <c r="P49" s="161" t="str">
        <f t="shared" si="0"/>
        <v/>
      </c>
      <c r="Q49" s="161" t="str">
        <f t="shared" si="1"/>
        <v/>
      </c>
      <c r="R49" s="161">
        <f t="shared" si="24"/>
        <v>0</v>
      </c>
      <c r="S49" s="102" t="str">
        <f t="shared" si="2"/>
        <v/>
      </c>
      <c r="T49" s="102" t="str">
        <f t="shared" si="3"/>
        <v/>
      </c>
      <c r="U49" s="102" t="str">
        <f t="shared" si="4"/>
        <v/>
      </c>
      <c r="V49" s="102" t="str">
        <f t="shared" si="5"/>
        <v/>
      </c>
      <c r="W49" s="102" t="str">
        <f t="shared" si="6"/>
        <v/>
      </c>
      <c r="X49" s="102" t="str">
        <f t="shared" si="7"/>
        <v/>
      </c>
      <c r="Y49" s="102">
        <f t="shared" si="8"/>
        <v>0</v>
      </c>
      <c r="Z49" s="162" t="b">
        <f t="shared" si="9"/>
        <v>0</v>
      </c>
      <c r="AA49" s="162" t="b">
        <f t="shared" si="10"/>
        <v>0</v>
      </c>
      <c r="AB49" s="162" t="b">
        <f t="shared" si="11"/>
        <v>0</v>
      </c>
      <c r="AC49" s="162" t="b">
        <f t="shared" si="12"/>
        <v>0</v>
      </c>
      <c r="AD49" s="162" t="b">
        <f t="shared" si="13"/>
        <v>0</v>
      </c>
      <c r="AE49" s="162" t="b">
        <f t="shared" si="25"/>
        <v>0</v>
      </c>
      <c r="AF49" s="162" t="b">
        <f t="shared" si="14"/>
        <v>0</v>
      </c>
      <c r="AG49" s="162" t="b">
        <f t="shared" si="15"/>
        <v>0</v>
      </c>
      <c r="AH49" s="162" t="b">
        <f t="shared" si="16"/>
        <v>0</v>
      </c>
      <c r="AI49" s="162" t="b">
        <f t="shared" si="17"/>
        <v>0</v>
      </c>
      <c r="AJ49" s="167" t="str">
        <f t="shared" si="18"/>
        <v/>
      </c>
      <c r="AK49" s="168" t="str">
        <f t="shared" si="19"/>
        <v/>
      </c>
      <c r="AL49" s="240" t="str">
        <f t="shared" si="26"/>
        <v/>
      </c>
      <c r="AM49" s="165" t="str">
        <f t="shared" si="27"/>
        <v/>
      </c>
      <c r="AN49" s="166">
        <f t="shared" si="28"/>
        <v>0</v>
      </c>
      <c r="AO49" s="148" t="str">
        <f t="shared" si="29"/>
        <v/>
      </c>
      <c r="AP49" s="149" t="str">
        <f t="shared" si="30"/>
        <v/>
      </c>
      <c r="AQ49" s="137"/>
      <c r="AR49" s="165" t="str">
        <f t="shared" si="31"/>
        <v/>
      </c>
      <c r="AS49" s="243" t="str">
        <f t="shared" si="32"/>
        <v/>
      </c>
      <c r="AT49" s="243" t="str">
        <f t="shared" si="33"/>
        <v/>
      </c>
      <c r="AU49" s="243" t="str">
        <f t="shared" si="20"/>
        <v/>
      </c>
      <c r="AV49" s="242"/>
      <c r="AW49" s="243" t="str">
        <f t="shared" si="35"/>
        <v/>
      </c>
      <c r="AX49" s="243">
        <f t="shared" si="36"/>
        <v>0</v>
      </c>
      <c r="AY49" s="242"/>
      <c r="AZ49" s="241" t="str">
        <f t="shared" si="34"/>
        <v/>
      </c>
      <c r="BA49" s="60">
        <f t="shared" si="21"/>
        <v>0</v>
      </c>
    </row>
    <row r="50" spans="1:53" ht="15" customHeight="1" x14ac:dyDescent="0.25">
      <c r="A50">
        <v>33</v>
      </c>
      <c r="B50" s="17"/>
      <c r="C50" s="156"/>
      <c r="D50" s="155"/>
      <c r="E50" s="137"/>
      <c r="F50" s="137"/>
      <c r="G50" s="157"/>
      <c r="H50" s="170"/>
      <c r="I50" s="169"/>
      <c r="J50" s="169"/>
      <c r="K50" s="169"/>
      <c r="L50" s="169"/>
      <c r="M50" s="171"/>
      <c r="N50" s="160">
        <f t="shared" si="22"/>
        <v>0</v>
      </c>
      <c r="O50" s="161" t="str">
        <f t="shared" si="23"/>
        <v/>
      </c>
      <c r="P50" s="161" t="str">
        <f t="shared" si="0"/>
        <v/>
      </c>
      <c r="Q50" s="161" t="str">
        <f t="shared" si="1"/>
        <v/>
      </c>
      <c r="R50" s="161">
        <f t="shared" si="24"/>
        <v>0</v>
      </c>
      <c r="S50" s="102" t="str">
        <f t="shared" si="2"/>
        <v/>
      </c>
      <c r="T50" s="102" t="str">
        <f t="shared" si="3"/>
        <v/>
      </c>
      <c r="U50" s="102" t="str">
        <f t="shared" si="4"/>
        <v/>
      </c>
      <c r="V50" s="102" t="str">
        <f t="shared" si="5"/>
        <v/>
      </c>
      <c r="W50" s="102" t="str">
        <f t="shared" si="6"/>
        <v/>
      </c>
      <c r="X50" s="102" t="str">
        <f t="shared" si="7"/>
        <v/>
      </c>
      <c r="Y50" s="102">
        <f t="shared" si="8"/>
        <v>0</v>
      </c>
      <c r="Z50" s="162" t="b">
        <f t="shared" si="9"/>
        <v>0</v>
      </c>
      <c r="AA50" s="162" t="b">
        <f t="shared" si="10"/>
        <v>0</v>
      </c>
      <c r="AB50" s="162" t="b">
        <f t="shared" si="11"/>
        <v>0</v>
      </c>
      <c r="AC50" s="162" t="b">
        <f t="shared" si="12"/>
        <v>0</v>
      </c>
      <c r="AD50" s="162" t="b">
        <f t="shared" si="13"/>
        <v>0</v>
      </c>
      <c r="AE50" s="162" t="b">
        <f t="shared" si="25"/>
        <v>0</v>
      </c>
      <c r="AF50" s="162" t="b">
        <f t="shared" si="14"/>
        <v>0</v>
      </c>
      <c r="AG50" s="162" t="b">
        <f t="shared" si="15"/>
        <v>0</v>
      </c>
      <c r="AH50" s="162" t="b">
        <f t="shared" si="16"/>
        <v>0</v>
      </c>
      <c r="AI50" s="162" t="b">
        <f t="shared" si="17"/>
        <v>0</v>
      </c>
      <c r="AJ50" s="167" t="str">
        <f t="shared" si="18"/>
        <v/>
      </c>
      <c r="AK50" s="168" t="str">
        <f t="shared" si="19"/>
        <v/>
      </c>
      <c r="AL50" s="240" t="str">
        <f t="shared" si="26"/>
        <v/>
      </c>
      <c r="AM50" s="165" t="str">
        <f t="shared" si="27"/>
        <v/>
      </c>
      <c r="AN50" s="166">
        <f t="shared" si="28"/>
        <v>0</v>
      </c>
      <c r="AO50" s="148" t="str">
        <f t="shared" si="29"/>
        <v/>
      </c>
      <c r="AP50" s="149" t="str">
        <f t="shared" si="30"/>
        <v/>
      </c>
      <c r="AQ50" s="137"/>
      <c r="AR50" s="165" t="str">
        <f t="shared" si="31"/>
        <v/>
      </c>
      <c r="AS50" s="243" t="str">
        <f t="shared" si="32"/>
        <v/>
      </c>
      <c r="AT50" s="243" t="str">
        <f t="shared" si="33"/>
        <v/>
      </c>
      <c r="AU50" s="243" t="str">
        <f t="shared" si="20"/>
        <v/>
      </c>
      <c r="AV50" s="242"/>
      <c r="AW50" s="243" t="str">
        <f t="shared" si="35"/>
        <v/>
      </c>
      <c r="AX50" s="243">
        <f t="shared" si="36"/>
        <v>0</v>
      </c>
      <c r="AY50" s="242"/>
      <c r="AZ50" s="241" t="str">
        <f t="shared" si="34"/>
        <v/>
      </c>
      <c r="BA50" s="60">
        <f t="shared" si="21"/>
        <v>0</v>
      </c>
    </row>
    <row r="51" spans="1:53" ht="15" customHeight="1" x14ac:dyDescent="0.25">
      <c r="A51">
        <v>34</v>
      </c>
      <c r="B51" s="17"/>
      <c r="C51" s="156"/>
      <c r="D51" s="155"/>
      <c r="E51" s="137"/>
      <c r="F51" s="172"/>
      <c r="G51" s="157"/>
      <c r="H51" s="170"/>
      <c r="I51" s="169"/>
      <c r="J51" s="169"/>
      <c r="K51" s="169"/>
      <c r="L51" s="169"/>
      <c r="M51" s="171"/>
      <c r="N51" s="160">
        <f t="shared" si="22"/>
        <v>0</v>
      </c>
      <c r="O51" s="161" t="str">
        <f t="shared" si="23"/>
        <v/>
      </c>
      <c r="P51" s="161" t="str">
        <f t="shared" si="0"/>
        <v/>
      </c>
      <c r="Q51" s="161" t="str">
        <f t="shared" si="1"/>
        <v/>
      </c>
      <c r="R51" s="161">
        <f t="shared" si="24"/>
        <v>0</v>
      </c>
      <c r="S51" s="102" t="str">
        <f t="shared" si="2"/>
        <v/>
      </c>
      <c r="T51" s="102" t="str">
        <f t="shared" si="3"/>
        <v/>
      </c>
      <c r="U51" s="102" t="str">
        <f t="shared" si="4"/>
        <v/>
      </c>
      <c r="V51" s="102" t="str">
        <f t="shared" si="5"/>
        <v/>
      </c>
      <c r="W51" s="102" t="str">
        <f t="shared" si="6"/>
        <v/>
      </c>
      <c r="X51" s="102" t="str">
        <f t="shared" si="7"/>
        <v/>
      </c>
      <c r="Y51" s="102">
        <f t="shared" si="8"/>
        <v>0</v>
      </c>
      <c r="Z51" s="162" t="b">
        <f t="shared" si="9"/>
        <v>0</v>
      </c>
      <c r="AA51" s="162" t="b">
        <f t="shared" si="10"/>
        <v>0</v>
      </c>
      <c r="AB51" s="162" t="b">
        <f t="shared" si="11"/>
        <v>0</v>
      </c>
      <c r="AC51" s="162" t="b">
        <f t="shared" si="12"/>
        <v>0</v>
      </c>
      <c r="AD51" s="162" t="b">
        <f t="shared" si="13"/>
        <v>0</v>
      </c>
      <c r="AE51" s="162" t="b">
        <f t="shared" si="25"/>
        <v>0</v>
      </c>
      <c r="AF51" s="162" t="b">
        <f t="shared" si="14"/>
        <v>0</v>
      </c>
      <c r="AG51" s="162" t="b">
        <f t="shared" si="15"/>
        <v>0</v>
      </c>
      <c r="AH51" s="162" t="b">
        <f t="shared" si="16"/>
        <v>0</v>
      </c>
      <c r="AI51" s="162" t="b">
        <f t="shared" si="17"/>
        <v>0</v>
      </c>
      <c r="AJ51" s="167" t="str">
        <f t="shared" si="18"/>
        <v/>
      </c>
      <c r="AK51" s="168" t="str">
        <f t="shared" si="19"/>
        <v/>
      </c>
      <c r="AL51" s="240" t="str">
        <f t="shared" si="26"/>
        <v/>
      </c>
      <c r="AM51" s="165" t="str">
        <f t="shared" si="27"/>
        <v/>
      </c>
      <c r="AN51" s="166">
        <f t="shared" si="28"/>
        <v>0</v>
      </c>
      <c r="AO51" s="148" t="str">
        <f t="shared" si="29"/>
        <v/>
      </c>
      <c r="AP51" s="149" t="str">
        <f t="shared" si="30"/>
        <v/>
      </c>
      <c r="AQ51" s="137"/>
      <c r="AR51" s="165" t="str">
        <f t="shared" si="31"/>
        <v/>
      </c>
      <c r="AS51" s="243" t="str">
        <f t="shared" si="32"/>
        <v/>
      </c>
      <c r="AT51" s="243" t="str">
        <f t="shared" si="33"/>
        <v/>
      </c>
      <c r="AU51" s="243" t="str">
        <f t="shared" si="20"/>
        <v/>
      </c>
      <c r="AV51" s="242"/>
      <c r="AW51" s="243" t="str">
        <f t="shared" si="35"/>
        <v/>
      </c>
      <c r="AX51" s="243">
        <f t="shared" si="36"/>
        <v>0</v>
      </c>
      <c r="AY51" s="242"/>
      <c r="AZ51" s="241" t="str">
        <f t="shared" si="34"/>
        <v/>
      </c>
      <c r="BA51" s="60">
        <f t="shared" si="21"/>
        <v>0</v>
      </c>
    </row>
    <row r="52" spans="1:53" ht="15" customHeight="1" x14ac:dyDescent="0.25">
      <c r="A52">
        <v>35</v>
      </c>
      <c r="B52" s="17"/>
      <c r="C52" s="156"/>
      <c r="D52" s="155"/>
      <c r="E52" s="137"/>
      <c r="F52" s="172"/>
      <c r="G52" s="157"/>
      <c r="H52" s="170"/>
      <c r="I52" s="169"/>
      <c r="J52" s="169"/>
      <c r="K52" s="169"/>
      <c r="L52" s="169"/>
      <c r="M52" s="171"/>
      <c r="N52" s="160">
        <f t="shared" si="22"/>
        <v>0</v>
      </c>
      <c r="O52" s="161" t="str">
        <f t="shared" si="23"/>
        <v/>
      </c>
      <c r="P52" s="161" t="str">
        <f t="shared" si="0"/>
        <v/>
      </c>
      <c r="Q52" s="161" t="str">
        <f t="shared" si="1"/>
        <v/>
      </c>
      <c r="R52" s="161">
        <f t="shared" si="24"/>
        <v>0</v>
      </c>
      <c r="S52" s="102" t="str">
        <f t="shared" si="2"/>
        <v/>
      </c>
      <c r="T52" s="102" t="str">
        <f t="shared" si="3"/>
        <v/>
      </c>
      <c r="U52" s="102" t="str">
        <f t="shared" si="4"/>
        <v/>
      </c>
      <c r="V52" s="102" t="str">
        <f t="shared" si="5"/>
        <v/>
      </c>
      <c r="W52" s="102" t="str">
        <f t="shared" si="6"/>
        <v/>
      </c>
      <c r="X52" s="102" t="str">
        <f t="shared" si="7"/>
        <v/>
      </c>
      <c r="Y52" s="102">
        <f t="shared" si="8"/>
        <v>0</v>
      </c>
      <c r="Z52" s="162" t="b">
        <f t="shared" si="9"/>
        <v>0</v>
      </c>
      <c r="AA52" s="162" t="b">
        <f t="shared" si="10"/>
        <v>0</v>
      </c>
      <c r="AB52" s="162" t="b">
        <f t="shared" si="11"/>
        <v>0</v>
      </c>
      <c r="AC52" s="162" t="b">
        <f t="shared" si="12"/>
        <v>0</v>
      </c>
      <c r="AD52" s="162" t="b">
        <f t="shared" si="13"/>
        <v>0</v>
      </c>
      <c r="AE52" s="162" t="b">
        <f t="shared" si="25"/>
        <v>0</v>
      </c>
      <c r="AF52" s="162" t="b">
        <f t="shared" si="14"/>
        <v>0</v>
      </c>
      <c r="AG52" s="162" t="b">
        <f t="shared" si="15"/>
        <v>0</v>
      </c>
      <c r="AH52" s="162" t="b">
        <f t="shared" si="16"/>
        <v>0</v>
      </c>
      <c r="AI52" s="162" t="b">
        <f t="shared" si="17"/>
        <v>0</v>
      </c>
      <c r="AJ52" s="167" t="str">
        <f t="shared" si="18"/>
        <v/>
      </c>
      <c r="AK52" s="168" t="str">
        <f t="shared" si="19"/>
        <v/>
      </c>
      <c r="AL52" s="240" t="str">
        <f t="shared" si="26"/>
        <v/>
      </c>
      <c r="AM52" s="165" t="str">
        <f t="shared" si="27"/>
        <v/>
      </c>
      <c r="AN52" s="166">
        <f t="shared" si="28"/>
        <v>0</v>
      </c>
      <c r="AO52" s="148" t="str">
        <f t="shared" si="29"/>
        <v/>
      </c>
      <c r="AP52" s="149" t="str">
        <f t="shared" si="30"/>
        <v/>
      </c>
      <c r="AQ52" s="137"/>
      <c r="AR52" s="165" t="str">
        <f t="shared" si="31"/>
        <v/>
      </c>
      <c r="AS52" s="243" t="str">
        <f t="shared" si="32"/>
        <v/>
      </c>
      <c r="AT52" s="243" t="str">
        <f t="shared" si="33"/>
        <v/>
      </c>
      <c r="AU52" s="243" t="str">
        <f t="shared" si="20"/>
        <v/>
      </c>
      <c r="AV52" s="242"/>
      <c r="AW52" s="243" t="str">
        <f t="shared" si="35"/>
        <v/>
      </c>
      <c r="AX52" s="243">
        <f t="shared" si="36"/>
        <v>0</v>
      </c>
      <c r="AY52" s="242"/>
      <c r="AZ52" s="241" t="str">
        <f t="shared" si="34"/>
        <v/>
      </c>
      <c r="BA52" s="60">
        <f t="shared" si="21"/>
        <v>0</v>
      </c>
    </row>
    <row r="53" spans="1:53" ht="15" customHeight="1" thickBot="1" x14ac:dyDescent="0.3">
      <c r="A53">
        <v>36</v>
      </c>
      <c r="B53" s="17"/>
      <c r="C53" s="156"/>
      <c r="D53" s="155"/>
      <c r="E53" s="173"/>
      <c r="F53" s="174"/>
      <c r="G53" s="157"/>
      <c r="H53" s="170"/>
      <c r="I53" s="169"/>
      <c r="J53" s="169"/>
      <c r="K53" s="169"/>
      <c r="L53" s="169"/>
      <c r="M53" s="171"/>
      <c r="N53" s="160">
        <f t="shared" si="22"/>
        <v>0</v>
      </c>
      <c r="O53" s="161" t="str">
        <f t="shared" si="23"/>
        <v/>
      </c>
      <c r="P53" s="161" t="str">
        <f t="shared" si="0"/>
        <v/>
      </c>
      <c r="Q53" s="161" t="str">
        <f t="shared" si="1"/>
        <v/>
      </c>
      <c r="R53" s="161">
        <f t="shared" si="24"/>
        <v>0</v>
      </c>
      <c r="S53" s="102" t="str">
        <f t="shared" si="2"/>
        <v/>
      </c>
      <c r="T53" s="102" t="str">
        <f t="shared" si="3"/>
        <v/>
      </c>
      <c r="U53" s="102" t="str">
        <f t="shared" si="4"/>
        <v/>
      </c>
      <c r="V53" s="102" t="str">
        <f t="shared" si="5"/>
        <v/>
      </c>
      <c r="W53" s="102" t="str">
        <f t="shared" si="6"/>
        <v/>
      </c>
      <c r="X53" s="102" t="str">
        <f t="shared" si="7"/>
        <v/>
      </c>
      <c r="Y53" s="102">
        <f t="shared" si="8"/>
        <v>0</v>
      </c>
      <c r="Z53" s="162" t="b">
        <f t="shared" si="9"/>
        <v>0</v>
      </c>
      <c r="AA53" s="162" t="b">
        <f t="shared" si="10"/>
        <v>0</v>
      </c>
      <c r="AB53" s="162" t="b">
        <f t="shared" si="11"/>
        <v>0</v>
      </c>
      <c r="AC53" s="162" t="b">
        <f t="shared" si="12"/>
        <v>0</v>
      </c>
      <c r="AD53" s="162" t="b">
        <f t="shared" si="13"/>
        <v>0</v>
      </c>
      <c r="AE53" s="162" t="b">
        <f t="shared" si="25"/>
        <v>0</v>
      </c>
      <c r="AF53" s="162" t="b">
        <f t="shared" si="14"/>
        <v>0</v>
      </c>
      <c r="AG53" s="162" t="b">
        <f t="shared" si="15"/>
        <v>0</v>
      </c>
      <c r="AH53" s="162" t="b">
        <f t="shared" si="16"/>
        <v>0</v>
      </c>
      <c r="AI53" s="162" t="b">
        <f t="shared" si="17"/>
        <v>0</v>
      </c>
      <c r="AJ53" s="175" t="str">
        <f t="shared" si="18"/>
        <v/>
      </c>
      <c r="AK53" s="168" t="str">
        <f t="shared" si="19"/>
        <v/>
      </c>
      <c r="AL53" s="240" t="str">
        <f t="shared" si="26"/>
        <v/>
      </c>
      <c r="AM53" s="165" t="str">
        <f t="shared" si="27"/>
        <v/>
      </c>
      <c r="AN53" s="166">
        <f t="shared" si="28"/>
        <v>0</v>
      </c>
      <c r="AO53" s="148" t="str">
        <f t="shared" si="29"/>
        <v/>
      </c>
      <c r="AP53" s="149" t="str">
        <f t="shared" si="30"/>
        <v/>
      </c>
      <c r="AQ53" s="137"/>
      <c r="AR53" s="165" t="str">
        <f t="shared" si="31"/>
        <v/>
      </c>
      <c r="AS53" s="243" t="str">
        <f t="shared" si="32"/>
        <v/>
      </c>
      <c r="AT53" s="243" t="str">
        <f t="shared" si="33"/>
        <v/>
      </c>
      <c r="AU53" s="243" t="str">
        <f t="shared" si="20"/>
        <v/>
      </c>
      <c r="AV53" s="242"/>
      <c r="AW53" s="243" t="str">
        <f t="shared" si="35"/>
        <v/>
      </c>
      <c r="AX53" s="243">
        <f t="shared" si="36"/>
        <v>0</v>
      </c>
      <c r="AY53" s="242"/>
      <c r="AZ53" s="241" t="str">
        <f t="shared" si="34"/>
        <v/>
      </c>
      <c r="BA53" s="60">
        <f t="shared" si="21"/>
        <v>0</v>
      </c>
    </row>
    <row r="54" spans="1:53" ht="15" customHeight="1" thickBot="1" x14ac:dyDescent="0.3">
      <c r="A54" t="s">
        <v>79</v>
      </c>
      <c r="B54" s="64">
        <f>COUNTA(B18:B53)</f>
        <v>8</v>
      </c>
      <c r="C54" s="106"/>
      <c r="D54" s="308" t="s">
        <v>47</v>
      </c>
      <c r="E54" s="308"/>
      <c r="F54" s="308"/>
      <c r="G54" s="308"/>
      <c r="H54" s="176">
        <f t="shared" ref="H54:M54" si="37">IF(S56=0,"",IF(S56&gt;0,S55))</f>
        <v>0.8571428571428571</v>
      </c>
      <c r="I54" s="177" t="str">
        <f t="shared" si="37"/>
        <v/>
      </c>
      <c r="J54" s="177" t="str">
        <f t="shared" si="37"/>
        <v/>
      </c>
      <c r="K54" s="177" t="str">
        <f t="shared" si="37"/>
        <v/>
      </c>
      <c r="L54" s="177" t="str">
        <f t="shared" si="37"/>
        <v/>
      </c>
      <c r="M54" s="177" t="str">
        <f t="shared" si="37"/>
        <v/>
      </c>
      <c r="N54" s="177"/>
      <c r="O54" s="177"/>
      <c r="P54" s="177"/>
      <c r="Q54" s="177"/>
      <c r="R54" s="177"/>
      <c r="S54" s="178">
        <f t="shared" ref="S54:X54" si="38">SUM(S18:S53)</f>
        <v>6</v>
      </c>
      <c r="T54" s="178">
        <f t="shared" si="38"/>
        <v>0</v>
      </c>
      <c r="U54" s="178">
        <f t="shared" si="38"/>
        <v>0</v>
      </c>
      <c r="V54" s="178">
        <f t="shared" si="38"/>
        <v>0</v>
      </c>
      <c r="W54" s="178">
        <f t="shared" si="38"/>
        <v>0</v>
      </c>
      <c r="X54" s="178">
        <f t="shared" si="38"/>
        <v>0</v>
      </c>
      <c r="Y54" s="179">
        <f>SUM(AK18:AK53)</f>
        <v>6</v>
      </c>
      <c r="Z54" s="179">
        <f t="shared" ref="Z54:AI54" si="39">SUM(Z18:Z53)</f>
        <v>1</v>
      </c>
      <c r="AA54" s="179">
        <f t="shared" si="39"/>
        <v>2</v>
      </c>
      <c r="AB54" s="179">
        <f t="shared" si="39"/>
        <v>3</v>
      </c>
      <c r="AC54" s="179">
        <f t="shared" si="39"/>
        <v>0</v>
      </c>
      <c r="AD54" s="179">
        <f t="shared" si="39"/>
        <v>0</v>
      </c>
      <c r="AE54" s="179">
        <f t="shared" si="39"/>
        <v>0</v>
      </c>
      <c r="AF54" s="179">
        <f t="shared" si="39"/>
        <v>0</v>
      </c>
      <c r="AG54" s="179">
        <f t="shared" si="39"/>
        <v>0</v>
      </c>
      <c r="AH54" s="179">
        <f t="shared" si="39"/>
        <v>0</v>
      </c>
      <c r="AI54" s="179">
        <f t="shared" si="39"/>
        <v>0</v>
      </c>
      <c r="AJ54" s="180"/>
      <c r="AK54" s="244">
        <f>IF(Y57=0,"",IF(Y57&gt;0,$Y$55))</f>
        <v>0.8571428571428571</v>
      </c>
      <c r="AL54" s="244" t="str">
        <f>IF(Z57=0,"",IF(Z57&gt;0,$Y$55))</f>
        <v/>
      </c>
      <c r="AM54" s="181"/>
      <c r="AN54" s="181"/>
      <c r="AO54" s="182">
        <f>IF(B54=0,"",IF(B54&gt;0,AO55/B54))</f>
        <v>0</v>
      </c>
      <c r="AP54" s="182">
        <f>IF(B54=0,"",IF(B54&gt;0,AP55/B54))</f>
        <v>0</v>
      </c>
      <c r="AQ54" s="183">
        <f>IF(B54=0,"",IF(B54&gt;0,AQ56/B54))</f>
        <v>1</v>
      </c>
      <c r="AR54" s="184"/>
      <c r="AS54" s="246" t="s">
        <v>117</v>
      </c>
      <c r="AT54" s="246" t="s">
        <v>117</v>
      </c>
      <c r="AU54" s="246" t="s">
        <v>118</v>
      </c>
      <c r="AV54" s="247" t="str">
        <f>IF(AX54=0,"",IF(AX54&gt;0,AX54/AV55))</f>
        <v/>
      </c>
      <c r="AW54" s="248"/>
      <c r="AX54" s="248">
        <f>SUM(AX18:AX53)</f>
        <v>0</v>
      </c>
      <c r="AY54" s="247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102"/>
      <c r="E55" s="185">
        <f>COUNTA(E18:E53)</f>
        <v>0</v>
      </c>
      <c r="F55" s="185">
        <f>COUNTA(F18:F53)</f>
        <v>0</v>
      </c>
      <c r="G55" s="102"/>
      <c r="H55" s="316" t="s">
        <v>85</v>
      </c>
      <c r="I55" s="309"/>
      <c r="J55" s="316" t="s">
        <v>31</v>
      </c>
      <c r="K55" s="309"/>
      <c r="L55" s="309" t="s">
        <v>32</v>
      </c>
      <c r="M55" s="309"/>
      <c r="N55" s="102"/>
      <c r="O55" s="102"/>
      <c r="P55" s="102"/>
      <c r="Q55" s="102"/>
      <c r="R55" s="102"/>
      <c r="S55" s="186">
        <f t="shared" ref="S55:X55" si="40">S54/S56</f>
        <v>0.8571428571428571</v>
      </c>
      <c r="T55" s="186" t="e">
        <f t="shared" si="40"/>
        <v>#DIV/0!</v>
      </c>
      <c r="U55" s="186" t="e">
        <f t="shared" si="40"/>
        <v>#DIV/0!</v>
      </c>
      <c r="V55" s="186" t="e">
        <f t="shared" si="40"/>
        <v>#DIV/0!</v>
      </c>
      <c r="W55" s="186" t="e">
        <f t="shared" si="40"/>
        <v>#DIV/0!</v>
      </c>
      <c r="X55" s="186" t="e">
        <f t="shared" si="40"/>
        <v>#DIV/0!</v>
      </c>
      <c r="Y55" s="186">
        <f>Y54/Y57</f>
        <v>0.8571428571428571</v>
      </c>
      <c r="Z55" s="162">
        <f>Z54/10</f>
        <v>0.1</v>
      </c>
      <c r="AA55" s="162">
        <f t="shared" ref="AA55:AI55" si="41">AA54/10</f>
        <v>0.2</v>
      </c>
      <c r="AB55" s="162">
        <f t="shared" si="41"/>
        <v>0.3</v>
      </c>
      <c r="AC55" s="162">
        <f t="shared" si="41"/>
        <v>0</v>
      </c>
      <c r="AD55" s="162">
        <f t="shared" si="41"/>
        <v>0</v>
      </c>
      <c r="AE55" s="162">
        <f t="shared" si="41"/>
        <v>0</v>
      </c>
      <c r="AF55" s="162">
        <f t="shared" si="41"/>
        <v>0</v>
      </c>
      <c r="AG55" s="162">
        <f t="shared" si="41"/>
        <v>0</v>
      </c>
      <c r="AH55" s="162">
        <f t="shared" si="41"/>
        <v>0</v>
      </c>
      <c r="AI55" s="162">
        <f t="shared" si="41"/>
        <v>0</v>
      </c>
      <c r="AJ55" s="162"/>
      <c r="AK55" s="106"/>
      <c r="AL55" s="106"/>
      <c r="AM55" s="106"/>
      <c r="AN55" s="106"/>
      <c r="AO55" s="187">
        <f>COUNTIF(AO18:AO53,1)</f>
        <v>0</v>
      </c>
      <c r="AP55" s="187">
        <f>SUM(AP18:AP52)</f>
        <v>0</v>
      </c>
      <c r="AQ55" s="185">
        <f>COUNTA(AQ18:AQ53)</f>
        <v>0</v>
      </c>
      <c r="AR55" s="106"/>
      <c r="AS55" s="127" t="str">
        <f>IF($AS$57=0,"",IF($D$2&lt;6,"",IF($D$2&gt;=6,(AS58+AS59)/AS57)))</f>
        <v/>
      </c>
      <c r="AT55" s="127" t="str">
        <f>IF($AS$57=0,"",IF($D$2&lt;6,"",IF($D$2&gt;=6,(AT58+AT59)/AT57)))</f>
        <v/>
      </c>
      <c r="AU55" s="127" t="str">
        <f>IF($AS$57=0,"",IF($D$2&lt;6,"",IF($D$2&gt;=6,(AU58+AU59)/AU57)))</f>
        <v/>
      </c>
      <c r="AV55" s="185">
        <f>COUNTA(AV18:AV53)</f>
        <v>0</v>
      </c>
      <c r="AW55" s="185"/>
      <c r="AX55" s="185"/>
      <c r="AY55" s="185">
        <f>COUNTA(AY18:AY53)</f>
        <v>0</v>
      </c>
      <c r="AZ55" s="3"/>
      <c r="BA55" s="3"/>
    </row>
    <row r="56" spans="1:53" ht="13.8" thickBot="1" x14ac:dyDescent="0.3">
      <c r="E56" s="3"/>
      <c r="F56" s="3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3">
        <f t="shared" ref="S56:X56" si="42">COUNTA(H18:H53)</f>
        <v>7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COUNTIF(AK18:AK53,"")</f>
        <v>29</v>
      </c>
      <c r="Z56" s="10">
        <f>Z54/D68*D70</f>
        <v>0.125</v>
      </c>
      <c r="AA56" s="10">
        <f>AA54/E68*E70</f>
        <v>0.25</v>
      </c>
      <c r="AB56" s="10">
        <f>AB54/F68*F70</f>
        <v>0.375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8</v>
      </c>
      <c r="AR56" s="3"/>
      <c r="AS56" s="127" t="str">
        <f>IF($AS$57=0,"",IF($D$2&lt;6,"",IF($D$2&gt;=6,(AS59/AS57))))</f>
        <v/>
      </c>
      <c r="AT56" s="127" t="str">
        <f>IF($AS$57=0,"",IF($D$2&lt;6,"",IF($D$2&gt;=6,(AT59/AT57))))</f>
        <v/>
      </c>
      <c r="AU56" s="127" t="str">
        <f>IF($AS$57=0,"",IF($D$2&lt;6,"",IF($D$2&gt;=6,(AU59/AU57))))</f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0</v>
      </c>
      <c r="C57" s="296"/>
      <c r="D57" s="53">
        <f>D2</f>
        <v>3</v>
      </c>
      <c r="E57" s="92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7</v>
      </c>
      <c r="AE57" s="3"/>
      <c r="AO57" s="3"/>
      <c r="AP57" s="3"/>
      <c r="AQ57" s="2"/>
      <c r="AR57" s="3"/>
      <c r="AS57" s="76">
        <f t="shared" ref="AS57:AT57" si="43">COUNTIF(AS18:AS53,"&gt;""")</f>
        <v>0</v>
      </c>
      <c r="AT57" s="76">
        <f t="shared" si="43"/>
        <v>0</v>
      </c>
      <c r="AU57" s="76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69</v>
      </c>
      <c r="C58" s="296"/>
      <c r="D58" s="304">
        <f>D3</f>
        <v>46031</v>
      </c>
      <c r="E58" s="305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101">
        <f>COUNTIF(AS18:AS53,"1F")</f>
        <v>0</v>
      </c>
      <c r="AT58" s="101">
        <f t="shared" ref="AT58:AU58" si="44">COUNTIF(AT18:AT53,"1F")</f>
        <v>0</v>
      </c>
      <c r="AU58" s="101">
        <f t="shared" si="44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96"/>
      <c r="D59" s="73"/>
      <c r="E59" s="73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101">
        <f>COUNTIF(AS18:AS53,"2F")</f>
        <v>0</v>
      </c>
      <c r="AT59" s="101">
        <f t="shared" ref="AT59" si="45">COUNTIF(AT18:AT53,"2F")</f>
        <v>0</v>
      </c>
      <c r="AU59" s="101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96"/>
      <c r="D60" s="73"/>
      <c r="E60" s="73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2</v>
      </c>
      <c r="E62" s="4" t="s">
        <v>3</v>
      </c>
      <c r="F62" s="4" t="s">
        <v>1</v>
      </c>
      <c r="G62" s="68" t="s">
        <v>82</v>
      </c>
      <c r="H62" s="4" t="s">
        <v>4</v>
      </c>
      <c r="I62" s="4" t="s">
        <v>5</v>
      </c>
      <c r="J62" s="4" t="s">
        <v>48</v>
      </c>
      <c r="K62" s="4" t="s">
        <v>8</v>
      </c>
      <c r="L62" s="4" t="s">
        <v>24</v>
      </c>
      <c r="M62" s="4" t="s">
        <v>49</v>
      </c>
      <c r="AE62" s="3"/>
      <c r="AJ62" s="4" t="s">
        <v>25</v>
      </c>
      <c r="AK62" s="4" t="s">
        <v>25</v>
      </c>
      <c r="AL62" s="4" t="s">
        <v>25</v>
      </c>
      <c r="AO62" s="4" t="s">
        <v>50</v>
      </c>
      <c r="AQ62" s="4"/>
    </row>
    <row r="63" spans="1:53" x14ac:dyDescent="0.25">
      <c r="D63" s="10">
        <f>S55</f>
        <v>0.8571428571428571</v>
      </c>
      <c r="E63" s="10" t="e">
        <f t="shared" ref="E63:I63" si="46">T55</f>
        <v>#DIV/0!</v>
      </c>
      <c r="F63" s="10" t="e">
        <f t="shared" si="46"/>
        <v>#DIV/0!</v>
      </c>
      <c r="G63" s="10" t="e">
        <f t="shared" si="46"/>
        <v>#DIV/0!</v>
      </c>
      <c r="H63" s="10" t="e">
        <f t="shared" si="46"/>
        <v>#DIV/0!</v>
      </c>
      <c r="I63" s="10" t="e">
        <f t="shared" si="46"/>
        <v>#DIV/0!</v>
      </c>
      <c r="J63" s="10">
        <f>$AK$54</f>
        <v>0.8571428571428571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66</v>
      </c>
      <c r="C67" s="102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102"/>
      <c r="D68" s="4">
        <f>COUNTIF($D$18:$D$53,"A")</f>
        <v>1</v>
      </c>
      <c r="E68" s="4">
        <f>COUNTIF($D$18:$D$53,"B")</f>
        <v>3</v>
      </c>
      <c r="F68" s="4">
        <f>COUNTIF($D$18:$D$53,"C")</f>
        <v>4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102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51</v>
      </c>
      <c r="C70" s="102"/>
      <c r="D70" s="10">
        <f>D68/$B$54</f>
        <v>0.125</v>
      </c>
      <c r="E70" s="10">
        <f>E68/$B$54</f>
        <v>0.375</v>
      </c>
      <c r="F70" s="10">
        <f>F68/$B$54</f>
        <v>0.5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52</v>
      </c>
      <c r="C71" s="102"/>
      <c r="D71" s="10">
        <f>Z56</f>
        <v>0.125</v>
      </c>
      <c r="E71" s="10">
        <f>AA56</f>
        <v>0.25</v>
      </c>
      <c r="F71" s="10">
        <f>AB56</f>
        <v>0.375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53</v>
      </c>
      <c r="C72" s="102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54</v>
      </c>
      <c r="C73" s="102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64</v>
      </c>
      <c r="C74" s="102"/>
      <c r="D74" s="10">
        <f>IF($E$7="ja",D70,IF($E7="nee",D72))</f>
        <v>0.125</v>
      </c>
      <c r="E74" s="10">
        <f>IF($E$7="ja",E70,IF($E7="nee",E72))</f>
        <v>0.375</v>
      </c>
      <c r="F74" s="10">
        <f>IF($E$7="ja",F70,IF($E7="nee",F72))</f>
        <v>0.5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65</v>
      </c>
      <c r="C75" s="102"/>
      <c r="D75" s="10">
        <f>IF($E$7="ja",D71,IF($E$7="nee",D73))</f>
        <v>0.125</v>
      </c>
      <c r="E75" s="10">
        <f>IF($E$7="ja",E71,IF($E$7="nee",E73))</f>
        <v>0.25</v>
      </c>
      <c r="F75" s="10">
        <f>IF($E$7="ja",F71,IF($E$7="nee",F73))</f>
        <v>0.375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5" type="noConversion"/>
  <conditionalFormatting sqref="B18:D53">
    <cfRule type="cellIs" dxfId="961" priority="114" stopIfTrue="1" operator="equal">
      <formula>""</formula>
    </cfRule>
  </conditionalFormatting>
  <conditionalFormatting sqref="C18">
    <cfRule type="expression" priority="1">
      <formula>"als($C$18;1;E)"</formula>
    </cfRule>
  </conditionalFormatting>
  <conditionalFormatting sqref="E7:E8 D9">
    <cfRule type="cellIs" dxfId="960" priority="159" stopIfTrue="1" operator="equal">
      <formula>"nee"</formula>
    </cfRule>
    <cfRule type="cellIs" dxfId="959" priority="158" stopIfTrue="1" operator="equal">
      <formula>"ja"</formula>
    </cfRule>
  </conditionalFormatting>
  <conditionalFormatting sqref="E18:E53">
    <cfRule type="cellIs" dxfId="958" priority="128" stopIfTrue="1" operator="equal">
      <formula>""</formula>
    </cfRule>
  </conditionalFormatting>
  <conditionalFormatting sqref="E18:F53">
    <cfRule type="cellIs" dxfId="957" priority="125" stopIfTrue="1" operator="equal">
      <formula>"x"</formula>
    </cfRule>
  </conditionalFormatting>
  <conditionalFormatting sqref="F18:F53">
    <cfRule type="cellIs" dxfId="956" priority="126" stopIfTrue="1" operator="equal">
      <formula>""</formula>
    </cfRule>
  </conditionalFormatting>
  <conditionalFormatting sqref="G11:G13">
    <cfRule type="expression" dxfId="955" priority="165" stopIfTrue="1">
      <formula>$L$3="ja"</formula>
    </cfRule>
    <cfRule type="expression" dxfId="954" priority="164" stopIfTrue="1">
      <formula>$J$3="ja"</formula>
    </cfRule>
  </conditionalFormatting>
  <conditionalFormatting sqref="G18:G53">
    <cfRule type="cellIs" dxfId="953" priority="81" stopIfTrue="1" operator="greaterThan">
      <formula>""</formula>
    </cfRule>
    <cfRule type="cellIs" dxfId="952" priority="80" stopIfTrue="1" operator="equal">
      <formula>""</formula>
    </cfRule>
  </conditionalFormatting>
  <conditionalFormatting sqref="H11:H13">
    <cfRule type="expression" dxfId="951" priority="140">
      <formula>$K$2="ja"</formula>
    </cfRule>
    <cfRule type="expression" dxfId="950" priority="167" stopIfTrue="1">
      <formula>$L$2="ja"</formula>
    </cfRule>
    <cfRule type="expression" dxfId="949" priority="166" stopIfTrue="1">
      <formula>$J$2="ja"</formula>
    </cfRule>
  </conditionalFormatting>
  <conditionalFormatting sqref="H18:M53">
    <cfRule type="cellIs" dxfId="948" priority="123" stopIfTrue="1" operator="lessThanOrEqual">
      <formula>$D18</formula>
    </cfRule>
    <cfRule type="cellIs" dxfId="947" priority="124" stopIfTrue="1" operator="notEqual">
      <formula>$D18</formula>
    </cfRule>
    <cfRule type="cellIs" dxfId="946" priority="122" stopIfTrue="1" operator="equal">
      <formula>0</formula>
    </cfRule>
  </conditionalFormatting>
  <conditionalFormatting sqref="I11:I13">
    <cfRule type="expression" dxfId="945" priority="168" stopIfTrue="1">
      <formula>$J$3="ja"</formula>
    </cfRule>
  </conditionalFormatting>
  <conditionalFormatting sqref="I11:J13">
    <cfRule type="expression" dxfId="944" priority="135">
      <formula>$M$2="ja"</formula>
    </cfRule>
  </conditionalFormatting>
  <conditionalFormatting sqref="I11:K13">
    <cfRule type="expression" dxfId="943" priority="132">
      <formula>$L$3="ja"</formula>
    </cfRule>
  </conditionalFormatting>
  <conditionalFormatting sqref="J11:J13">
    <cfRule type="expression" dxfId="942" priority="141">
      <formula>$L$2="ja"</formula>
    </cfRule>
    <cfRule type="expression" dxfId="941" priority="139">
      <formula>$K$2="ja"</formula>
    </cfRule>
  </conditionalFormatting>
  <conditionalFormatting sqref="J11:R13">
    <cfRule type="expression" dxfId="940" priority="110">
      <formula>$J$3="ja"</formula>
    </cfRule>
  </conditionalFormatting>
  <conditionalFormatting sqref="L11:R13">
    <cfRule type="expression" dxfId="939" priority="113" stopIfTrue="1">
      <formula>$S$2="ja"</formula>
    </cfRule>
    <cfRule type="expression" dxfId="938" priority="112" stopIfTrue="1">
      <formula>$M$2="ja"</formula>
    </cfRule>
    <cfRule type="expression" dxfId="937" priority="109">
      <formula>$K$2="ja"</formula>
    </cfRule>
    <cfRule type="expression" dxfId="936" priority="111" stopIfTrue="1">
      <formula>$L$2="ja"</formula>
    </cfRule>
  </conditionalFormatting>
  <conditionalFormatting sqref="AJ18:AJ53">
    <cfRule type="cellIs" dxfId="935" priority="172" stopIfTrue="1" operator="notEqual">
      <formula>""</formula>
    </cfRule>
  </conditionalFormatting>
  <conditionalFormatting sqref="AK18:AK53">
    <cfRule type="cellIs" dxfId="934" priority="98" stopIfTrue="1" operator="lessThan">
      <formula>1</formula>
    </cfRule>
    <cfRule type="cellIs" dxfId="933" priority="97" stopIfTrue="1" operator="equal">
      <formula>1</formula>
    </cfRule>
  </conditionalFormatting>
  <conditionalFormatting sqref="AK11:AL13">
    <cfRule type="cellIs" dxfId="932" priority="49" stopIfTrue="1" operator="equal">
      <formula>1</formula>
    </cfRule>
    <cfRule type="cellIs" dxfId="931" priority="50" stopIfTrue="1" operator="lessThan">
      <formula>1</formula>
    </cfRule>
  </conditionalFormatting>
  <conditionalFormatting sqref="AL18:AL53">
    <cfRule type="expression" dxfId="930" priority="7">
      <formula>$AM18&gt;=$AR18</formula>
    </cfRule>
    <cfRule type="expression" dxfId="929" priority="6">
      <formula>$AM18&lt;$AR18</formula>
    </cfRule>
    <cfRule type="expression" dxfId="928" priority="5">
      <formula>$AM18=""</formula>
    </cfRule>
    <cfRule type="expression" dxfId="927" priority="4">
      <formula>$G18=""</formula>
    </cfRule>
  </conditionalFormatting>
  <conditionalFormatting sqref="AL18:AL54">
    <cfRule type="expression" dxfId="926" priority="3">
      <formula>$B18&gt;0</formula>
    </cfRule>
  </conditionalFormatting>
  <conditionalFormatting sqref="AM18:AN53">
    <cfRule type="expression" dxfId="925" priority="66" stopIfTrue="1">
      <formula>$L$3="ja"</formula>
    </cfRule>
  </conditionalFormatting>
  <conditionalFormatting sqref="AO18:AO53">
    <cfRule type="cellIs" dxfId="924" priority="115" stopIfTrue="1" operator="equal">
      <formula>1</formula>
    </cfRule>
    <cfRule type="cellIs" dxfId="923" priority="116" stopIfTrue="1" operator="equal">
      <formula>""</formula>
    </cfRule>
  </conditionalFormatting>
  <conditionalFormatting sqref="AP18:AP53">
    <cfRule type="cellIs" dxfId="922" priority="117" stopIfTrue="1" operator="equal">
      <formula>1</formula>
    </cfRule>
    <cfRule type="cellIs" dxfId="921" priority="118" stopIfTrue="1" operator="equal">
      <formula>""</formula>
    </cfRule>
  </conditionalFormatting>
  <conditionalFormatting sqref="AQ18:AQ53">
    <cfRule type="expression" dxfId="920" priority="26" stopIfTrue="1">
      <formula>$B18&gt;0</formula>
    </cfRule>
    <cfRule type="cellIs" dxfId="919" priority="25" stopIfTrue="1" operator="equal">
      <formula>"x"</formula>
    </cfRule>
    <cfRule type="cellIs" dxfId="918" priority="27" stopIfTrue="1" operator="equal">
      <formula>""</formula>
    </cfRule>
  </conditionalFormatting>
  <conditionalFormatting sqref="AR18:AR54">
    <cfRule type="expression" dxfId="917" priority="24" stopIfTrue="1">
      <formula>$L$3="ja"</formula>
    </cfRule>
  </conditionalFormatting>
  <conditionalFormatting sqref="AR54">
    <cfRule type="expression" dxfId="916" priority="23" stopIfTrue="1">
      <formula>$J$3="ja"</formula>
    </cfRule>
  </conditionalFormatting>
  <conditionalFormatting sqref="AS11:AS13">
    <cfRule type="expression" dxfId="915" priority="39" stopIfTrue="1">
      <formula>$J$3="ja"</formula>
    </cfRule>
  </conditionalFormatting>
  <conditionalFormatting sqref="AS11:AT13">
    <cfRule type="expression" dxfId="914" priority="42">
      <formula>$L$3="ja"</formula>
    </cfRule>
    <cfRule type="expression" dxfId="913" priority="41">
      <formula>$M$2="ja"</formula>
    </cfRule>
  </conditionalFormatting>
  <conditionalFormatting sqref="AS18:AT53">
    <cfRule type="cellIs" dxfId="912" priority="8" operator="equal">
      <formula>"2F"</formula>
    </cfRule>
  </conditionalFormatting>
  <conditionalFormatting sqref="AS18:AU53">
    <cfRule type="cellIs" dxfId="911" priority="11" operator="equal">
      <formula>"1F"</formula>
    </cfRule>
    <cfRule type="expression" dxfId="910" priority="12" stopIfTrue="1">
      <formula>$L$3="ja"</formula>
    </cfRule>
    <cfRule type="cellIs" dxfId="909" priority="10" operator="equal">
      <formula>"&lt;1F"</formula>
    </cfRule>
  </conditionalFormatting>
  <conditionalFormatting sqref="AS54:AU54">
    <cfRule type="expression" dxfId="908" priority="20" stopIfTrue="1">
      <formula>$L$3="ja"</formula>
    </cfRule>
  </conditionalFormatting>
  <conditionalFormatting sqref="AS54:AY54">
    <cfRule type="expression" dxfId="907" priority="21" stopIfTrue="1">
      <formula>$J$3="ja"</formula>
    </cfRule>
  </conditionalFormatting>
  <conditionalFormatting sqref="AT11:AT13">
    <cfRule type="expression" dxfId="906" priority="40">
      <formula>$L$2="ja"</formula>
    </cfRule>
  </conditionalFormatting>
  <conditionalFormatting sqref="AT11:AU13">
    <cfRule type="expression" dxfId="905" priority="34">
      <formula>$K$2="ja"</formula>
    </cfRule>
  </conditionalFormatting>
  <conditionalFormatting sqref="AT11:AV13">
    <cfRule type="expression" dxfId="904" priority="35">
      <formula>$J$3="ja"</formula>
    </cfRule>
  </conditionalFormatting>
  <conditionalFormatting sqref="AU11:AU13">
    <cfRule type="expression" dxfId="903" priority="36" stopIfTrue="1">
      <formula>$L$2="ja"</formula>
    </cfRule>
    <cfRule type="expression" dxfId="902" priority="38" stopIfTrue="1">
      <formula>$S$2="ja"</formula>
    </cfRule>
    <cfRule type="expression" dxfId="901" priority="37" stopIfTrue="1">
      <formula>$M$2="ja"</formula>
    </cfRule>
  </conditionalFormatting>
  <conditionalFormatting sqref="AU18:AU53">
    <cfRule type="cellIs" dxfId="900" priority="9" operator="equal">
      <formula>"1S"</formula>
    </cfRule>
  </conditionalFormatting>
  <conditionalFormatting sqref="AV11:AV13 AY11:AY13">
    <cfRule type="expression" dxfId="899" priority="78" stopIfTrue="1">
      <formula>$L$3="ja"</formula>
    </cfRule>
  </conditionalFormatting>
  <conditionalFormatting sqref="AV18:AV53">
    <cfRule type="expression" dxfId="898" priority="18">
      <formula>$AW18&gt;=$AR18</formula>
    </cfRule>
    <cfRule type="expression" dxfId="897" priority="17">
      <formula>$AW18&lt;$AR18</formula>
    </cfRule>
    <cfRule type="expression" dxfId="896" priority="16">
      <formula>$AW18=""</formula>
    </cfRule>
  </conditionalFormatting>
  <conditionalFormatting sqref="AV54:AY54">
    <cfRule type="expression" dxfId="895" priority="22" stopIfTrue="1">
      <formula>$L$3="ja"</formula>
    </cfRule>
  </conditionalFormatting>
  <conditionalFormatting sqref="AW18:AX53">
    <cfRule type="expression" dxfId="894" priority="19" stopIfTrue="1">
      <formula>$L$3="ja"</formula>
    </cfRule>
  </conditionalFormatting>
  <conditionalFormatting sqref="AY18:AY53">
    <cfRule type="expression" dxfId="893" priority="15">
      <formula>$AZ18&gt;=$AW18</formula>
    </cfRule>
    <cfRule type="expression" dxfId="892" priority="14">
      <formula>$AZ18&lt;$AW18</formula>
    </cfRule>
    <cfRule type="expression" dxfId="891" priority="13">
      <formula>$AZ18=""</formula>
    </cfRule>
  </conditionalFormatting>
  <conditionalFormatting sqref="AZ18:BA53">
    <cfRule type="expression" dxfId="890" priority="96" stopIfTrue="1">
      <formula>$L$3="ja"</formula>
    </cfRule>
  </conditionalFormatting>
  <conditionalFormatting sqref="BA54">
    <cfRule type="expression" dxfId="889" priority="93" stopIfTrue="1">
      <formula>$J$3="ja"</formula>
    </cfRule>
    <cfRule type="expression" dxfId="888" priority="94" stopIfTrue="1">
      <formula>$L$3="ja"</formula>
    </cfRule>
  </conditionalFormatting>
  <dataValidations xWindow="937" yWindow="658" count="4">
    <dataValidation type="list" allowBlank="1" showInputMessage="1" showErrorMessage="1" sqref="E2" xr:uid="{D9AE540E-6856-488F-9A52-C5F76BEA5EC8}">
      <formula1>"--,A,B,C,D,E,F,G,H,I,J,"</formula1>
    </dataValidation>
    <dataValidation type="list" allowBlank="1" showInputMessage="1" showErrorMessage="1" sqref="E7" xr:uid="{BA7ED4F5-D0D0-4A37-AAAC-CC9640536124}">
      <formula1>"ja,nee,"</formula1>
    </dataValidation>
    <dataValidation type="list" allowBlank="1" showInputMessage="1" showErrorMessage="1" sqref="G18:G53" xr:uid="{BED03490-322B-4AFA-8265-7C7B6F27C90C}">
      <formula1>"PRO,PRO/BBL,BBL,BBL/Kader,Kader,Kader/TL,TL,TL/Havo,Havo,Havo/Vwo,Vwo,"</formula1>
    </dataValidation>
    <dataValidation type="list" allowBlank="1" showInputMessage="1" showErrorMessage="1" sqref="AY18:AY53 AV18:AV53" xr:uid="{1C1DD9FF-908D-4D9E-AD73-3252E5329F87}">
      <formula1>"PRO,LWOO,BBL,BBL/Kader,Kader,Kader/TL,TL,TL/Havo,Havo,Havo/Vwo,Vwo,"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0A8C4-6697-4C6C-A956-4BD8A1AD05AF}">
  <sheetPr codeName="Blad14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102" customWidth="1"/>
    <col min="4" max="4" width="10.77734375" style="4" customWidth="1"/>
    <col min="5" max="6" width="10.77734375" customWidth="1"/>
    <col min="7" max="13" width="10.77734375" style="4" customWidth="1"/>
    <col min="14" max="19" width="10.5546875" style="4" hidden="1" customWidth="1"/>
    <col min="20" max="36" width="9.21875" style="4" hidden="1" customWidth="1"/>
    <col min="37" max="38" width="10.77734375" style="4" customWidth="1"/>
    <col min="39" max="40" width="11.21875" style="4" hidden="1" customWidth="1"/>
    <col min="41" max="43" width="10.77734375" customWidth="1"/>
    <col min="44" max="44" width="9.21875" style="4" hidden="1" customWidth="1"/>
    <col min="45" max="47" width="9.21875" style="4" customWidth="1"/>
    <col min="48" max="48" width="10.77734375" style="4" customWidth="1"/>
    <col min="49" max="50" width="9.21875" style="4" hidden="1" customWidth="1"/>
    <col min="51" max="51" width="10.77734375" style="4" customWidth="1"/>
    <col min="52" max="53" width="9.21875" style="4" hidden="1" customWidth="1"/>
    <col min="54" max="54" width="9.5546875" customWidth="1"/>
  </cols>
  <sheetData>
    <row r="1" spans="1:53" ht="13.8" thickBot="1" x14ac:dyDescent="0.3"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</row>
    <row r="2" spans="1:53" ht="20.399999999999999" thickBot="1" x14ac:dyDescent="0.55000000000000004">
      <c r="A2" s="52"/>
      <c r="B2" s="54" t="s">
        <v>0</v>
      </c>
      <c r="C2" s="296"/>
      <c r="D2" s="53">
        <v>3</v>
      </c>
      <c r="E2" s="75"/>
      <c r="F2" s="13"/>
      <c r="G2" s="190"/>
      <c r="H2" s="190"/>
      <c r="J2" s="76" t="str">
        <f>IF($D$2=3,"ja",IF($D$2="3A","ja",IF($D$2="3B","ja",IF($D$2="3C","ja"))))</f>
        <v>ja</v>
      </c>
      <c r="K2" s="76" t="b">
        <f>IF($D$2=5,"ja",IF($D$2="5A","ja",IF($D$2="5B","ja",IF($D$2="5C","ja"))))</f>
        <v>0</v>
      </c>
      <c r="L2" s="76" t="b">
        <f>IF($D$2=4,"ja",IF($D$2="4A","ja",IF($D$2="4B","ja",IF($D$2="4C","ja"))))</f>
        <v>0</v>
      </c>
      <c r="M2" s="76" t="b">
        <f>IF($D$2=6,"ja",IF($D$2="6A","ja",IF($D$2="6B","ja",IF($D$2="6C","ja"))))</f>
        <v>0</v>
      </c>
      <c r="N2" s="76"/>
      <c r="O2" s="76"/>
      <c r="P2" s="76"/>
      <c r="Q2" s="76"/>
      <c r="R2" s="76"/>
      <c r="S2" s="74" t="b">
        <f>IF($D$2=8,"ja",IF($D$2="8A","ja",IF($D$2="8B","ja",IF($D$2="8C","ja"))))</f>
        <v>0</v>
      </c>
      <c r="T2" s="7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4"/>
      <c r="AM2" s="3"/>
      <c r="AN2" s="3"/>
    </row>
    <row r="3" spans="1:53" ht="20.399999999999999" thickBot="1" x14ac:dyDescent="0.55000000000000004">
      <c r="A3" s="52"/>
      <c r="B3" s="54" t="s">
        <v>69</v>
      </c>
      <c r="C3" s="296"/>
      <c r="D3" s="304">
        <v>46031</v>
      </c>
      <c r="E3" s="305"/>
      <c r="F3" s="13"/>
      <c r="G3" s="191"/>
      <c r="H3" s="191"/>
      <c r="I3" s="3"/>
      <c r="J3" s="76" t="b">
        <f>IF($D$2=7,"ja",IF($D$2="7A","ja",IF($D$2="7B","ja",IF($D$2="7C","ja"))))</f>
        <v>0</v>
      </c>
      <c r="K3" s="76"/>
      <c r="L3" s="76" t="b">
        <f>IF($D$2=8,"ja",IF($D$2="8A","ja",IF($D$2="8B","ja",IF($D$2="8C","ja"))))</f>
        <v>0</v>
      </c>
      <c r="M3" s="76"/>
      <c r="N3" s="76"/>
      <c r="O3" s="76"/>
      <c r="P3" s="76"/>
      <c r="Q3" s="76"/>
      <c r="R3" s="76"/>
      <c r="S3" s="74"/>
      <c r="T3" s="7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4"/>
      <c r="AM3" s="3"/>
      <c r="AN3" s="3"/>
    </row>
    <row r="4" spans="1:53" ht="19.8" x14ac:dyDescent="0.45">
      <c r="B4" s="1"/>
      <c r="C4" s="297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4"/>
      <c r="AM4" s="3"/>
      <c r="AN4" s="3"/>
    </row>
    <row r="5" spans="1:53" s="102" customFormat="1" ht="20.100000000000001" customHeight="1" x14ac:dyDescent="0.25">
      <c r="B5" s="310" t="s">
        <v>97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2"/>
    </row>
    <row r="6" spans="1:53" x14ac:dyDescent="0.25">
      <c r="B6" s="21"/>
      <c r="C6" s="13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13" t="s">
        <v>28</v>
      </c>
      <c r="C7" s="314"/>
      <c r="D7" s="314"/>
      <c r="E7" s="49" t="s">
        <v>75</v>
      </c>
      <c r="I7" s="3"/>
      <c r="J7" s="3"/>
      <c r="K7" s="3"/>
    </row>
    <row r="8" spans="1:53" x14ac:dyDescent="0.25">
      <c r="B8" s="313" t="s">
        <v>27</v>
      </c>
      <c r="C8" s="314"/>
      <c r="D8" s="314"/>
      <c r="E8" s="50" t="str">
        <f>IF(E7="ja","nee",IF(E7="nee","ja",IF(E7="","")))</f>
        <v>nee</v>
      </c>
    </row>
    <row r="9" spans="1:53" x14ac:dyDescent="0.25">
      <c r="B9" s="15"/>
      <c r="C9" s="134"/>
      <c r="D9" s="16"/>
    </row>
    <row r="10" spans="1:53" s="102" customFormat="1" ht="20.100000000000001" customHeight="1" x14ac:dyDescent="0.25">
      <c r="B10" s="147" t="s">
        <v>98</v>
      </c>
      <c r="C10" s="150" t="s">
        <v>96</v>
      </c>
      <c r="D10" s="150" t="s">
        <v>96</v>
      </c>
      <c r="E10" s="150" t="s">
        <v>96</v>
      </c>
      <c r="F10" s="150" t="s">
        <v>96</v>
      </c>
      <c r="G10" s="151" t="s">
        <v>96</v>
      </c>
      <c r="H10" s="315" t="s">
        <v>85</v>
      </c>
      <c r="I10" s="307"/>
      <c r="J10" s="306" t="s">
        <v>31</v>
      </c>
      <c r="K10" s="307"/>
      <c r="L10" s="306" t="s">
        <v>32</v>
      </c>
      <c r="M10" s="307"/>
      <c r="AK10" s="150" t="s">
        <v>96</v>
      </c>
      <c r="AL10" s="150" t="s">
        <v>96</v>
      </c>
      <c r="AM10" s="150"/>
      <c r="AN10" s="150"/>
      <c r="AO10" s="150" t="s">
        <v>96</v>
      </c>
      <c r="AP10" s="150" t="s">
        <v>96</v>
      </c>
      <c r="AQ10" s="150" t="s">
        <v>96</v>
      </c>
      <c r="AR10" s="149"/>
      <c r="AS10" s="317" t="s">
        <v>116</v>
      </c>
      <c r="AT10" s="318"/>
      <c r="AU10" s="307"/>
      <c r="AV10" s="150" t="s">
        <v>96</v>
      </c>
      <c r="AW10" s="150"/>
      <c r="AX10" s="150"/>
      <c r="AY10" s="150" t="s">
        <v>96</v>
      </c>
    </row>
    <row r="11" spans="1:53" x14ac:dyDescent="0.25">
      <c r="B11" s="152" t="s">
        <v>67</v>
      </c>
      <c r="C11" s="319" t="s">
        <v>171</v>
      </c>
      <c r="D11" s="23" t="s">
        <v>36</v>
      </c>
      <c r="E11" s="26" t="s">
        <v>37</v>
      </c>
      <c r="F11" s="26" t="s">
        <v>39</v>
      </c>
      <c r="G11" s="29" t="s">
        <v>55</v>
      </c>
      <c r="H11" s="30" t="s">
        <v>56</v>
      </c>
      <c r="I11" s="29" t="s">
        <v>57</v>
      </c>
      <c r="J11" s="31" t="s">
        <v>58</v>
      </c>
      <c r="K11" s="66" t="s">
        <v>80</v>
      </c>
      <c r="L11" s="29" t="s">
        <v>59</v>
      </c>
      <c r="M11" s="29" t="s">
        <v>60</v>
      </c>
      <c r="N11" s="153" t="s">
        <v>99</v>
      </c>
      <c r="O11" s="146" t="s">
        <v>88</v>
      </c>
      <c r="P11" s="146" t="s">
        <v>92</v>
      </c>
      <c r="Q11" s="146" t="s">
        <v>88</v>
      </c>
      <c r="R11" s="146" t="s">
        <v>7</v>
      </c>
      <c r="S11" s="4" t="s">
        <v>2</v>
      </c>
      <c r="T11" s="4" t="s">
        <v>3</v>
      </c>
      <c r="U11" s="4" t="s">
        <v>1</v>
      </c>
      <c r="V11" s="68" t="s">
        <v>81</v>
      </c>
      <c r="W11" s="4" t="s">
        <v>4</v>
      </c>
      <c r="X11" s="4" t="s">
        <v>5</v>
      </c>
      <c r="Y11" s="4" t="s">
        <v>6</v>
      </c>
      <c r="AJ11" s="43" t="s">
        <v>7</v>
      </c>
      <c r="AK11" s="70" t="s">
        <v>61</v>
      </c>
      <c r="AL11" s="70" t="s">
        <v>55</v>
      </c>
      <c r="AM11" s="6" t="s">
        <v>9</v>
      </c>
      <c r="AN11" s="6" t="s">
        <v>10</v>
      </c>
      <c r="AO11" s="46" t="s">
        <v>39</v>
      </c>
      <c r="AP11" s="38" t="s">
        <v>37</v>
      </c>
      <c r="AQ11" s="23" t="s">
        <v>42</v>
      </c>
      <c r="AR11" s="22" t="s">
        <v>9</v>
      </c>
      <c r="AS11" s="29" t="s">
        <v>57</v>
      </c>
      <c r="AT11" s="31" t="s">
        <v>58</v>
      </c>
      <c r="AU11" s="29" t="s">
        <v>60</v>
      </c>
      <c r="AV11" s="29" t="s">
        <v>62</v>
      </c>
      <c r="AW11" s="6" t="s">
        <v>9</v>
      </c>
      <c r="AX11" s="6" t="s">
        <v>10</v>
      </c>
      <c r="AY11" s="29" t="s">
        <v>63</v>
      </c>
      <c r="AZ11" s="6" t="s">
        <v>9</v>
      </c>
      <c r="BA11" s="6" t="s">
        <v>10</v>
      </c>
    </row>
    <row r="12" spans="1:53" x14ac:dyDescent="0.25">
      <c r="B12" s="41"/>
      <c r="C12" s="320"/>
      <c r="D12" s="24" t="s">
        <v>35</v>
      </c>
      <c r="E12" s="27" t="s">
        <v>38</v>
      </c>
      <c r="F12" s="27"/>
      <c r="G12" s="32" t="s">
        <v>21</v>
      </c>
      <c r="H12" s="33" t="s">
        <v>11</v>
      </c>
      <c r="I12" s="32" t="s">
        <v>12</v>
      </c>
      <c r="J12" s="34"/>
      <c r="K12" s="67" t="s">
        <v>58</v>
      </c>
      <c r="L12" s="32" t="s">
        <v>13</v>
      </c>
      <c r="M12" s="32" t="s">
        <v>14</v>
      </c>
      <c r="N12" s="146"/>
      <c r="O12" s="146" t="s">
        <v>91</v>
      </c>
      <c r="P12" s="146" t="s">
        <v>89</v>
      </c>
      <c r="Q12" s="146" t="s">
        <v>90</v>
      </c>
      <c r="R12" s="146" t="s">
        <v>93</v>
      </c>
      <c r="S12" s="4" t="s">
        <v>11</v>
      </c>
      <c r="T12" s="4" t="s">
        <v>12</v>
      </c>
      <c r="U12" s="4" t="s">
        <v>1</v>
      </c>
      <c r="V12" s="4" t="s">
        <v>1</v>
      </c>
      <c r="W12" s="4" t="s">
        <v>13</v>
      </c>
      <c r="X12" s="4" t="s">
        <v>14</v>
      </c>
      <c r="Z12" s="4" t="s">
        <v>15</v>
      </c>
      <c r="AA12" s="4" t="s">
        <v>16</v>
      </c>
      <c r="AB12" s="4" t="s">
        <v>17</v>
      </c>
      <c r="AC12" s="4" t="s">
        <v>18</v>
      </c>
      <c r="AD12" s="4" t="s">
        <v>19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20</v>
      </c>
      <c r="AK12" s="71" t="s">
        <v>33</v>
      </c>
      <c r="AL12" s="71" t="s">
        <v>94</v>
      </c>
      <c r="AM12" s="8"/>
      <c r="AN12" s="8"/>
      <c r="AO12" s="47"/>
      <c r="AP12" s="39" t="s">
        <v>38</v>
      </c>
      <c r="AQ12" s="24" t="s">
        <v>43</v>
      </c>
      <c r="AR12" s="20"/>
      <c r="AS12" s="32" t="s">
        <v>12</v>
      </c>
      <c r="AT12" s="34"/>
      <c r="AU12" s="32" t="s">
        <v>14</v>
      </c>
      <c r="AV12" s="32" t="s">
        <v>21</v>
      </c>
      <c r="AW12" s="8"/>
      <c r="AX12" s="8"/>
      <c r="AY12" s="32" t="s">
        <v>22</v>
      </c>
      <c r="AZ12" s="8"/>
      <c r="BA12" s="8"/>
    </row>
    <row r="13" spans="1:53" s="13" customFormat="1" x14ac:dyDescent="0.25">
      <c r="B13" s="42"/>
      <c r="C13" s="321"/>
      <c r="D13" s="25"/>
      <c r="E13" s="28"/>
      <c r="F13" s="28"/>
      <c r="G13" s="36"/>
      <c r="H13" s="35" t="s">
        <v>29</v>
      </c>
      <c r="I13" s="36" t="s">
        <v>29</v>
      </c>
      <c r="J13" s="37" t="s">
        <v>29</v>
      </c>
      <c r="K13" s="37" t="s">
        <v>29</v>
      </c>
      <c r="L13" s="36" t="s">
        <v>30</v>
      </c>
      <c r="M13" s="36" t="s">
        <v>30</v>
      </c>
      <c r="N13" s="146"/>
      <c r="O13" s="146"/>
      <c r="P13" s="146"/>
      <c r="Q13" s="146"/>
      <c r="R13" s="14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34</v>
      </c>
      <c r="AL13" s="55" t="s">
        <v>95</v>
      </c>
      <c r="AM13" s="7"/>
      <c r="AN13" s="7"/>
      <c r="AO13" s="48" t="s">
        <v>40</v>
      </c>
      <c r="AP13" s="18" t="s">
        <v>41</v>
      </c>
      <c r="AQ13" s="25" t="s">
        <v>44</v>
      </c>
      <c r="AR13" s="20"/>
      <c r="AS13" s="36" t="s">
        <v>29</v>
      </c>
      <c r="AT13" s="37" t="s">
        <v>29</v>
      </c>
      <c r="AU13" s="36" t="s">
        <v>30</v>
      </c>
      <c r="AV13" s="36" t="s">
        <v>45</v>
      </c>
      <c r="AW13" s="7"/>
      <c r="AX13" s="7"/>
      <c r="AY13" s="36" t="s">
        <v>46</v>
      </c>
      <c r="AZ13" s="7"/>
      <c r="BA13" s="7"/>
    </row>
    <row r="14" spans="1:53" s="13" customFormat="1" hidden="1" x14ac:dyDescent="0.25">
      <c r="B14" s="61" t="s">
        <v>76</v>
      </c>
      <c r="C14" s="63"/>
      <c r="D14" s="62" t="s">
        <v>15</v>
      </c>
      <c r="E14" s="63" t="s">
        <v>70</v>
      </c>
      <c r="F14" s="63" t="s">
        <v>18</v>
      </c>
      <c r="G14" s="62" t="s">
        <v>15</v>
      </c>
      <c r="H14" s="62" t="s">
        <v>71</v>
      </c>
      <c r="I14" s="62" t="s">
        <v>16</v>
      </c>
      <c r="J14" s="63" t="s">
        <v>70</v>
      </c>
      <c r="K14" s="63"/>
      <c r="L14" s="62" t="s">
        <v>72</v>
      </c>
      <c r="M14" s="62" t="s">
        <v>73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9" t="s">
        <v>19</v>
      </c>
      <c r="AL14" s="69" t="s">
        <v>19</v>
      </c>
      <c r="AM14" s="3"/>
      <c r="AN14" s="3"/>
      <c r="AO14" s="57" t="s">
        <v>18</v>
      </c>
      <c r="AP14" s="55" t="s">
        <v>70</v>
      </c>
      <c r="AQ14" s="7" t="s">
        <v>70</v>
      </c>
      <c r="AR14" s="3"/>
      <c r="AS14" s="3"/>
      <c r="AT14" s="3"/>
      <c r="AU14" s="3"/>
      <c r="AV14" s="3" t="s">
        <v>74</v>
      </c>
      <c r="AW14" s="3"/>
      <c r="AX14" s="3"/>
      <c r="AY14" s="56" t="s">
        <v>74</v>
      </c>
      <c r="AZ14" s="3"/>
      <c r="BA14" s="3"/>
    </row>
    <row r="15" spans="1:53" s="13" customFormat="1" hidden="1" x14ac:dyDescent="0.25">
      <c r="B15" s="61" t="s">
        <v>18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9"/>
      <c r="AL15" s="69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77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9"/>
      <c r="AL16" s="69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78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9"/>
      <c r="AL17" s="69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17" t="str">
        <f>'M3'!B18</f>
        <v>leerling 1</v>
      </c>
      <c r="C18" s="258">
        <f>IF('M3'!C18="","",IF('M3'!C18&gt;0,'M3'!C18))</f>
        <v>8</v>
      </c>
      <c r="D18" s="258" t="str">
        <f>IF('M3'!D18="","",IF('M3'!D18&gt;0,'M3'!D18))</f>
        <v>B</v>
      </c>
      <c r="E18" s="156"/>
      <c r="F18" s="155"/>
      <c r="G18" s="157"/>
      <c r="H18" s="202"/>
      <c r="I18" s="201"/>
      <c r="J18" s="201"/>
      <c r="K18" s="201"/>
      <c r="L18" s="201"/>
      <c r="M18" s="200"/>
      <c r="N18" s="160">
        <f>COUNTA(I18,J18,M18)</f>
        <v>0</v>
      </c>
      <c r="O18" s="161" t="str">
        <f>IF(M18="E",1,IF(M18="D",2,IF(M18="C",3,IF(M18="B",4,IF(M18="A",5,IF(M18=5,1,IF(M18=4,2,IF(M18=3,3,IF(M18=2,4,IF(M18=1,5,IF(M18="","")))))))))))</f>
        <v/>
      </c>
      <c r="P18" s="161" t="str">
        <f t="shared" ref="P18:Q53" si="0">IF(I18="E",1,IF(I18="D",2,IF(I18="C",3,IF(I18="B",4,IF(I18="A",5,IF(I18=5,1,IF(I18=4,2,IF(I18=3,3,IF(I18=2,4,IF(I18=1,5,IF(I18="","")))))))))))</f>
        <v/>
      </c>
      <c r="Q18" s="161" t="str">
        <f t="shared" si="0"/>
        <v/>
      </c>
      <c r="R18" s="161">
        <f>IF(N18&lt;3,2,IF($D$2&lt;6,0,IF($D$2&gt;=6,SUM(O18:Q18))))</f>
        <v>2</v>
      </c>
      <c r="S18" s="102" t="str">
        <f t="shared" ref="S18:S53" si="1">IF(D18="","",IF(H18="","",IF(H18=$D18,1,IF(H18&lt;$D18,1,IF(H18&gt;$D18,"",IF(H18="A+",1))))))</f>
        <v/>
      </c>
      <c r="T18" s="102" t="str">
        <f t="shared" ref="T18:T53" si="2">IF(D18="","",IF(I18="","",IF(I18=$D18,1,IF(I18&lt;$D18,1,IF(I18&gt;$D18,"",IF(I18="A+",1))))))</f>
        <v/>
      </c>
      <c r="U18" s="102" t="str">
        <f t="shared" ref="U18:U53" si="3">IF(D18="","",IF(J18="","",IF(J18=$D18,1,IF(J18&lt;$D18,1,IF(J18&gt;$D18,"",IF(J18="A+",1))))))</f>
        <v/>
      </c>
      <c r="V18" s="102" t="str">
        <f>IF(D18="","",IF(K18="","",IF(K18=$D18,1,IF(K18&lt;$D18,1,IF(K18&gt;$D18,"",IF(K18="A+",1))))))</f>
        <v/>
      </c>
      <c r="W18" s="102" t="str">
        <f t="shared" ref="W18:W53" si="4">IF(D18="","",IF(L18="","",IF(L18=$D18,1,IF(L18&lt;$D18,1,IF(L18&gt;$D18,"",IF(L18="A+",1))))))</f>
        <v/>
      </c>
      <c r="X18" s="102" t="str">
        <f t="shared" ref="X18:X53" si="5">IF(D18="","",IF(M18="","",IF(M18=$D18,1,IF(M18&lt;$D18,1,IF(M18&gt;$D18,"",IF(M18="A+",1))))))</f>
        <v/>
      </c>
      <c r="Y18" s="102">
        <f t="shared" ref="Y18:Y53" si="6">SUM(S18:X18)</f>
        <v>0</v>
      </c>
      <c r="Z18" s="162" t="b">
        <f t="shared" ref="Z18:Z53" si="7">IF($D18="A",$AK18)</f>
        <v>0</v>
      </c>
      <c r="AA18" s="162" t="str">
        <f t="shared" ref="AA18:AA53" si="8">IF($D18="B",$AK18)</f>
        <v/>
      </c>
      <c r="AB18" s="162" t="b">
        <f t="shared" ref="AB18:AB53" si="9">IF($D18="C",$AK18)</f>
        <v>0</v>
      </c>
      <c r="AC18" s="162" t="b">
        <f t="shared" ref="AC18:AC53" si="10">IF($D18="D",$AK18)</f>
        <v>0</v>
      </c>
      <c r="AD18" s="162" t="b">
        <f t="shared" ref="AD18:AD53" si="11">IF($D18="E",$AK18)</f>
        <v>0</v>
      </c>
      <c r="AE18" s="162" t="b">
        <f>IF($D18=1,$AK18)</f>
        <v>0</v>
      </c>
      <c r="AF18" s="162" t="b">
        <f>IF($D18=2,$AK18)</f>
        <v>0</v>
      </c>
      <c r="AG18" s="162" t="b">
        <f>IF($D18=3,$AK18)</f>
        <v>0</v>
      </c>
      <c r="AH18" s="162" t="b">
        <f>IF($D18=4,$AK18)</f>
        <v>0</v>
      </c>
      <c r="AI18" s="162" t="b">
        <f>IF($D18=5,$AK18)</f>
        <v>0</v>
      </c>
      <c r="AJ18" s="163">
        <f t="shared" ref="AJ18:AJ53" si="12">IF(D18="","",IF(D18&gt;0,COUNTA(H18:M18)))</f>
        <v>0</v>
      </c>
      <c r="AK18" s="262" t="str">
        <f t="shared" ref="AK18:AK53" si="13">IF(AJ18=0,"",IF(AJ18="","",IF(AJ18&gt;0,Y18/AJ18)))</f>
        <v/>
      </c>
      <c r="AL18" s="240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65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66">
        <f>IF(AM18="",0,IF(AM18&lt;AR18,0,IF(AM18&gt;=AR18,1)))</f>
        <v>0</v>
      </c>
      <c r="AO18" s="148" t="str">
        <f>IF(F18="","",IF(F18="x",1))</f>
        <v/>
      </c>
      <c r="AP18" s="149" t="str">
        <f>IF(E18="","",IF(E18="X",1))</f>
        <v/>
      </c>
      <c r="AQ18" s="137"/>
      <c r="AR18" s="165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43" t="str">
        <f>IF($D$2&lt;6,"",IF($N18&lt;3,"",IF(P18=1,"&lt;1F",IF(P18&gt;3,"2F",IF(P18&gt;1,"1F")))))</f>
        <v/>
      </c>
      <c r="AT18" s="243" t="str">
        <f>IF($D$2&lt;6,"",IF($N18&lt;3,"",IF(Q18=1,"&lt;1F",IF(Q18&gt;3,"2F",IF(Q18&gt;1,"1F")))))</f>
        <v/>
      </c>
      <c r="AU18" s="243" t="str">
        <f>IF($D$2&lt;6,"",IF($N18&lt;3,"",IF(O18&lt;=2,"&lt;1F",IF(O18&gt;3,"1S",IF(O18&gt;2,"1F")))))</f>
        <v/>
      </c>
      <c r="AV18" s="242"/>
      <c r="AW18" s="243"/>
      <c r="AX18" s="243"/>
      <c r="AY18" s="242"/>
      <c r="AZ18" s="241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17" t="str">
        <f>'M3'!B19</f>
        <v>leerling 2</v>
      </c>
      <c r="C19" s="258">
        <f>IF('M3'!C19="","",IF('M3'!C19&gt;0,'M3'!C19))</f>
        <v>6</v>
      </c>
      <c r="D19" s="258" t="str">
        <f>IF('M3'!D19="","",IF('M3'!D19&gt;0,'M3'!D19))</f>
        <v>C</v>
      </c>
      <c r="E19" s="137"/>
      <c r="F19" s="137"/>
      <c r="G19" s="157"/>
      <c r="H19" s="202"/>
      <c r="I19" s="201"/>
      <c r="J19" s="154"/>
      <c r="K19" s="169"/>
      <c r="L19" s="154"/>
      <c r="M19" s="159"/>
      <c r="N19" s="160">
        <f t="shared" ref="N19:N53" si="15">COUNTA(I19,J19,M19)</f>
        <v>0</v>
      </c>
      <c r="O19" s="161" t="str">
        <f t="shared" ref="O19:O53" si="16">IF(M19="E",1,IF(M19="D",2,IF(M19="C",3,IF(M19="B",4,IF(M19="A",5,IF(M19=5,1,IF(M19=4,2,IF(M19=3,3,IF(M19=2,4,IF(M19=1,5,IF(M19="","")))))))))))</f>
        <v/>
      </c>
      <c r="P19" s="161" t="str">
        <f t="shared" si="0"/>
        <v/>
      </c>
      <c r="Q19" s="161" t="str">
        <f t="shared" si="0"/>
        <v/>
      </c>
      <c r="R19" s="161">
        <f t="shared" ref="R19:R53" si="17">IF($D$2&lt;6,0,IF($D$2&gt;=6,SUM(O19:Q19)))</f>
        <v>0</v>
      </c>
      <c r="S19" s="102" t="str">
        <f t="shared" si="1"/>
        <v/>
      </c>
      <c r="T19" s="102" t="str">
        <f t="shared" si="2"/>
        <v/>
      </c>
      <c r="U19" s="102" t="str">
        <f t="shared" si="3"/>
        <v/>
      </c>
      <c r="V19" s="102" t="str">
        <f t="shared" ref="V19:V53" si="18">IF(D19="","",IF(K19="","",IF(K19=$D19,1,IF(K19&lt;$D19,1,IF(K19&gt;$D19,"",IF(K19="A+",1))))))</f>
        <v/>
      </c>
      <c r="W19" s="102" t="str">
        <f t="shared" si="4"/>
        <v/>
      </c>
      <c r="X19" s="102" t="str">
        <f t="shared" si="5"/>
        <v/>
      </c>
      <c r="Y19" s="102">
        <f t="shared" si="6"/>
        <v>0</v>
      </c>
      <c r="Z19" s="162" t="b">
        <f t="shared" si="7"/>
        <v>0</v>
      </c>
      <c r="AA19" s="162" t="b">
        <f t="shared" si="8"/>
        <v>0</v>
      </c>
      <c r="AB19" s="162" t="str">
        <f t="shared" si="9"/>
        <v/>
      </c>
      <c r="AC19" s="162" t="b">
        <f t="shared" si="10"/>
        <v>0</v>
      </c>
      <c r="AD19" s="162" t="b">
        <f t="shared" si="11"/>
        <v>0</v>
      </c>
      <c r="AE19" s="162" t="b">
        <f t="shared" ref="AE19:AE53" si="19">IF($D19="1",$AK19)</f>
        <v>0</v>
      </c>
      <c r="AF19" s="162" t="b">
        <f t="shared" ref="AF19:AF53" si="20">IF($D19=2,$AK19)</f>
        <v>0</v>
      </c>
      <c r="AG19" s="162" t="b">
        <f t="shared" ref="AG19:AG53" si="21">IF($D19=3,$AK19)</f>
        <v>0</v>
      </c>
      <c r="AH19" s="162" t="b">
        <f t="shared" ref="AH19:AH53" si="22">IF($D19=4,$AK19)</f>
        <v>0</v>
      </c>
      <c r="AI19" s="162" t="b">
        <f t="shared" ref="AI19:AI53" si="23">IF($D19=5,$AK19)</f>
        <v>0</v>
      </c>
      <c r="AJ19" s="167">
        <f t="shared" si="12"/>
        <v>0</v>
      </c>
      <c r="AK19" s="263" t="str">
        <f t="shared" si="13"/>
        <v/>
      </c>
      <c r="AL19" s="240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65" t="str">
        <f t="shared" ref="AM19:AM53" si="25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66">
        <f t="shared" ref="AN19:AN53" si="26">IF(AM19="",0,IF(AM19&lt;AR19,0,IF(AM19&gt;=AR19,1)))</f>
        <v>0</v>
      </c>
      <c r="AO19" s="148" t="str">
        <f t="shared" ref="AO19:AO53" si="27">IF(F19="","",IF(F19="x",1))</f>
        <v/>
      </c>
      <c r="AP19" s="149" t="str">
        <f t="shared" ref="AP19:AP53" si="28">IF(E19="","",IF(E19="X",1))</f>
        <v/>
      </c>
      <c r="AQ19" s="137"/>
      <c r="AR19" s="165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43" t="str">
        <f t="shared" ref="AS19:AS53" si="30">IF($D$2&lt;6,"",IF(N19&lt;3,"",IF(P19=1,"&lt;1F",IF(P19&gt;3,"2F",IF(P19&gt;1,"1F")))))</f>
        <v/>
      </c>
      <c r="AT19" s="243" t="str">
        <f t="shared" ref="AT19:AT53" si="31">IF($D$2&lt;6,"",IF($N19&lt;3,"",IF(Q19=1,"&lt;1F",IF(Q19&gt;3,"2F",IF(Q19&gt;1,"1F")))))</f>
        <v/>
      </c>
      <c r="AU19" s="243" t="str">
        <f t="shared" ref="AU19:AU53" si="32">IF($D$2&lt;6,"",IF($N19&lt;3,"",IF(O19&lt;=2,"&lt;1F",IF(O19&gt;3,"1S",IF(O19&gt;2,"1F")))))</f>
        <v/>
      </c>
      <c r="AV19" s="242"/>
      <c r="AW19" s="243"/>
      <c r="AX19" s="243"/>
      <c r="AY19" s="242"/>
      <c r="AZ19" s="241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17" t="str">
        <f>'M3'!B20</f>
        <v>leerling 3</v>
      </c>
      <c r="C20" s="258">
        <f>IF('M3'!C20="","",IF('M3'!C20&gt;0,'M3'!C20))</f>
        <v>7</v>
      </c>
      <c r="D20" s="258" t="str">
        <f>IF('M3'!D20="","",IF('M3'!D20&gt;0,'M3'!D20))</f>
        <v>A</v>
      </c>
      <c r="E20" s="136"/>
      <c r="F20" s="136"/>
      <c r="G20" s="157"/>
      <c r="H20" s="202"/>
      <c r="I20" s="169"/>
      <c r="J20" s="154"/>
      <c r="K20" s="169"/>
      <c r="L20" s="154"/>
      <c r="M20" s="159"/>
      <c r="N20" s="160">
        <f t="shared" si="15"/>
        <v>0</v>
      </c>
      <c r="O20" s="161" t="str">
        <f t="shared" si="16"/>
        <v/>
      </c>
      <c r="P20" s="161" t="str">
        <f t="shared" si="0"/>
        <v/>
      </c>
      <c r="Q20" s="161" t="str">
        <f t="shared" si="0"/>
        <v/>
      </c>
      <c r="R20" s="161">
        <f t="shared" si="17"/>
        <v>0</v>
      </c>
      <c r="S20" s="102" t="str">
        <f t="shared" si="1"/>
        <v/>
      </c>
      <c r="T20" s="102" t="str">
        <f t="shared" si="2"/>
        <v/>
      </c>
      <c r="U20" s="102" t="str">
        <f t="shared" si="3"/>
        <v/>
      </c>
      <c r="V20" s="102" t="str">
        <f t="shared" si="18"/>
        <v/>
      </c>
      <c r="W20" s="102" t="str">
        <f t="shared" si="4"/>
        <v/>
      </c>
      <c r="X20" s="102" t="str">
        <f t="shared" si="5"/>
        <v/>
      </c>
      <c r="Y20" s="102">
        <f t="shared" si="6"/>
        <v>0</v>
      </c>
      <c r="Z20" s="162" t="str">
        <f t="shared" si="7"/>
        <v/>
      </c>
      <c r="AA20" s="162" t="b">
        <f t="shared" si="8"/>
        <v>0</v>
      </c>
      <c r="AB20" s="162" t="b">
        <f t="shared" si="9"/>
        <v>0</v>
      </c>
      <c r="AC20" s="162" t="b">
        <f t="shared" si="10"/>
        <v>0</v>
      </c>
      <c r="AD20" s="162" t="b">
        <f t="shared" si="11"/>
        <v>0</v>
      </c>
      <c r="AE20" s="162" t="b">
        <f t="shared" si="19"/>
        <v>0</v>
      </c>
      <c r="AF20" s="162" t="b">
        <f t="shared" si="20"/>
        <v>0</v>
      </c>
      <c r="AG20" s="162" t="b">
        <f t="shared" si="21"/>
        <v>0</v>
      </c>
      <c r="AH20" s="162" t="b">
        <f t="shared" si="22"/>
        <v>0</v>
      </c>
      <c r="AI20" s="162" t="b">
        <f t="shared" si="23"/>
        <v>0</v>
      </c>
      <c r="AJ20" s="167">
        <f t="shared" si="12"/>
        <v>0</v>
      </c>
      <c r="AK20" s="263" t="str">
        <f t="shared" si="13"/>
        <v/>
      </c>
      <c r="AL20" s="240" t="str">
        <f t="shared" si="24"/>
        <v/>
      </c>
      <c r="AM20" s="165" t="str">
        <f t="shared" si="25"/>
        <v/>
      </c>
      <c r="AN20" s="166">
        <f t="shared" si="26"/>
        <v>0</v>
      </c>
      <c r="AO20" s="148" t="str">
        <f t="shared" si="27"/>
        <v/>
      </c>
      <c r="AP20" s="149" t="str">
        <f t="shared" si="28"/>
        <v/>
      </c>
      <c r="AQ20" s="137"/>
      <c r="AR20" s="165" t="str">
        <f t="shared" si="29"/>
        <v/>
      </c>
      <c r="AS20" s="243" t="str">
        <f t="shared" si="30"/>
        <v/>
      </c>
      <c r="AT20" s="243" t="str">
        <f t="shared" si="31"/>
        <v/>
      </c>
      <c r="AU20" s="243" t="str">
        <f t="shared" si="32"/>
        <v/>
      </c>
      <c r="AV20" s="242"/>
      <c r="AW20" s="243"/>
      <c r="AX20" s="243"/>
      <c r="AY20" s="242"/>
      <c r="AZ20" s="241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45" t="str">
        <f>'M3'!B21</f>
        <v>leerling 4</v>
      </c>
      <c r="C21" s="258">
        <f>IF('M3'!C21="","",IF('M3'!C21&gt;0,'M3'!C21))</f>
        <v>7</v>
      </c>
      <c r="D21" s="258" t="str">
        <f>IF('M3'!D21="","",IF('M3'!D21&gt;0,'M3'!D21))</f>
        <v>B</v>
      </c>
      <c r="E21" s="137"/>
      <c r="F21" s="137"/>
      <c r="G21" s="157"/>
      <c r="H21" s="202"/>
      <c r="I21" s="169"/>
      <c r="J21" s="154"/>
      <c r="K21" s="169"/>
      <c r="L21" s="154"/>
      <c r="M21" s="159"/>
      <c r="N21" s="160">
        <f t="shared" si="15"/>
        <v>0</v>
      </c>
      <c r="O21" s="161" t="str">
        <f t="shared" si="16"/>
        <v/>
      </c>
      <c r="P21" s="161" t="str">
        <f t="shared" si="0"/>
        <v/>
      </c>
      <c r="Q21" s="161" t="str">
        <f t="shared" si="0"/>
        <v/>
      </c>
      <c r="R21" s="161">
        <f t="shared" si="17"/>
        <v>0</v>
      </c>
      <c r="S21" s="102" t="str">
        <f t="shared" si="1"/>
        <v/>
      </c>
      <c r="T21" s="102" t="str">
        <f t="shared" si="2"/>
        <v/>
      </c>
      <c r="U21" s="102" t="str">
        <f t="shared" si="3"/>
        <v/>
      </c>
      <c r="V21" s="102" t="str">
        <f t="shared" si="18"/>
        <v/>
      </c>
      <c r="W21" s="102" t="str">
        <f t="shared" si="4"/>
        <v/>
      </c>
      <c r="X21" s="102" t="str">
        <f t="shared" si="5"/>
        <v/>
      </c>
      <c r="Y21" s="102">
        <f t="shared" si="6"/>
        <v>0</v>
      </c>
      <c r="Z21" s="162" t="b">
        <f t="shared" si="7"/>
        <v>0</v>
      </c>
      <c r="AA21" s="162" t="str">
        <f t="shared" si="8"/>
        <v/>
      </c>
      <c r="AB21" s="162" t="b">
        <f t="shared" si="9"/>
        <v>0</v>
      </c>
      <c r="AC21" s="162" t="b">
        <f t="shared" si="10"/>
        <v>0</v>
      </c>
      <c r="AD21" s="162" t="b">
        <f t="shared" si="11"/>
        <v>0</v>
      </c>
      <c r="AE21" s="162" t="b">
        <f t="shared" si="19"/>
        <v>0</v>
      </c>
      <c r="AF21" s="162" t="b">
        <f t="shared" si="20"/>
        <v>0</v>
      </c>
      <c r="AG21" s="162" t="b">
        <f t="shared" si="21"/>
        <v>0</v>
      </c>
      <c r="AH21" s="162" t="b">
        <f t="shared" si="22"/>
        <v>0</v>
      </c>
      <c r="AI21" s="162" t="b">
        <f t="shared" si="23"/>
        <v>0</v>
      </c>
      <c r="AJ21" s="167">
        <f t="shared" si="12"/>
        <v>0</v>
      </c>
      <c r="AK21" s="263" t="str">
        <f t="shared" si="13"/>
        <v/>
      </c>
      <c r="AL21" s="240" t="str">
        <f t="shared" si="24"/>
        <v/>
      </c>
      <c r="AM21" s="165" t="str">
        <f t="shared" si="25"/>
        <v/>
      </c>
      <c r="AN21" s="166">
        <f t="shared" si="26"/>
        <v>0</v>
      </c>
      <c r="AO21" s="148" t="str">
        <f t="shared" si="27"/>
        <v/>
      </c>
      <c r="AP21" s="149" t="str">
        <f t="shared" si="28"/>
        <v/>
      </c>
      <c r="AQ21" s="137"/>
      <c r="AR21" s="165" t="str">
        <f t="shared" si="29"/>
        <v/>
      </c>
      <c r="AS21" s="243" t="str">
        <f t="shared" si="30"/>
        <v/>
      </c>
      <c r="AT21" s="243" t="str">
        <f t="shared" si="31"/>
        <v/>
      </c>
      <c r="AU21" s="243" t="str">
        <f t="shared" si="32"/>
        <v/>
      </c>
      <c r="AV21" s="242"/>
      <c r="AW21" s="243"/>
      <c r="AX21" s="243"/>
      <c r="AY21" s="242"/>
      <c r="AZ21" s="241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17" t="str">
        <f>'M3'!B22</f>
        <v>leerling 5</v>
      </c>
      <c r="C22" s="258">
        <f>IF('M3'!C22="","",IF('M3'!C22&gt;0,'M3'!C22))</f>
        <v>6</v>
      </c>
      <c r="D22" s="258" t="str">
        <f>IF('M3'!D22="","",IF('M3'!D22&gt;0,'M3'!D22))</f>
        <v>B</v>
      </c>
      <c r="E22" s="137"/>
      <c r="F22" s="137"/>
      <c r="G22" s="157"/>
      <c r="H22" s="158"/>
      <c r="I22" s="169"/>
      <c r="J22" s="154"/>
      <c r="K22" s="169"/>
      <c r="L22" s="154"/>
      <c r="M22" s="159"/>
      <c r="N22" s="160">
        <f t="shared" si="15"/>
        <v>0</v>
      </c>
      <c r="O22" s="161" t="str">
        <f t="shared" si="16"/>
        <v/>
      </c>
      <c r="P22" s="161" t="str">
        <f t="shared" si="0"/>
        <v/>
      </c>
      <c r="Q22" s="161" t="str">
        <f t="shared" si="0"/>
        <v/>
      </c>
      <c r="R22" s="161">
        <f t="shared" si="17"/>
        <v>0</v>
      </c>
      <c r="S22" s="102" t="str">
        <f t="shared" si="1"/>
        <v/>
      </c>
      <c r="T22" s="102" t="str">
        <f t="shared" si="2"/>
        <v/>
      </c>
      <c r="U22" s="102" t="str">
        <f t="shared" si="3"/>
        <v/>
      </c>
      <c r="V22" s="102" t="str">
        <f t="shared" si="18"/>
        <v/>
      </c>
      <c r="W22" s="102" t="str">
        <f t="shared" si="4"/>
        <v/>
      </c>
      <c r="X22" s="102" t="str">
        <f t="shared" si="5"/>
        <v/>
      </c>
      <c r="Y22" s="102">
        <f t="shared" si="6"/>
        <v>0</v>
      </c>
      <c r="Z22" s="162" t="b">
        <f t="shared" si="7"/>
        <v>0</v>
      </c>
      <c r="AA22" s="162" t="str">
        <f t="shared" si="8"/>
        <v/>
      </c>
      <c r="AB22" s="162" t="b">
        <f t="shared" si="9"/>
        <v>0</v>
      </c>
      <c r="AC22" s="162" t="b">
        <f t="shared" si="10"/>
        <v>0</v>
      </c>
      <c r="AD22" s="162" t="b">
        <f t="shared" si="11"/>
        <v>0</v>
      </c>
      <c r="AE22" s="162" t="b">
        <f t="shared" si="19"/>
        <v>0</v>
      </c>
      <c r="AF22" s="162" t="b">
        <f t="shared" si="20"/>
        <v>0</v>
      </c>
      <c r="AG22" s="162" t="b">
        <f t="shared" si="21"/>
        <v>0</v>
      </c>
      <c r="AH22" s="162" t="b">
        <f t="shared" si="22"/>
        <v>0</v>
      </c>
      <c r="AI22" s="162" t="b">
        <f t="shared" si="23"/>
        <v>0</v>
      </c>
      <c r="AJ22" s="167">
        <f t="shared" si="12"/>
        <v>0</v>
      </c>
      <c r="AK22" s="263" t="str">
        <f t="shared" si="13"/>
        <v/>
      </c>
      <c r="AL22" s="240" t="str">
        <f t="shared" si="24"/>
        <v/>
      </c>
      <c r="AM22" s="165" t="str">
        <f t="shared" si="25"/>
        <v/>
      </c>
      <c r="AN22" s="166">
        <f t="shared" si="26"/>
        <v>0</v>
      </c>
      <c r="AO22" s="148" t="str">
        <f t="shared" si="27"/>
        <v/>
      </c>
      <c r="AP22" s="149" t="str">
        <f t="shared" si="28"/>
        <v/>
      </c>
      <c r="AQ22" s="137"/>
      <c r="AR22" s="165" t="str">
        <f t="shared" si="29"/>
        <v/>
      </c>
      <c r="AS22" s="243" t="str">
        <f t="shared" si="30"/>
        <v/>
      </c>
      <c r="AT22" s="243" t="str">
        <f t="shared" si="31"/>
        <v/>
      </c>
      <c r="AU22" s="243" t="str">
        <f t="shared" si="32"/>
        <v/>
      </c>
      <c r="AV22" s="242"/>
      <c r="AW22" s="243"/>
      <c r="AX22" s="243"/>
      <c r="AY22" s="242"/>
      <c r="AZ22" s="241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17" t="str">
        <f>'M3'!B23</f>
        <v>leerling 6</v>
      </c>
      <c r="C23" s="258">
        <f>IF('M3'!C23="","",IF('M3'!C23&gt;0,'M3'!C23))</f>
        <v>8</v>
      </c>
      <c r="D23" s="258" t="str">
        <f>IF('M3'!D23="","",IF('M3'!D23&gt;0,'M3'!D23))</f>
        <v>C</v>
      </c>
      <c r="E23" s="137"/>
      <c r="F23" s="137"/>
      <c r="G23" s="157"/>
      <c r="H23" s="158"/>
      <c r="I23" s="169"/>
      <c r="J23" s="154"/>
      <c r="K23" s="169"/>
      <c r="L23" s="154"/>
      <c r="M23" s="159"/>
      <c r="N23" s="160">
        <f t="shared" si="15"/>
        <v>0</v>
      </c>
      <c r="O23" s="161" t="str">
        <f t="shared" si="16"/>
        <v/>
      </c>
      <c r="P23" s="161" t="str">
        <f t="shared" si="0"/>
        <v/>
      </c>
      <c r="Q23" s="161" t="str">
        <f t="shared" si="0"/>
        <v/>
      </c>
      <c r="R23" s="161">
        <f t="shared" si="17"/>
        <v>0</v>
      </c>
      <c r="S23" s="102" t="str">
        <f t="shared" si="1"/>
        <v/>
      </c>
      <c r="T23" s="102" t="str">
        <f t="shared" si="2"/>
        <v/>
      </c>
      <c r="U23" s="102" t="str">
        <f t="shared" si="3"/>
        <v/>
      </c>
      <c r="V23" s="102" t="str">
        <f t="shared" si="18"/>
        <v/>
      </c>
      <c r="W23" s="102" t="str">
        <f t="shared" si="4"/>
        <v/>
      </c>
      <c r="X23" s="102" t="str">
        <f t="shared" si="5"/>
        <v/>
      </c>
      <c r="Y23" s="102">
        <f t="shared" si="6"/>
        <v>0</v>
      </c>
      <c r="Z23" s="162" t="b">
        <f t="shared" si="7"/>
        <v>0</v>
      </c>
      <c r="AA23" s="162" t="b">
        <f t="shared" si="8"/>
        <v>0</v>
      </c>
      <c r="AB23" s="162" t="str">
        <f t="shared" si="9"/>
        <v/>
      </c>
      <c r="AC23" s="162" t="b">
        <f t="shared" si="10"/>
        <v>0</v>
      </c>
      <c r="AD23" s="162" t="b">
        <f t="shared" si="11"/>
        <v>0</v>
      </c>
      <c r="AE23" s="162" t="b">
        <f t="shared" si="19"/>
        <v>0</v>
      </c>
      <c r="AF23" s="162" t="b">
        <f t="shared" si="20"/>
        <v>0</v>
      </c>
      <c r="AG23" s="162" t="b">
        <f t="shared" si="21"/>
        <v>0</v>
      </c>
      <c r="AH23" s="162" t="b">
        <f t="shared" si="22"/>
        <v>0</v>
      </c>
      <c r="AI23" s="162" t="b">
        <f t="shared" si="23"/>
        <v>0</v>
      </c>
      <c r="AJ23" s="167">
        <f t="shared" si="12"/>
        <v>0</v>
      </c>
      <c r="AK23" s="263" t="str">
        <f t="shared" si="13"/>
        <v/>
      </c>
      <c r="AL23" s="240" t="str">
        <f t="shared" si="24"/>
        <v/>
      </c>
      <c r="AM23" s="165" t="str">
        <f t="shared" si="25"/>
        <v/>
      </c>
      <c r="AN23" s="166">
        <f t="shared" si="26"/>
        <v>0</v>
      </c>
      <c r="AO23" s="148" t="str">
        <f t="shared" si="27"/>
        <v/>
      </c>
      <c r="AP23" s="149" t="str">
        <f t="shared" si="28"/>
        <v/>
      </c>
      <c r="AQ23" s="137"/>
      <c r="AR23" s="165" t="str">
        <f t="shared" si="29"/>
        <v/>
      </c>
      <c r="AS23" s="243" t="str">
        <f t="shared" si="30"/>
        <v/>
      </c>
      <c r="AT23" s="243" t="str">
        <f t="shared" si="31"/>
        <v/>
      </c>
      <c r="AU23" s="243" t="str">
        <f t="shared" si="32"/>
        <v/>
      </c>
      <c r="AV23" s="242"/>
      <c r="AW23" s="243"/>
      <c r="AX23" s="243"/>
      <c r="AY23" s="242"/>
      <c r="AZ23" s="241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17" t="str">
        <f>'M3'!B24</f>
        <v>leerling 7</v>
      </c>
      <c r="C24" s="258">
        <f>IF('M3'!C24="","",IF('M3'!C24&gt;0,'M3'!C24))</f>
        <v>6</v>
      </c>
      <c r="D24" s="258" t="str">
        <f>IF('M3'!D24="","",IF('M3'!D24&gt;0,'M3'!D24))</f>
        <v>C</v>
      </c>
      <c r="E24" s="136"/>
      <c r="F24" s="136"/>
      <c r="G24" s="157"/>
      <c r="H24" s="158"/>
      <c r="I24" s="169"/>
      <c r="J24" s="154"/>
      <c r="K24" s="169"/>
      <c r="L24" s="154"/>
      <c r="M24" s="159"/>
      <c r="N24" s="160">
        <f t="shared" si="15"/>
        <v>0</v>
      </c>
      <c r="O24" s="161" t="str">
        <f t="shared" si="16"/>
        <v/>
      </c>
      <c r="P24" s="161" t="str">
        <f t="shared" si="0"/>
        <v/>
      </c>
      <c r="Q24" s="161" t="str">
        <f t="shared" si="0"/>
        <v/>
      </c>
      <c r="R24" s="161">
        <f t="shared" si="17"/>
        <v>0</v>
      </c>
      <c r="S24" s="102" t="str">
        <f t="shared" si="1"/>
        <v/>
      </c>
      <c r="T24" s="102" t="str">
        <f t="shared" si="2"/>
        <v/>
      </c>
      <c r="U24" s="102" t="str">
        <f t="shared" si="3"/>
        <v/>
      </c>
      <c r="V24" s="102" t="str">
        <f t="shared" si="18"/>
        <v/>
      </c>
      <c r="W24" s="102" t="str">
        <f t="shared" si="4"/>
        <v/>
      </c>
      <c r="X24" s="102" t="str">
        <f t="shared" si="5"/>
        <v/>
      </c>
      <c r="Y24" s="102">
        <f t="shared" si="6"/>
        <v>0</v>
      </c>
      <c r="Z24" s="162" t="b">
        <f t="shared" si="7"/>
        <v>0</v>
      </c>
      <c r="AA24" s="162" t="b">
        <f t="shared" si="8"/>
        <v>0</v>
      </c>
      <c r="AB24" s="162" t="str">
        <f t="shared" si="9"/>
        <v/>
      </c>
      <c r="AC24" s="162" t="b">
        <f t="shared" si="10"/>
        <v>0</v>
      </c>
      <c r="AD24" s="162" t="b">
        <f t="shared" si="11"/>
        <v>0</v>
      </c>
      <c r="AE24" s="162" t="b">
        <f t="shared" si="19"/>
        <v>0</v>
      </c>
      <c r="AF24" s="162" t="b">
        <f t="shared" si="20"/>
        <v>0</v>
      </c>
      <c r="AG24" s="162" t="b">
        <f t="shared" si="21"/>
        <v>0</v>
      </c>
      <c r="AH24" s="162" t="b">
        <f t="shared" si="22"/>
        <v>0</v>
      </c>
      <c r="AI24" s="162" t="b">
        <f t="shared" si="23"/>
        <v>0</v>
      </c>
      <c r="AJ24" s="167">
        <f t="shared" si="12"/>
        <v>0</v>
      </c>
      <c r="AK24" s="263" t="str">
        <f t="shared" si="13"/>
        <v/>
      </c>
      <c r="AL24" s="240" t="str">
        <f t="shared" si="24"/>
        <v/>
      </c>
      <c r="AM24" s="165" t="str">
        <f t="shared" si="25"/>
        <v/>
      </c>
      <c r="AN24" s="166">
        <f t="shared" si="26"/>
        <v>0</v>
      </c>
      <c r="AO24" s="148" t="str">
        <f t="shared" si="27"/>
        <v/>
      </c>
      <c r="AP24" s="149" t="str">
        <f t="shared" si="28"/>
        <v/>
      </c>
      <c r="AQ24" s="137"/>
      <c r="AR24" s="165" t="str">
        <f t="shared" si="29"/>
        <v/>
      </c>
      <c r="AS24" s="243" t="str">
        <f t="shared" si="30"/>
        <v/>
      </c>
      <c r="AT24" s="243" t="str">
        <f t="shared" si="31"/>
        <v/>
      </c>
      <c r="AU24" s="243" t="str">
        <f t="shared" si="32"/>
        <v/>
      </c>
      <c r="AV24" s="242"/>
      <c r="AW24" s="243"/>
      <c r="AX24" s="243"/>
      <c r="AY24" s="242"/>
      <c r="AZ24" s="241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17" t="str">
        <f>'M3'!B25</f>
        <v>leerling 8</v>
      </c>
      <c r="C25" s="258">
        <f>IF('M3'!C25="","",IF('M3'!C25&gt;0,'M3'!C25))</f>
        <v>7</v>
      </c>
      <c r="D25" s="258" t="str">
        <f>IF('M3'!D25="","",IF('M3'!D25&gt;0,'M3'!D25))</f>
        <v>C</v>
      </c>
      <c r="E25" s="137"/>
      <c r="F25" s="137"/>
      <c r="G25" s="157"/>
      <c r="H25" s="170"/>
      <c r="I25" s="169"/>
      <c r="J25" s="169"/>
      <c r="K25" s="169"/>
      <c r="L25" s="169"/>
      <c r="M25" s="171"/>
      <c r="N25" s="160">
        <f t="shared" si="15"/>
        <v>0</v>
      </c>
      <c r="O25" s="161" t="str">
        <f t="shared" si="16"/>
        <v/>
      </c>
      <c r="P25" s="161" t="str">
        <f t="shared" si="0"/>
        <v/>
      </c>
      <c r="Q25" s="161" t="str">
        <f t="shared" si="0"/>
        <v/>
      </c>
      <c r="R25" s="161">
        <f t="shared" si="17"/>
        <v>0</v>
      </c>
      <c r="S25" s="102" t="str">
        <f t="shared" si="1"/>
        <v/>
      </c>
      <c r="T25" s="102" t="str">
        <f t="shared" si="2"/>
        <v/>
      </c>
      <c r="U25" s="102" t="str">
        <f t="shared" si="3"/>
        <v/>
      </c>
      <c r="V25" s="102" t="str">
        <f t="shared" si="18"/>
        <v/>
      </c>
      <c r="W25" s="102" t="str">
        <f t="shared" si="4"/>
        <v/>
      </c>
      <c r="X25" s="102" t="str">
        <f t="shared" si="5"/>
        <v/>
      </c>
      <c r="Y25" s="102">
        <f t="shared" si="6"/>
        <v>0</v>
      </c>
      <c r="Z25" s="162" t="b">
        <f t="shared" si="7"/>
        <v>0</v>
      </c>
      <c r="AA25" s="162" t="b">
        <f t="shared" si="8"/>
        <v>0</v>
      </c>
      <c r="AB25" s="162" t="str">
        <f t="shared" si="9"/>
        <v/>
      </c>
      <c r="AC25" s="162" t="b">
        <f t="shared" si="10"/>
        <v>0</v>
      </c>
      <c r="AD25" s="162" t="b">
        <f t="shared" si="11"/>
        <v>0</v>
      </c>
      <c r="AE25" s="162" t="b">
        <f t="shared" si="19"/>
        <v>0</v>
      </c>
      <c r="AF25" s="162" t="b">
        <f t="shared" si="20"/>
        <v>0</v>
      </c>
      <c r="AG25" s="162" t="b">
        <f t="shared" si="21"/>
        <v>0</v>
      </c>
      <c r="AH25" s="162" t="b">
        <f t="shared" si="22"/>
        <v>0</v>
      </c>
      <c r="AI25" s="162" t="b">
        <f t="shared" si="23"/>
        <v>0</v>
      </c>
      <c r="AJ25" s="167">
        <f t="shared" si="12"/>
        <v>0</v>
      </c>
      <c r="AK25" s="263" t="str">
        <f t="shared" si="13"/>
        <v/>
      </c>
      <c r="AL25" s="240" t="str">
        <f t="shared" si="24"/>
        <v/>
      </c>
      <c r="AM25" s="165" t="str">
        <f t="shared" si="25"/>
        <v/>
      </c>
      <c r="AN25" s="166">
        <f t="shared" si="26"/>
        <v>0</v>
      </c>
      <c r="AO25" s="148" t="str">
        <f t="shared" si="27"/>
        <v/>
      </c>
      <c r="AP25" s="149" t="str">
        <f t="shared" si="28"/>
        <v/>
      </c>
      <c r="AQ25" s="137"/>
      <c r="AR25" s="165" t="str">
        <f t="shared" si="29"/>
        <v/>
      </c>
      <c r="AS25" s="243" t="str">
        <f t="shared" si="30"/>
        <v/>
      </c>
      <c r="AT25" s="243" t="str">
        <f t="shared" si="31"/>
        <v/>
      </c>
      <c r="AU25" s="243" t="str">
        <f t="shared" si="32"/>
        <v/>
      </c>
      <c r="AV25" s="242"/>
      <c r="AW25" s="243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43">
        <f t="shared" ref="AX25:AX53" si="35">IF(AW25="",0,IF(AW25&lt;AR25,0,IF(AW25&gt;=AR25,1)))</f>
        <v>0</v>
      </c>
      <c r="AY25" s="242"/>
      <c r="AZ25" s="241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17">
        <f>'M3'!B26</f>
        <v>0</v>
      </c>
      <c r="C26" s="258" t="str">
        <f>IF('M3'!C26="","",IF('M3'!C26&gt;0,'M3'!C26))</f>
        <v/>
      </c>
      <c r="D26" s="258" t="str">
        <f>IF('M3'!D26="","",IF('M3'!D26&gt;0,'M3'!D26))</f>
        <v/>
      </c>
      <c r="E26" s="137"/>
      <c r="F26" s="137"/>
      <c r="G26" s="157"/>
      <c r="H26" s="170"/>
      <c r="I26" s="169"/>
      <c r="J26" s="169"/>
      <c r="K26" s="169"/>
      <c r="L26" s="169"/>
      <c r="M26" s="171"/>
      <c r="N26" s="160">
        <f t="shared" si="15"/>
        <v>0</v>
      </c>
      <c r="O26" s="161" t="str">
        <f t="shared" si="16"/>
        <v/>
      </c>
      <c r="P26" s="161" t="str">
        <f t="shared" si="0"/>
        <v/>
      </c>
      <c r="Q26" s="161" t="str">
        <f t="shared" si="0"/>
        <v/>
      </c>
      <c r="R26" s="161">
        <f t="shared" si="17"/>
        <v>0</v>
      </c>
      <c r="S26" s="102" t="str">
        <f t="shared" si="1"/>
        <v/>
      </c>
      <c r="T26" s="102" t="str">
        <f t="shared" si="2"/>
        <v/>
      </c>
      <c r="U26" s="102" t="str">
        <f t="shared" si="3"/>
        <v/>
      </c>
      <c r="V26" s="102" t="str">
        <f t="shared" si="18"/>
        <v/>
      </c>
      <c r="W26" s="102" t="str">
        <f t="shared" si="4"/>
        <v/>
      </c>
      <c r="X26" s="102" t="str">
        <f t="shared" si="5"/>
        <v/>
      </c>
      <c r="Y26" s="102">
        <f t="shared" si="6"/>
        <v>0</v>
      </c>
      <c r="Z26" s="162" t="b">
        <f t="shared" si="7"/>
        <v>0</v>
      </c>
      <c r="AA26" s="162" t="b">
        <f t="shared" si="8"/>
        <v>0</v>
      </c>
      <c r="AB26" s="162" t="b">
        <f t="shared" si="9"/>
        <v>0</v>
      </c>
      <c r="AC26" s="162" t="b">
        <f t="shared" si="10"/>
        <v>0</v>
      </c>
      <c r="AD26" s="162" t="b">
        <f t="shared" si="11"/>
        <v>0</v>
      </c>
      <c r="AE26" s="162" t="b">
        <f t="shared" si="19"/>
        <v>0</v>
      </c>
      <c r="AF26" s="162" t="b">
        <f t="shared" si="20"/>
        <v>0</v>
      </c>
      <c r="AG26" s="162" t="b">
        <f t="shared" si="21"/>
        <v>0</v>
      </c>
      <c r="AH26" s="162" t="b">
        <f t="shared" si="22"/>
        <v>0</v>
      </c>
      <c r="AI26" s="162" t="b">
        <f t="shared" si="23"/>
        <v>0</v>
      </c>
      <c r="AJ26" s="167" t="str">
        <f t="shared" si="12"/>
        <v/>
      </c>
      <c r="AK26" s="263" t="str">
        <f t="shared" si="13"/>
        <v/>
      </c>
      <c r="AL26" s="240" t="str">
        <f t="shared" si="24"/>
        <v/>
      </c>
      <c r="AM26" s="165" t="str">
        <f t="shared" si="25"/>
        <v/>
      </c>
      <c r="AN26" s="166">
        <f t="shared" si="26"/>
        <v>0</v>
      </c>
      <c r="AO26" s="148" t="str">
        <f t="shared" si="27"/>
        <v/>
      </c>
      <c r="AP26" s="149" t="str">
        <f t="shared" si="28"/>
        <v/>
      </c>
      <c r="AQ26" s="137"/>
      <c r="AR26" s="165" t="str">
        <f t="shared" si="29"/>
        <v/>
      </c>
      <c r="AS26" s="243" t="str">
        <f t="shared" si="30"/>
        <v/>
      </c>
      <c r="AT26" s="243" t="str">
        <f t="shared" si="31"/>
        <v/>
      </c>
      <c r="AU26" s="243" t="str">
        <f t="shared" si="32"/>
        <v/>
      </c>
      <c r="AV26" s="242"/>
      <c r="AW26" s="243" t="str">
        <f t="shared" si="34"/>
        <v/>
      </c>
      <c r="AX26" s="243">
        <f t="shared" si="35"/>
        <v>0</v>
      </c>
      <c r="AY26" s="242"/>
      <c r="AZ26" s="241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17">
        <f>'M3'!B27</f>
        <v>0</v>
      </c>
      <c r="C27" s="258" t="str">
        <f>IF('M3'!C27="","",IF('M3'!C27&gt;0,'M3'!C27))</f>
        <v/>
      </c>
      <c r="D27" s="258" t="str">
        <f>IF('M3'!D27="","",IF('M3'!D27&gt;0,'M3'!D27))</f>
        <v/>
      </c>
      <c r="E27" s="137"/>
      <c r="F27" s="137"/>
      <c r="G27" s="157"/>
      <c r="H27" s="170"/>
      <c r="I27" s="169"/>
      <c r="J27" s="169"/>
      <c r="K27" s="169"/>
      <c r="L27" s="169"/>
      <c r="M27" s="171"/>
      <c r="N27" s="160">
        <f t="shared" si="15"/>
        <v>0</v>
      </c>
      <c r="O27" s="161" t="str">
        <f t="shared" si="16"/>
        <v/>
      </c>
      <c r="P27" s="161" t="str">
        <f t="shared" si="0"/>
        <v/>
      </c>
      <c r="Q27" s="161" t="str">
        <f t="shared" si="0"/>
        <v/>
      </c>
      <c r="R27" s="161">
        <f t="shared" si="17"/>
        <v>0</v>
      </c>
      <c r="S27" s="102" t="str">
        <f t="shared" si="1"/>
        <v/>
      </c>
      <c r="T27" s="102" t="str">
        <f t="shared" si="2"/>
        <v/>
      </c>
      <c r="U27" s="102" t="str">
        <f t="shared" si="3"/>
        <v/>
      </c>
      <c r="V27" s="102" t="str">
        <f t="shared" si="18"/>
        <v/>
      </c>
      <c r="W27" s="102" t="str">
        <f t="shared" si="4"/>
        <v/>
      </c>
      <c r="X27" s="102" t="str">
        <f t="shared" si="5"/>
        <v/>
      </c>
      <c r="Y27" s="102">
        <f t="shared" si="6"/>
        <v>0</v>
      </c>
      <c r="Z27" s="162" t="b">
        <f t="shared" si="7"/>
        <v>0</v>
      </c>
      <c r="AA27" s="162" t="b">
        <f t="shared" si="8"/>
        <v>0</v>
      </c>
      <c r="AB27" s="162" t="b">
        <f t="shared" si="9"/>
        <v>0</v>
      </c>
      <c r="AC27" s="162" t="b">
        <f t="shared" si="10"/>
        <v>0</v>
      </c>
      <c r="AD27" s="162" t="b">
        <f t="shared" si="11"/>
        <v>0</v>
      </c>
      <c r="AE27" s="162" t="b">
        <f t="shared" si="19"/>
        <v>0</v>
      </c>
      <c r="AF27" s="162" t="b">
        <f t="shared" si="20"/>
        <v>0</v>
      </c>
      <c r="AG27" s="162" t="b">
        <f t="shared" si="21"/>
        <v>0</v>
      </c>
      <c r="AH27" s="162" t="b">
        <f t="shared" si="22"/>
        <v>0</v>
      </c>
      <c r="AI27" s="162" t="b">
        <f t="shared" si="23"/>
        <v>0</v>
      </c>
      <c r="AJ27" s="167" t="str">
        <f t="shared" si="12"/>
        <v/>
      </c>
      <c r="AK27" s="263" t="str">
        <f t="shared" si="13"/>
        <v/>
      </c>
      <c r="AL27" s="240" t="str">
        <f t="shared" si="24"/>
        <v/>
      </c>
      <c r="AM27" s="165" t="str">
        <f t="shared" si="25"/>
        <v/>
      </c>
      <c r="AN27" s="166">
        <f t="shared" si="26"/>
        <v>0</v>
      </c>
      <c r="AO27" s="148" t="str">
        <f t="shared" si="27"/>
        <v/>
      </c>
      <c r="AP27" s="149" t="str">
        <f t="shared" si="28"/>
        <v/>
      </c>
      <c r="AQ27" s="137"/>
      <c r="AR27" s="165" t="str">
        <f t="shared" si="29"/>
        <v/>
      </c>
      <c r="AS27" s="243" t="str">
        <f t="shared" si="30"/>
        <v/>
      </c>
      <c r="AT27" s="243" t="str">
        <f t="shared" si="31"/>
        <v/>
      </c>
      <c r="AU27" s="243" t="str">
        <f t="shared" si="32"/>
        <v/>
      </c>
      <c r="AV27" s="242"/>
      <c r="AW27" s="243" t="str">
        <f t="shared" si="34"/>
        <v/>
      </c>
      <c r="AX27" s="243">
        <f t="shared" si="35"/>
        <v>0</v>
      </c>
      <c r="AY27" s="242"/>
      <c r="AZ27" s="241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17">
        <f>'M3'!B28</f>
        <v>0</v>
      </c>
      <c r="C28" s="258" t="str">
        <f>IF('M3'!C28="","",IF('M3'!C28&gt;0,'M3'!C28))</f>
        <v/>
      </c>
      <c r="D28" s="258" t="str">
        <f>IF('M3'!D28="","",IF('M3'!D28&gt;0,'M3'!D28))</f>
        <v/>
      </c>
      <c r="E28" s="137"/>
      <c r="F28" s="137"/>
      <c r="G28" s="157"/>
      <c r="H28" s="170"/>
      <c r="I28" s="169"/>
      <c r="J28" s="169"/>
      <c r="K28" s="169"/>
      <c r="L28" s="169"/>
      <c r="M28" s="171"/>
      <c r="N28" s="160">
        <f t="shared" si="15"/>
        <v>0</v>
      </c>
      <c r="O28" s="161" t="str">
        <f t="shared" si="16"/>
        <v/>
      </c>
      <c r="P28" s="161" t="str">
        <f t="shared" si="0"/>
        <v/>
      </c>
      <c r="Q28" s="161" t="str">
        <f t="shared" si="0"/>
        <v/>
      </c>
      <c r="R28" s="161">
        <f t="shared" si="17"/>
        <v>0</v>
      </c>
      <c r="S28" s="102" t="str">
        <f t="shared" si="1"/>
        <v/>
      </c>
      <c r="T28" s="102" t="str">
        <f t="shared" si="2"/>
        <v/>
      </c>
      <c r="U28" s="102" t="str">
        <f t="shared" si="3"/>
        <v/>
      </c>
      <c r="V28" s="102" t="str">
        <f t="shared" si="18"/>
        <v/>
      </c>
      <c r="W28" s="102" t="str">
        <f t="shared" si="4"/>
        <v/>
      </c>
      <c r="X28" s="102" t="str">
        <f t="shared" si="5"/>
        <v/>
      </c>
      <c r="Y28" s="102">
        <f t="shared" si="6"/>
        <v>0</v>
      </c>
      <c r="Z28" s="162" t="b">
        <f t="shared" si="7"/>
        <v>0</v>
      </c>
      <c r="AA28" s="162" t="b">
        <f t="shared" si="8"/>
        <v>0</v>
      </c>
      <c r="AB28" s="162" t="b">
        <f t="shared" si="9"/>
        <v>0</v>
      </c>
      <c r="AC28" s="162" t="b">
        <f t="shared" si="10"/>
        <v>0</v>
      </c>
      <c r="AD28" s="162" t="b">
        <f t="shared" si="11"/>
        <v>0</v>
      </c>
      <c r="AE28" s="162" t="b">
        <f t="shared" si="19"/>
        <v>0</v>
      </c>
      <c r="AF28" s="162" t="b">
        <f t="shared" si="20"/>
        <v>0</v>
      </c>
      <c r="AG28" s="162" t="b">
        <f t="shared" si="21"/>
        <v>0</v>
      </c>
      <c r="AH28" s="162" t="b">
        <f t="shared" si="22"/>
        <v>0</v>
      </c>
      <c r="AI28" s="162" t="b">
        <f t="shared" si="23"/>
        <v>0</v>
      </c>
      <c r="AJ28" s="167" t="str">
        <f t="shared" si="12"/>
        <v/>
      </c>
      <c r="AK28" s="263" t="str">
        <f t="shared" si="13"/>
        <v/>
      </c>
      <c r="AL28" s="240" t="str">
        <f t="shared" si="24"/>
        <v/>
      </c>
      <c r="AM28" s="165" t="str">
        <f t="shared" si="25"/>
        <v/>
      </c>
      <c r="AN28" s="166">
        <f t="shared" si="26"/>
        <v>0</v>
      </c>
      <c r="AO28" s="148" t="str">
        <f t="shared" si="27"/>
        <v/>
      </c>
      <c r="AP28" s="149" t="str">
        <f t="shared" si="28"/>
        <v/>
      </c>
      <c r="AQ28" s="137"/>
      <c r="AR28" s="165" t="str">
        <f t="shared" si="29"/>
        <v/>
      </c>
      <c r="AS28" s="243" t="str">
        <f t="shared" si="30"/>
        <v/>
      </c>
      <c r="AT28" s="243" t="str">
        <f t="shared" si="31"/>
        <v/>
      </c>
      <c r="AU28" s="243" t="str">
        <f t="shared" si="32"/>
        <v/>
      </c>
      <c r="AV28" s="242"/>
      <c r="AW28" s="243" t="str">
        <f t="shared" si="34"/>
        <v/>
      </c>
      <c r="AX28" s="243">
        <f t="shared" si="35"/>
        <v>0</v>
      </c>
      <c r="AY28" s="242"/>
      <c r="AZ28" s="241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17">
        <f>'M3'!B29</f>
        <v>0</v>
      </c>
      <c r="C29" s="258" t="str">
        <f>IF('M3'!C29="","",IF('M3'!C29&gt;0,'M3'!C29))</f>
        <v/>
      </c>
      <c r="D29" s="258" t="str">
        <f>IF('M3'!D29="","",IF('M3'!D29&gt;0,'M3'!D29))</f>
        <v/>
      </c>
      <c r="E29" s="137"/>
      <c r="F29" s="137"/>
      <c r="G29" s="157"/>
      <c r="H29" s="170"/>
      <c r="I29" s="169"/>
      <c r="J29" s="169"/>
      <c r="K29" s="169"/>
      <c r="L29" s="169"/>
      <c r="M29" s="171"/>
      <c r="N29" s="160">
        <f t="shared" si="15"/>
        <v>0</v>
      </c>
      <c r="O29" s="161" t="str">
        <f t="shared" si="16"/>
        <v/>
      </c>
      <c r="P29" s="161" t="str">
        <f t="shared" si="0"/>
        <v/>
      </c>
      <c r="Q29" s="161" t="str">
        <f t="shared" si="0"/>
        <v/>
      </c>
      <c r="R29" s="161">
        <f t="shared" si="17"/>
        <v>0</v>
      </c>
      <c r="S29" s="102" t="str">
        <f t="shared" si="1"/>
        <v/>
      </c>
      <c r="T29" s="102" t="str">
        <f t="shared" si="2"/>
        <v/>
      </c>
      <c r="U29" s="102" t="str">
        <f t="shared" si="3"/>
        <v/>
      </c>
      <c r="V29" s="102" t="str">
        <f t="shared" si="18"/>
        <v/>
      </c>
      <c r="W29" s="102" t="str">
        <f t="shared" si="4"/>
        <v/>
      </c>
      <c r="X29" s="102" t="str">
        <f t="shared" si="5"/>
        <v/>
      </c>
      <c r="Y29" s="102">
        <f t="shared" si="6"/>
        <v>0</v>
      </c>
      <c r="Z29" s="162" t="b">
        <f t="shared" si="7"/>
        <v>0</v>
      </c>
      <c r="AA29" s="162" t="b">
        <f t="shared" si="8"/>
        <v>0</v>
      </c>
      <c r="AB29" s="162" t="b">
        <f t="shared" si="9"/>
        <v>0</v>
      </c>
      <c r="AC29" s="162" t="b">
        <f t="shared" si="10"/>
        <v>0</v>
      </c>
      <c r="AD29" s="162" t="b">
        <f t="shared" si="11"/>
        <v>0</v>
      </c>
      <c r="AE29" s="162" t="b">
        <f t="shared" si="19"/>
        <v>0</v>
      </c>
      <c r="AF29" s="162" t="b">
        <f t="shared" si="20"/>
        <v>0</v>
      </c>
      <c r="AG29" s="162" t="b">
        <f t="shared" si="21"/>
        <v>0</v>
      </c>
      <c r="AH29" s="162" t="b">
        <f t="shared" si="22"/>
        <v>0</v>
      </c>
      <c r="AI29" s="162" t="b">
        <f t="shared" si="23"/>
        <v>0</v>
      </c>
      <c r="AJ29" s="167" t="str">
        <f t="shared" si="12"/>
        <v/>
      </c>
      <c r="AK29" s="263" t="str">
        <f t="shared" si="13"/>
        <v/>
      </c>
      <c r="AL29" s="240" t="str">
        <f t="shared" si="24"/>
        <v/>
      </c>
      <c r="AM29" s="165" t="str">
        <f t="shared" si="25"/>
        <v/>
      </c>
      <c r="AN29" s="166">
        <f t="shared" si="26"/>
        <v>0</v>
      </c>
      <c r="AO29" s="148" t="str">
        <f t="shared" si="27"/>
        <v/>
      </c>
      <c r="AP29" s="149" t="str">
        <f t="shared" si="28"/>
        <v/>
      </c>
      <c r="AQ29" s="137"/>
      <c r="AR29" s="165" t="str">
        <f t="shared" si="29"/>
        <v/>
      </c>
      <c r="AS29" s="243" t="str">
        <f t="shared" si="30"/>
        <v/>
      </c>
      <c r="AT29" s="243" t="str">
        <f t="shared" si="31"/>
        <v/>
      </c>
      <c r="AU29" s="243" t="str">
        <f t="shared" si="32"/>
        <v/>
      </c>
      <c r="AV29" s="242"/>
      <c r="AW29" s="243" t="str">
        <f t="shared" si="34"/>
        <v/>
      </c>
      <c r="AX29" s="243">
        <f t="shared" si="35"/>
        <v>0</v>
      </c>
      <c r="AY29" s="242"/>
      <c r="AZ29" s="241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17">
        <f>'M3'!B30</f>
        <v>0</v>
      </c>
      <c r="C30" s="258" t="str">
        <f>IF('M3'!C30="","",IF('M3'!C30&gt;0,'M3'!C30))</f>
        <v/>
      </c>
      <c r="D30" s="258" t="str">
        <f>IF('M3'!D30="","",IF('M3'!D30&gt;0,'M3'!D30))</f>
        <v/>
      </c>
      <c r="E30" s="137"/>
      <c r="F30" s="137"/>
      <c r="G30" s="157"/>
      <c r="H30" s="170"/>
      <c r="I30" s="169"/>
      <c r="J30" s="169"/>
      <c r="K30" s="169"/>
      <c r="L30" s="169"/>
      <c r="M30" s="171"/>
      <c r="N30" s="160">
        <f t="shared" si="15"/>
        <v>0</v>
      </c>
      <c r="O30" s="161" t="str">
        <f t="shared" si="16"/>
        <v/>
      </c>
      <c r="P30" s="161" t="str">
        <f t="shared" si="0"/>
        <v/>
      </c>
      <c r="Q30" s="161" t="str">
        <f t="shared" si="0"/>
        <v/>
      </c>
      <c r="R30" s="161">
        <f t="shared" si="17"/>
        <v>0</v>
      </c>
      <c r="S30" s="102" t="str">
        <f t="shared" si="1"/>
        <v/>
      </c>
      <c r="T30" s="102" t="str">
        <f t="shared" si="2"/>
        <v/>
      </c>
      <c r="U30" s="102" t="str">
        <f t="shared" si="3"/>
        <v/>
      </c>
      <c r="V30" s="102" t="str">
        <f t="shared" si="18"/>
        <v/>
      </c>
      <c r="W30" s="102" t="str">
        <f t="shared" si="4"/>
        <v/>
      </c>
      <c r="X30" s="102" t="str">
        <f t="shared" si="5"/>
        <v/>
      </c>
      <c r="Y30" s="102">
        <f t="shared" si="6"/>
        <v>0</v>
      </c>
      <c r="Z30" s="162" t="b">
        <f t="shared" si="7"/>
        <v>0</v>
      </c>
      <c r="AA30" s="162" t="b">
        <f t="shared" si="8"/>
        <v>0</v>
      </c>
      <c r="AB30" s="162" t="b">
        <f t="shared" si="9"/>
        <v>0</v>
      </c>
      <c r="AC30" s="162" t="b">
        <f t="shared" si="10"/>
        <v>0</v>
      </c>
      <c r="AD30" s="162" t="b">
        <f t="shared" si="11"/>
        <v>0</v>
      </c>
      <c r="AE30" s="162" t="b">
        <f t="shared" si="19"/>
        <v>0</v>
      </c>
      <c r="AF30" s="162" t="b">
        <f t="shared" si="20"/>
        <v>0</v>
      </c>
      <c r="AG30" s="162" t="b">
        <f t="shared" si="21"/>
        <v>0</v>
      </c>
      <c r="AH30" s="162" t="b">
        <f t="shared" si="22"/>
        <v>0</v>
      </c>
      <c r="AI30" s="162" t="b">
        <f t="shared" si="23"/>
        <v>0</v>
      </c>
      <c r="AJ30" s="167" t="str">
        <f t="shared" si="12"/>
        <v/>
      </c>
      <c r="AK30" s="263" t="str">
        <f t="shared" si="13"/>
        <v/>
      </c>
      <c r="AL30" s="240" t="str">
        <f t="shared" si="24"/>
        <v/>
      </c>
      <c r="AM30" s="165" t="str">
        <f t="shared" si="25"/>
        <v/>
      </c>
      <c r="AN30" s="166">
        <f t="shared" si="26"/>
        <v>0</v>
      </c>
      <c r="AO30" s="148" t="str">
        <f t="shared" si="27"/>
        <v/>
      </c>
      <c r="AP30" s="149" t="str">
        <f t="shared" si="28"/>
        <v/>
      </c>
      <c r="AQ30" s="137"/>
      <c r="AR30" s="165" t="str">
        <f t="shared" si="29"/>
        <v/>
      </c>
      <c r="AS30" s="243" t="str">
        <f t="shared" si="30"/>
        <v/>
      </c>
      <c r="AT30" s="243" t="str">
        <f t="shared" si="31"/>
        <v/>
      </c>
      <c r="AU30" s="243" t="str">
        <f t="shared" si="32"/>
        <v/>
      </c>
      <c r="AV30" s="242"/>
      <c r="AW30" s="243" t="str">
        <f t="shared" si="34"/>
        <v/>
      </c>
      <c r="AX30" s="243">
        <f t="shared" si="35"/>
        <v>0</v>
      </c>
      <c r="AY30" s="242"/>
      <c r="AZ30" s="241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17">
        <f>'M3'!B31</f>
        <v>0</v>
      </c>
      <c r="C31" s="258" t="str">
        <f>IF('M3'!C31="","",IF('M3'!C31&gt;0,'M3'!C31))</f>
        <v/>
      </c>
      <c r="D31" s="258" t="str">
        <f>IF('M3'!D31="","",IF('M3'!D31&gt;0,'M3'!D31))</f>
        <v/>
      </c>
      <c r="E31" s="137"/>
      <c r="F31" s="137"/>
      <c r="G31" s="157"/>
      <c r="H31" s="170"/>
      <c r="I31" s="169"/>
      <c r="J31" s="169"/>
      <c r="K31" s="169"/>
      <c r="L31" s="169"/>
      <c r="M31" s="171"/>
      <c r="N31" s="160">
        <f t="shared" si="15"/>
        <v>0</v>
      </c>
      <c r="O31" s="161" t="str">
        <f t="shared" si="16"/>
        <v/>
      </c>
      <c r="P31" s="161" t="str">
        <f t="shared" si="0"/>
        <v/>
      </c>
      <c r="Q31" s="161" t="str">
        <f t="shared" si="0"/>
        <v/>
      </c>
      <c r="R31" s="161">
        <f t="shared" si="17"/>
        <v>0</v>
      </c>
      <c r="S31" s="102" t="str">
        <f t="shared" si="1"/>
        <v/>
      </c>
      <c r="T31" s="102" t="str">
        <f t="shared" si="2"/>
        <v/>
      </c>
      <c r="U31" s="102" t="str">
        <f t="shared" si="3"/>
        <v/>
      </c>
      <c r="V31" s="102" t="str">
        <f t="shared" si="18"/>
        <v/>
      </c>
      <c r="W31" s="102" t="str">
        <f t="shared" si="4"/>
        <v/>
      </c>
      <c r="X31" s="102" t="str">
        <f t="shared" si="5"/>
        <v/>
      </c>
      <c r="Y31" s="102">
        <f t="shared" si="6"/>
        <v>0</v>
      </c>
      <c r="Z31" s="162" t="b">
        <f t="shared" si="7"/>
        <v>0</v>
      </c>
      <c r="AA31" s="162" t="b">
        <f t="shared" si="8"/>
        <v>0</v>
      </c>
      <c r="AB31" s="162" t="b">
        <f t="shared" si="9"/>
        <v>0</v>
      </c>
      <c r="AC31" s="162" t="b">
        <f t="shared" si="10"/>
        <v>0</v>
      </c>
      <c r="AD31" s="162" t="b">
        <f t="shared" si="11"/>
        <v>0</v>
      </c>
      <c r="AE31" s="162" t="b">
        <f t="shared" si="19"/>
        <v>0</v>
      </c>
      <c r="AF31" s="162" t="b">
        <f t="shared" si="20"/>
        <v>0</v>
      </c>
      <c r="AG31" s="162" t="b">
        <f t="shared" si="21"/>
        <v>0</v>
      </c>
      <c r="AH31" s="162" t="b">
        <f t="shared" si="22"/>
        <v>0</v>
      </c>
      <c r="AI31" s="162" t="b">
        <f t="shared" si="23"/>
        <v>0</v>
      </c>
      <c r="AJ31" s="167" t="str">
        <f t="shared" si="12"/>
        <v/>
      </c>
      <c r="AK31" s="263" t="str">
        <f t="shared" si="13"/>
        <v/>
      </c>
      <c r="AL31" s="240" t="str">
        <f t="shared" si="24"/>
        <v/>
      </c>
      <c r="AM31" s="165" t="str">
        <f t="shared" si="25"/>
        <v/>
      </c>
      <c r="AN31" s="166">
        <f t="shared" si="26"/>
        <v>0</v>
      </c>
      <c r="AO31" s="148" t="str">
        <f t="shared" si="27"/>
        <v/>
      </c>
      <c r="AP31" s="149" t="str">
        <f t="shared" si="28"/>
        <v/>
      </c>
      <c r="AQ31" s="137"/>
      <c r="AR31" s="165" t="str">
        <f t="shared" si="29"/>
        <v/>
      </c>
      <c r="AS31" s="243" t="str">
        <f t="shared" si="30"/>
        <v/>
      </c>
      <c r="AT31" s="243" t="str">
        <f t="shared" si="31"/>
        <v/>
      </c>
      <c r="AU31" s="243" t="str">
        <f t="shared" si="32"/>
        <v/>
      </c>
      <c r="AV31" s="242"/>
      <c r="AW31" s="243" t="str">
        <f t="shared" si="34"/>
        <v/>
      </c>
      <c r="AX31" s="243">
        <f t="shared" si="35"/>
        <v>0</v>
      </c>
      <c r="AY31" s="242"/>
      <c r="AZ31" s="241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17">
        <f>'M3'!B32</f>
        <v>0</v>
      </c>
      <c r="C32" s="258" t="str">
        <f>IF('M3'!C32="","",IF('M3'!C32&gt;0,'M3'!C32))</f>
        <v/>
      </c>
      <c r="D32" s="258" t="str">
        <f>IF('M3'!D32="","",IF('M3'!D32&gt;0,'M3'!D32))</f>
        <v/>
      </c>
      <c r="E32" s="137"/>
      <c r="F32" s="137"/>
      <c r="G32" s="157"/>
      <c r="H32" s="170"/>
      <c r="I32" s="169"/>
      <c r="J32" s="169"/>
      <c r="K32" s="169"/>
      <c r="L32" s="169"/>
      <c r="M32" s="171"/>
      <c r="N32" s="160">
        <f t="shared" si="15"/>
        <v>0</v>
      </c>
      <c r="O32" s="161" t="str">
        <f t="shared" si="16"/>
        <v/>
      </c>
      <c r="P32" s="161" t="str">
        <f t="shared" si="0"/>
        <v/>
      </c>
      <c r="Q32" s="161" t="str">
        <f t="shared" si="0"/>
        <v/>
      </c>
      <c r="R32" s="161">
        <f t="shared" si="17"/>
        <v>0</v>
      </c>
      <c r="S32" s="102" t="str">
        <f t="shared" si="1"/>
        <v/>
      </c>
      <c r="T32" s="102" t="str">
        <f t="shared" si="2"/>
        <v/>
      </c>
      <c r="U32" s="102" t="str">
        <f t="shared" si="3"/>
        <v/>
      </c>
      <c r="V32" s="102" t="str">
        <f t="shared" si="18"/>
        <v/>
      </c>
      <c r="W32" s="102" t="str">
        <f t="shared" si="4"/>
        <v/>
      </c>
      <c r="X32" s="102" t="str">
        <f t="shared" si="5"/>
        <v/>
      </c>
      <c r="Y32" s="102">
        <f t="shared" si="6"/>
        <v>0</v>
      </c>
      <c r="Z32" s="162" t="b">
        <f t="shared" si="7"/>
        <v>0</v>
      </c>
      <c r="AA32" s="162" t="b">
        <f t="shared" si="8"/>
        <v>0</v>
      </c>
      <c r="AB32" s="162" t="b">
        <f t="shared" si="9"/>
        <v>0</v>
      </c>
      <c r="AC32" s="162" t="b">
        <f t="shared" si="10"/>
        <v>0</v>
      </c>
      <c r="AD32" s="162" t="b">
        <f t="shared" si="11"/>
        <v>0</v>
      </c>
      <c r="AE32" s="162" t="b">
        <f t="shared" si="19"/>
        <v>0</v>
      </c>
      <c r="AF32" s="162" t="b">
        <f t="shared" si="20"/>
        <v>0</v>
      </c>
      <c r="AG32" s="162" t="b">
        <f t="shared" si="21"/>
        <v>0</v>
      </c>
      <c r="AH32" s="162" t="b">
        <f t="shared" si="22"/>
        <v>0</v>
      </c>
      <c r="AI32" s="162" t="b">
        <f t="shared" si="23"/>
        <v>0</v>
      </c>
      <c r="AJ32" s="167" t="str">
        <f t="shared" si="12"/>
        <v/>
      </c>
      <c r="AK32" s="263" t="str">
        <f t="shared" si="13"/>
        <v/>
      </c>
      <c r="AL32" s="240" t="str">
        <f t="shared" si="24"/>
        <v/>
      </c>
      <c r="AM32" s="165" t="str">
        <f t="shared" si="25"/>
        <v/>
      </c>
      <c r="AN32" s="166">
        <f t="shared" si="26"/>
        <v>0</v>
      </c>
      <c r="AO32" s="148" t="str">
        <f t="shared" si="27"/>
        <v/>
      </c>
      <c r="AP32" s="149" t="str">
        <f t="shared" si="28"/>
        <v/>
      </c>
      <c r="AQ32" s="137"/>
      <c r="AR32" s="165" t="str">
        <f t="shared" si="29"/>
        <v/>
      </c>
      <c r="AS32" s="243" t="str">
        <f t="shared" si="30"/>
        <v/>
      </c>
      <c r="AT32" s="243" t="str">
        <f t="shared" si="31"/>
        <v/>
      </c>
      <c r="AU32" s="243" t="str">
        <f t="shared" si="32"/>
        <v/>
      </c>
      <c r="AV32" s="242"/>
      <c r="AW32" s="243" t="str">
        <f t="shared" si="34"/>
        <v/>
      </c>
      <c r="AX32" s="243">
        <f t="shared" si="35"/>
        <v>0</v>
      </c>
      <c r="AY32" s="242"/>
      <c r="AZ32" s="241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17">
        <f>'M3'!B33</f>
        <v>0</v>
      </c>
      <c r="C33" s="258" t="str">
        <f>IF('M3'!C33="","",IF('M3'!C33&gt;0,'M3'!C33))</f>
        <v/>
      </c>
      <c r="D33" s="258" t="str">
        <f>IF('M3'!D33="","",IF('M3'!D33&gt;0,'M3'!D33))</f>
        <v/>
      </c>
      <c r="E33" s="137"/>
      <c r="F33" s="137"/>
      <c r="G33" s="157"/>
      <c r="H33" s="170"/>
      <c r="I33" s="169"/>
      <c r="J33" s="169"/>
      <c r="K33" s="169"/>
      <c r="L33" s="169"/>
      <c r="M33" s="171"/>
      <c r="N33" s="160">
        <f t="shared" si="15"/>
        <v>0</v>
      </c>
      <c r="O33" s="161" t="str">
        <f t="shared" si="16"/>
        <v/>
      </c>
      <c r="P33" s="161" t="str">
        <f t="shared" si="0"/>
        <v/>
      </c>
      <c r="Q33" s="161" t="str">
        <f t="shared" si="0"/>
        <v/>
      </c>
      <c r="R33" s="161">
        <f t="shared" si="17"/>
        <v>0</v>
      </c>
      <c r="S33" s="102" t="str">
        <f t="shared" si="1"/>
        <v/>
      </c>
      <c r="T33" s="102" t="str">
        <f t="shared" si="2"/>
        <v/>
      </c>
      <c r="U33" s="102" t="str">
        <f t="shared" si="3"/>
        <v/>
      </c>
      <c r="V33" s="102" t="str">
        <f t="shared" si="18"/>
        <v/>
      </c>
      <c r="W33" s="102" t="str">
        <f t="shared" si="4"/>
        <v/>
      </c>
      <c r="X33" s="102" t="str">
        <f t="shared" si="5"/>
        <v/>
      </c>
      <c r="Y33" s="102">
        <f t="shared" si="6"/>
        <v>0</v>
      </c>
      <c r="Z33" s="162" t="b">
        <f t="shared" si="7"/>
        <v>0</v>
      </c>
      <c r="AA33" s="162" t="b">
        <f t="shared" si="8"/>
        <v>0</v>
      </c>
      <c r="AB33" s="162" t="b">
        <f t="shared" si="9"/>
        <v>0</v>
      </c>
      <c r="AC33" s="162" t="b">
        <f t="shared" si="10"/>
        <v>0</v>
      </c>
      <c r="AD33" s="162" t="b">
        <f t="shared" si="11"/>
        <v>0</v>
      </c>
      <c r="AE33" s="162" t="b">
        <f t="shared" si="19"/>
        <v>0</v>
      </c>
      <c r="AF33" s="162" t="b">
        <f t="shared" si="20"/>
        <v>0</v>
      </c>
      <c r="AG33" s="162" t="b">
        <f t="shared" si="21"/>
        <v>0</v>
      </c>
      <c r="AH33" s="162" t="b">
        <f t="shared" si="22"/>
        <v>0</v>
      </c>
      <c r="AI33" s="162" t="b">
        <f t="shared" si="23"/>
        <v>0</v>
      </c>
      <c r="AJ33" s="167" t="str">
        <f t="shared" si="12"/>
        <v/>
      </c>
      <c r="AK33" s="263" t="str">
        <f t="shared" si="13"/>
        <v/>
      </c>
      <c r="AL33" s="240" t="str">
        <f t="shared" si="24"/>
        <v/>
      </c>
      <c r="AM33" s="165" t="str">
        <f t="shared" si="25"/>
        <v/>
      </c>
      <c r="AN33" s="166">
        <f t="shared" si="26"/>
        <v>0</v>
      </c>
      <c r="AO33" s="148" t="str">
        <f t="shared" si="27"/>
        <v/>
      </c>
      <c r="AP33" s="149" t="str">
        <f t="shared" si="28"/>
        <v/>
      </c>
      <c r="AQ33" s="137"/>
      <c r="AR33" s="165" t="str">
        <f t="shared" si="29"/>
        <v/>
      </c>
      <c r="AS33" s="243" t="str">
        <f t="shared" si="30"/>
        <v/>
      </c>
      <c r="AT33" s="243" t="str">
        <f t="shared" si="31"/>
        <v/>
      </c>
      <c r="AU33" s="243" t="str">
        <f t="shared" si="32"/>
        <v/>
      </c>
      <c r="AV33" s="242"/>
      <c r="AW33" s="243" t="str">
        <f t="shared" si="34"/>
        <v/>
      </c>
      <c r="AX33" s="243">
        <f t="shared" si="35"/>
        <v>0</v>
      </c>
      <c r="AY33" s="242"/>
      <c r="AZ33" s="241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17">
        <f>'M3'!B34</f>
        <v>0</v>
      </c>
      <c r="C34" s="258" t="str">
        <f>IF('M3'!C34="","",IF('M3'!C34&gt;0,'M3'!C34))</f>
        <v/>
      </c>
      <c r="D34" s="258" t="str">
        <f>IF('M3'!D34="","",IF('M3'!D34&gt;0,'M3'!D34))</f>
        <v/>
      </c>
      <c r="E34" s="137"/>
      <c r="F34" s="137"/>
      <c r="G34" s="157"/>
      <c r="H34" s="170"/>
      <c r="I34" s="169"/>
      <c r="J34" s="169"/>
      <c r="K34" s="169"/>
      <c r="L34" s="169"/>
      <c r="M34" s="171"/>
      <c r="N34" s="160">
        <f t="shared" si="15"/>
        <v>0</v>
      </c>
      <c r="O34" s="161" t="str">
        <f t="shared" si="16"/>
        <v/>
      </c>
      <c r="P34" s="161" t="str">
        <f t="shared" si="0"/>
        <v/>
      </c>
      <c r="Q34" s="161" t="str">
        <f t="shared" si="0"/>
        <v/>
      </c>
      <c r="R34" s="161">
        <f t="shared" si="17"/>
        <v>0</v>
      </c>
      <c r="S34" s="102" t="str">
        <f t="shared" si="1"/>
        <v/>
      </c>
      <c r="T34" s="102" t="str">
        <f t="shared" si="2"/>
        <v/>
      </c>
      <c r="U34" s="102" t="str">
        <f t="shared" si="3"/>
        <v/>
      </c>
      <c r="V34" s="102" t="str">
        <f t="shared" si="18"/>
        <v/>
      </c>
      <c r="W34" s="102" t="str">
        <f t="shared" si="4"/>
        <v/>
      </c>
      <c r="X34" s="102" t="str">
        <f t="shared" si="5"/>
        <v/>
      </c>
      <c r="Y34" s="102">
        <f t="shared" si="6"/>
        <v>0</v>
      </c>
      <c r="Z34" s="162" t="b">
        <f t="shared" si="7"/>
        <v>0</v>
      </c>
      <c r="AA34" s="162" t="b">
        <f t="shared" si="8"/>
        <v>0</v>
      </c>
      <c r="AB34" s="162" t="b">
        <f t="shared" si="9"/>
        <v>0</v>
      </c>
      <c r="AC34" s="162" t="b">
        <f t="shared" si="10"/>
        <v>0</v>
      </c>
      <c r="AD34" s="162" t="b">
        <f t="shared" si="11"/>
        <v>0</v>
      </c>
      <c r="AE34" s="162" t="b">
        <f t="shared" si="19"/>
        <v>0</v>
      </c>
      <c r="AF34" s="162" t="b">
        <f t="shared" si="20"/>
        <v>0</v>
      </c>
      <c r="AG34" s="162" t="b">
        <f t="shared" si="21"/>
        <v>0</v>
      </c>
      <c r="AH34" s="162" t="b">
        <f t="shared" si="22"/>
        <v>0</v>
      </c>
      <c r="AI34" s="162" t="b">
        <f t="shared" si="23"/>
        <v>0</v>
      </c>
      <c r="AJ34" s="167" t="str">
        <f t="shared" si="12"/>
        <v/>
      </c>
      <c r="AK34" s="263" t="str">
        <f t="shared" si="13"/>
        <v/>
      </c>
      <c r="AL34" s="240" t="str">
        <f t="shared" si="24"/>
        <v/>
      </c>
      <c r="AM34" s="165" t="str">
        <f t="shared" si="25"/>
        <v/>
      </c>
      <c r="AN34" s="166">
        <f t="shared" si="26"/>
        <v>0</v>
      </c>
      <c r="AO34" s="148" t="str">
        <f t="shared" si="27"/>
        <v/>
      </c>
      <c r="AP34" s="149" t="str">
        <f t="shared" si="28"/>
        <v/>
      </c>
      <c r="AQ34" s="137"/>
      <c r="AR34" s="165" t="str">
        <f t="shared" si="29"/>
        <v/>
      </c>
      <c r="AS34" s="243" t="str">
        <f t="shared" si="30"/>
        <v/>
      </c>
      <c r="AT34" s="243" t="str">
        <f t="shared" si="31"/>
        <v/>
      </c>
      <c r="AU34" s="243" t="str">
        <f t="shared" si="32"/>
        <v/>
      </c>
      <c r="AV34" s="242"/>
      <c r="AW34" s="243" t="str">
        <f t="shared" si="34"/>
        <v/>
      </c>
      <c r="AX34" s="243">
        <f t="shared" si="35"/>
        <v>0</v>
      </c>
      <c r="AY34" s="242"/>
      <c r="AZ34" s="241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17">
        <f>'M3'!B35</f>
        <v>0</v>
      </c>
      <c r="C35" s="258" t="str">
        <f>IF('M3'!C35="","",IF('M3'!C35&gt;0,'M3'!C35))</f>
        <v/>
      </c>
      <c r="D35" s="258" t="str">
        <f>IF('M3'!D35="","",IF('M3'!D35&gt;0,'M3'!D35))</f>
        <v/>
      </c>
      <c r="E35" s="137"/>
      <c r="F35" s="137"/>
      <c r="G35" s="157"/>
      <c r="H35" s="170"/>
      <c r="I35" s="169"/>
      <c r="J35" s="169"/>
      <c r="K35" s="169"/>
      <c r="L35" s="169"/>
      <c r="M35" s="171"/>
      <c r="N35" s="160">
        <f t="shared" si="15"/>
        <v>0</v>
      </c>
      <c r="O35" s="161" t="str">
        <f t="shared" si="16"/>
        <v/>
      </c>
      <c r="P35" s="161" t="str">
        <f t="shared" si="0"/>
        <v/>
      </c>
      <c r="Q35" s="161" t="str">
        <f t="shared" si="0"/>
        <v/>
      </c>
      <c r="R35" s="161">
        <f t="shared" si="17"/>
        <v>0</v>
      </c>
      <c r="S35" s="102" t="str">
        <f t="shared" si="1"/>
        <v/>
      </c>
      <c r="T35" s="102" t="str">
        <f t="shared" si="2"/>
        <v/>
      </c>
      <c r="U35" s="102" t="str">
        <f t="shared" si="3"/>
        <v/>
      </c>
      <c r="V35" s="102" t="str">
        <f t="shared" si="18"/>
        <v/>
      </c>
      <c r="W35" s="102" t="str">
        <f t="shared" si="4"/>
        <v/>
      </c>
      <c r="X35" s="102" t="str">
        <f t="shared" si="5"/>
        <v/>
      </c>
      <c r="Y35" s="102">
        <f t="shared" si="6"/>
        <v>0</v>
      </c>
      <c r="Z35" s="162" t="b">
        <f t="shared" si="7"/>
        <v>0</v>
      </c>
      <c r="AA35" s="162" t="b">
        <f t="shared" si="8"/>
        <v>0</v>
      </c>
      <c r="AB35" s="162" t="b">
        <f t="shared" si="9"/>
        <v>0</v>
      </c>
      <c r="AC35" s="162" t="b">
        <f t="shared" si="10"/>
        <v>0</v>
      </c>
      <c r="AD35" s="162" t="b">
        <f t="shared" si="11"/>
        <v>0</v>
      </c>
      <c r="AE35" s="162" t="b">
        <f t="shared" si="19"/>
        <v>0</v>
      </c>
      <c r="AF35" s="162" t="b">
        <f t="shared" si="20"/>
        <v>0</v>
      </c>
      <c r="AG35" s="162" t="b">
        <f t="shared" si="21"/>
        <v>0</v>
      </c>
      <c r="AH35" s="162" t="b">
        <f t="shared" si="22"/>
        <v>0</v>
      </c>
      <c r="AI35" s="162" t="b">
        <f t="shared" si="23"/>
        <v>0</v>
      </c>
      <c r="AJ35" s="167" t="str">
        <f t="shared" si="12"/>
        <v/>
      </c>
      <c r="AK35" s="263" t="str">
        <f t="shared" si="13"/>
        <v/>
      </c>
      <c r="AL35" s="240" t="str">
        <f t="shared" si="24"/>
        <v/>
      </c>
      <c r="AM35" s="165" t="str">
        <f t="shared" si="25"/>
        <v/>
      </c>
      <c r="AN35" s="166">
        <f t="shared" si="26"/>
        <v>0</v>
      </c>
      <c r="AO35" s="148" t="str">
        <f t="shared" si="27"/>
        <v/>
      </c>
      <c r="AP35" s="149" t="str">
        <f t="shared" si="28"/>
        <v/>
      </c>
      <c r="AQ35" s="137"/>
      <c r="AR35" s="165" t="str">
        <f t="shared" si="29"/>
        <v/>
      </c>
      <c r="AS35" s="243" t="str">
        <f t="shared" si="30"/>
        <v/>
      </c>
      <c r="AT35" s="243" t="str">
        <f t="shared" si="31"/>
        <v/>
      </c>
      <c r="AU35" s="243" t="str">
        <f t="shared" si="32"/>
        <v/>
      </c>
      <c r="AV35" s="242"/>
      <c r="AW35" s="243" t="str">
        <f t="shared" si="34"/>
        <v/>
      </c>
      <c r="AX35" s="243">
        <f t="shared" si="35"/>
        <v>0</v>
      </c>
      <c r="AY35" s="242"/>
      <c r="AZ35" s="241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17">
        <f>'M3'!B36</f>
        <v>0</v>
      </c>
      <c r="C36" s="258" t="str">
        <f>IF('M3'!C36="","",IF('M3'!C36&gt;0,'M3'!C36))</f>
        <v/>
      </c>
      <c r="D36" s="258" t="str">
        <f>IF('M3'!D36="","",IF('M3'!D36&gt;0,'M3'!D36))</f>
        <v/>
      </c>
      <c r="E36" s="137"/>
      <c r="F36" s="137"/>
      <c r="G36" s="157"/>
      <c r="H36" s="170"/>
      <c r="I36" s="169"/>
      <c r="J36" s="169"/>
      <c r="K36" s="169"/>
      <c r="L36" s="169"/>
      <c r="M36" s="171"/>
      <c r="N36" s="160">
        <f t="shared" si="15"/>
        <v>0</v>
      </c>
      <c r="O36" s="161" t="str">
        <f t="shared" si="16"/>
        <v/>
      </c>
      <c r="P36" s="161" t="str">
        <f t="shared" si="0"/>
        <v/>
      </c>
      <c r="Q36" s="161" t="str">
        <f t="shared" si="0"/>
        <v/>
      </c>
      <c r="R36" s="161">
        <f t="shared" si="17"/>
        <v>0</v>
      </c>
      <c r="S36" s="102" t="str">
        <f t="shared" si="1"/>
        <v/>
      </c>
      <c r="T36" s="102" t="str">
        <f t="shared" si="2"/>
        <v/>
      </c>
      <c r="U36" s="102" t="str">
        <f t="shared" si="3"/>
        <v/>
      </c>
      <c r="V36" s="102" t="str">
        <f t="shared" si="18"/>
        <v/>
      </c>
      <c r="W36" s="102" t="str">
        <f t="shared" si="4"/>
        <v/>
      </c>
      <c r="X36" s="102" t="str">
        <f t="shared" si="5"/>
        <v/>
      </c>
      <c r="Y36" s="102">
        <f t="shared" si="6"/>
        <v>0</v>
      </c>
      <c r="Z36" s="162" t="b">
        <f t="shared" si="7"/>
        <v>0</v>
      </c>
      <c r="AA36" s="162" t="b">
        <f t="shared" si="8"/>
        <v>0</v>
      </c>
      <c r="AB36" s="162" t="b">
        <f t="shared" si="9"/>
        <v>0</v>
      </c>
      <c r="AC36" s="162" t="b">
        <f t="shared" si="10"/>
        <v>0</v>
      </c>
      <c r="AD36" s="162" t="b">
        <f t="shared" si="11"/>
        <v>0</v>
      </c>
      <c r="AE36" s="162" t="b">
        <f t="shared" si="19"/>
        <v>0</v>
      </c>
      <c r="AF36" s="162" t="b">
        <f t="shared" si="20"/>
        <v>0</v>
      </c>
      <c r="AG36" s="162" t="b">
        <f t="shared" si="21"/>
        <v>0</v>
      </c>
      <c r="AH36" s="162" t="b">
        <f t="shared" si="22"/>
        <v>0</v>
      </c>
      <c r="AI36" s="162" t="b">
        <f t="shared" si="23"/>
        <v>0</v>
      </c>
      <c r="AJ36" s="167" t="str">
        <f t="shared" si="12"/>
        <v/>
      </c>
      <c r="AK36" s="263" t="str">
        <f t="shared" si="13"/>
        <v/>
      </c>
      <c r="AL36" s="240" t="str">
        <f t="shared" si="24"/>
        <v/>
      </c>
      <c r="AM36" s="165" t="str">
        <f t="shared" si="25"/>
        <v/>
      </c>
      <c r="AN36" s="166">
        <f t="shared" si="26"/>
        <v>0</v>
      </c>
      <c r="AO36" s="148" t="str">
        <f t="shared" si="27"/>
        <v/>
      </c>
      <c r="AP36" s="149" t="str">
        <f t="shared" si="28"/>
        <v/>
      </c>
      <c r="AQ36" s="137"/>
      <c r="AR36" s="165" t="str">
        <f t="shared" si="29"/>
        <v/>
      </c>
      <c r="AS36" s="243" t="str">
        <f t="shared" si="30"/>
        <v/>
      </c>
      <c r="AT36" s="243" t="str">
        <f t="shared" si="31"/>
        <v/>
      </c>
      <c r="AU36" s="243" t="str">
        <f t="shared" si="32"/>
        <v/>
      </c>
      <c r="AV36" s="242"/>
      <c r="AW36" s="243" t="str">
        <f t="shared" si="34"/>
        <v/>
      </c>
      <c r="AX36" s="243">
        <f t="shared" si="35"/>
        <v>0</v>
      </c>
      <c r="AY36" s="242"/>
      <c r="AZ36" s="241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17">
        <f>'M3'!B37</f>
        <v>0</v>
      </c>
      <c r="C37" s="258" t="str">
        <f>IF('M3'!C37="","",IF('M3'!C37&gt;0,'M3'!C37))</f>
        <v/>
      </c>
      <c r="D37" s="258" t="str">
        <f>IF('M3'!D37="","",IF('M3'!D37&gt;0,'M3'!D37))</f>
        <v/>
      </c>
      <c r="E37" s="137"/>
      <c r="F37" s="137"/>
      <c r="G37" s="157"/>
      <c r="H37" s="170"/>
      <c r="I37" s="169"/>
      <c r="J37" s="169"/>
      <c r="K37" s="169"/>
      <c r="L37" s="169"/>
      <c r="M37" s="171"/>
      <c r="N37" s="160">
        <f t="shared" si="15"/>
        <v>0</v>
      </c>
      <c r="O37" s="161" t="str">
        <f t="shared" si="16"/>
        <v/>
      </c>
      <c r="P37" s="161" t="str">
        <f t="shared" si="0"/>
        <v/>
      </c>
      <c r="Q37" s="161" t="str">
        <f t="shared" si="0"/>
        <v/>
      </c>
      <c r="R37" s="161">
        <f t="shared" si="17"/>
        <v>0</v>
      </c>
      <c r="S37" s="102" t="str">
        <f t="shared" si="1"/>
        <v/>
      </c>
      <c r="T37" s="102" t="str">
        <f t="shared" si="2"/>
        <v/>
      </c>
      <c r="U37" s="102" t="str">
        <f t="shared" si="3"/>
        <v/>
      </c>
      <c r="V37" s="102" t="str">
        <f t="shared" si="18"/>
        <v/>
      </c>
      <c r="W37" s="102" t="str">
        <f t="shared" si="4"/>
        <v/>
      </c>
      <c r="X37" s="102" t="str">
        <f t="shared" si="5"/>
        <v/>
      </c>
      <c r="Y37" s="102">
        <f t="shared" si="6"/>
        <v>0</v>
      </c>
      <c r="Z37" s="162" t="b">
        <f t="shared" si="7"/>
        <v>0</v>
      </c>
      <c r="AA37" s="162" t="b">
        <f t="shared" si="8"/>
        <v>0</v>
      </c>
      <c r="AB37" s="162" t="b">
        <f t="shared" si="9"/>
        <v>0</v>
      </c>
      <c r="AC37" s="162" t="b">
        <f t="shared" si="10"/>
        <v>0</v>
      </c>
      <c r="AD37" s="162" t="b">
        <f t="shared" si="11"/>
        <v>0</v>
      </c>
      <c r="AE37" s="162" t="b">
        <f t="shared" si="19"/>
        <v>0</v>
      </c>
      <c r="AF37" s="162" t="b">
        <f t="shared" si="20"/>
        <v>0</v>
      </c>
      <c r="AG37" s="162" t="b">
        <f t="shared" si="21"/>
        <v>0</v>
      </c>
      <c r="AH37" s="162" t="b">
        <f t="shared" si="22"/>
        <v>0</v>
      </c>
      <c r="AI37" s="162" t="b">
        <f t="shared" si="23"/>
        <v>0</v>
      </c>
      <c r="AJ37" s="167" t="str">
        <f t="shared" si="12"/>
        <v/>
      </c>
      <c r="AK37" s="263" t="str">
        <f t="shared" si="13"/>
        <v/>
      </c>
      <c r="AL37" s="240" t="str">
        <f t="shared" si="24"/>
        <v/>
      </c>
      <c r="AM37" s="165" t="str">
        <f t="shared" si="25"/>
        <v/>
      </c>
      <c r="AN37" s="166">
        <f t="shared" si="26"/>
        <v>0</v>
      </c>
      <c r="AO37" s="148" t="str">
        <f t="shared" si="27"/>
        <v/>
      </c>
      <c r="AP37" s="149" t="str">
        <f t="shared" si="28"/>
        <v/>
      </c>
      <c r="AQ37" s="137"/>
      <c r="AR37" s="165" t="str">
        <f t="shared" si="29"/>
        <v/>
      </c>
      <c r="AS37" s="243" t="str">
        <f t="shared" si="30"/>
        <v/>
      </c>
      <c r="AT37" s="243" t="str">
        <f t="shared" si="31"/>
        <v/>
      </c>
      <c r="AU37" s="243" t="str">
        <f t="shared" si="32"/>
        <v/>
      </c>
      <c r="AV37" s="242"/>
      <c r="AW37" s="243" t="str">
        <f t="shared" si="34"/>
        <v/>
      </c>
      <c r="AX37" s="243">
        <f t="shared" si="35"/>
        <v>0</v>
      </c>
      <c r="AY37" s="242"/>
      <c r="AZ37" s="241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17">
        <f>'M3'!B38</f>
        <v>0</v>
      </c>
      <c r="C38" s="258" t="str">
        <f>IF('M3'!C38="","",IF('M3'!C38&gt;0,'M3'!C38))</f>
        <v/>
      </c>
      <c r="D38" s="258" t="str">
        <f>IF('M3'!D38="","",IF('M3'!D38&gt;0,'M3'!D38))</f>
        <v/>
      </c>
      <c r="E38" s="137"/>
      <c r="F38" s="137"/>
      <c r="G38" s="157"/>
      <c r="H38" s="170"/>
      <c r="I38" s="169"/>
      <c r="J38" s="169"/>
      <c r="K38" s="169"/>
      <c r="L38" s="169"/>
      <c r="M38" s="171"/>
      <c r="N38" s="160">
        <f t="shared" si="15"/>
        <v>0</v>
      </c>
      <c r="O38" s="161" t="str">
        <f t="shared" si="16"/>
        <v/>
      </c>
      <c r="P38" s="161" t="str">
        <f t="shared" si="0"/>
        <v/>
      </c>
      <c r="Q38" s="161" t="str">
        <f t="shared" si="0"/>
        <v/>
      </c>
      <c r="R38" s="161">
        <f t="shared" si="17"/>
        <v>0</v>
      </c>
      <c r="S38" s="102" t="str">
        <f t="shared" si="1"/>
        <v/>
      </c>
      <c r="T38" s="102" t="str">
        <f t="shared" si="2"/>
        <v/>
      </c>
      <c r="U38" s="102" t="str">
        <f t="shared" si="3"/>
        <v/>
      </c>
      <c r="V38" s="102" t="str">
        <f t="shared" si="18"/>
        <v/>
      </c>
      <c r="W38" s="102" t="str">
        <f t="shared" si="4"/>
        <v/>
      </c>
      <c r="X38" s="102" t="str">
        <f t="shared" si="5"/>
        <v/>
      </c>
      <c r="Y38" s="102">
        <f t="shared" si="6"/>
        <v>0</v>
      </c>
      <c r="Z38" s="162" t="b">
        <f t="shared" si="7"/>
        <v>0</v>
      </c>
      <c r="AA38" s="162" t="b">
        <f t="shared" si="8"/>
        <v>0</v>
      </c>
      <c r="AB38" s="162" t="b">
        <f t="shared" si="9"/>
        <v>0</v>
      </c>
      <c r="AC38" s="162" t="b">
        <f t="shared" si="10"/>
        <v>0</v>
      </c>
      <c r="AD38" s="162" t="b">
        <f t="shared" si="11"/>
        <v>0</v>
      </c>
      <c r="AE38" s="162" t="b">
        <f t="shared" si="19"/>
        <v>0</v>
      </c>
      <c r="AF38" s="162" t="b">
        <f t="shared" si="20"/>
        <v>0</v>
      </c>
      <c r="AG38" s="162" t="b">
        <f t="shared" si="21"/>
        <v>0</v>
      </c>
      <c r="AH38" s="162" t="b">
        <f t="shared" si="22"/>
        <v>0</v>
      </c>
      <c r="AI38" s="162" t="b">
        <f t="shared" si="23"/>
        <v>0</v>
      </c>
      <c r="AJ38" s="167" t="str">
        <f t="shared" si="12"/>
        <v/>
      </c>
      <c r="AK38" s="263" t="str">
        <f t="shared" si="13"/>
        <v/>
      </c>
      <c r="AL38" s="240" t="str">
        <f t="shared" si="24"/>
        <v/>
      </c>
      <c r="AM38" s="165" t="str">
        <f t="shared" si="25"/>
        <v/>
      </c>
      <c r="AN38" s="166">
        <f t="shared" si="26"/>
        <v>0</v>
      </c>
      <c r="AO38" s="148" t="str">
        <f t="shared" si="27"/>
        <v/>
      </c>
      <c r="AP38" s="149" t="str">
        <f t="shared" si="28"/>
        <v/>
      </c>
      <c r="AQ38" s="137"/>
      <c r="AR38" s="165" t="str">
        <f t="shared" si="29"/>
        <v/>
      </c>
      <c r="AS38" s="243" t="str">
        <f t="shared" si="30"/>
        <v/>
      </c>
      <c r="AT38" s="243" t="str">
        <f t="shared" si="31"/>
        <v/>
      </c>
      <c r="AU38" s="243" t="str">
        <f t="shared" si="32"/>
        <v/>
      </c>
      <c r="AV38" s="242"/>
      <c r="AW38" s="243" t="str">
        <f t="shared" si="34"/>
        <v/>
      </c>
      <c r="AX38" s="243">
        <f t="shared" si="35"/>
        <v>0</v>
      </c>
      <c r="AY38" s="242"/>
      <c r="AZ38" s="241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17">
        <f>'M3'!B39</f>
        <v>0</v>
      </c>
      <c r="C39" s="258" t="str">
        <f>IF('M3'!C39="","",IF('M3'!C39&gt;0,'M3'!C39))</f>
        <v/>
      </c>
      <c r="D39" s="258" t="str">
        <f>IF('M3'!D39="","",IF('M3'!D39&gt;0,'M3'!D39))</f>
        <v/>
      </c>
      <c r="E39" s="137"/>
      <c r="F39" s="137"/>
      <c r="G39" s="157"/>
      <c r="H39" s="170"/>
      <c r="I39" s="169"/>
      <c r="J39" s="169"/>
      <c r="K39" s="169"/>
      <c r="L39" s="169"/>
      <c r="M39" s="171"/>
      <c r="N39" s="160">
        <f t="shared" si="15"/>
        <v>0</v>
      </c>
      <c r="O39" s="161" t="str">
        <f t="shared" si="16"/>
        <v/>
      </c>
      <c r="P39" s="161" t="str">
        <f t="shared" si="0"/>
        <v/>
      </c>
      <c r="Q39" s="161" t="str">
        <f t="shared" si="0"/>
        <v/>
      </c>
      <c r="R39" s="161">
        <f t="shared" si="17"/>
        <v>0</v>
      </c>
      <c r="S39" s="102" t="str">
        <f t="shared" si="1"/>
        <v/>
      </c>
      <c r="T39" s="102" t="str">
        <f t="shared" si="2"/>
        <v/>
      </c>
      <c r="U39" s="102" t="str">
        <f t="shared" si="3"/>
        <v/>
      </c>
      <c r="V39" s="102" t="str">
        <f t="shared" si="18"/>
        <v/>
      </c>
      <c r="W39" s="102" t="str">
        <f t="shared" si="4"/>
        <v/>
      </c>
      <c r="X39" s="102" t="str">
        <f t="shared" si="5"/>
        <v/>
      </c>
      <c r="Y39" s="102">
        <f t="shared" si="6"/>
        <v>0</v>
      </c>
      <c r="Z39" s="162" t="b">
        <f t="shared" si="7"/>
        <v>0</v>
      </c>
      <c r="AA39" s="162" t="b">
        <f t="shared" si="8"/>
        <v>0</v>
      </c>
      <c r="AB39" s="162" t="b">
        <f t="shared" si="9"/>
        <v>0</v>
      </c>
      <c r="AC39" s="162" t="b">
        <f t="shared" si="10"/>
        <v>0</v>
      </c>
      <c r="AD39" s="162" t="b">
        <f t="shared" si="11"/>
        <v>0</v>
      </c>
      <c r="AE39" s="162" t="b">
        <f t="shared" si="19"/>
        <v>0</v>
      </c>
      <c r="AF39" s="162" t="b">
        <f t="shared" si="20"/>
        <v>0</v>
      </c>
      <c r="AG39" s="162" t="b">
        <f t="shared" si="21"/>
        <v>0</v>
      </c>
      <c r="AH39" s="162" t="b">
        <f t="shared" si="22"/>
        <v>0</v>
      </c>
      <c r="AI39" s="162" t="b">
        <f t="shared" si="23"/>
        <v>0</v>
      </c>
      <c r="AJ39" s="167" t="str">
        <f t="shared" si="12"/>
        <v/>
      </c>
      <c r="AK39" s="263" t="str">
        <f t="shared" si="13"/>
        <v/>
      </c>
      <c r="AL39" s="240" t="str">
        <f t="shared" si="24"/>
        <v/>
      </c>
      <c r="AM39" s="165" t="str">
        <f t="shared" si="25"/>
        <v/>
      </c>
      <c r="AN39" s="166">
        <f t="shared" si="26"/>
        <v>0</v>
      </c>
      <c r="AO39" s="148" t="str">
        <f t="shared" si="27"/>
        <v/>
      </c>
      <c r="AP39" s="149" t="str">
        <f t="shared" si="28"/>
        <v/>
      </c>
      <c r="AQ39" s="137"/>
      <c r="AR39" s="165" t="str">
        <f t="shared" si="29"/>
        <v/>
      </c>
      <c r="AS39" s="243" t="str">
        <f t="shared" si="30"/>
        <v/>
      </c>
      <c r="AT39" s="243" t="str">
        <f t="shared" si="31"/>
        <v/>
      </c>
      <c r="AU39" s="243" t="str">
        <f t="shared" si="32"/>
        <v/>
      </c>
      <c r="AV39" s="242"/>
      <c r="AW39" s="243" t="str">
        <f t="shared" si="34"/>
        <v/>
      </c>
      <c r="AX39" s="243">
        <f t="shared" si="35"/>
        <v>0</v>
      </c>
      <c r="AY39" s="242"/>
      <c r="AZ39" s="241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17">
        <f>'M3'!B40</f>
        <v>0</v>
      </c>
      <c r="C40" s="258" t="str">
        <f>IF('M3'!C40="","",IF('M3'!C40&gt;0,'M3'!C40))</f>
        <v/>
      </c>
      <c r="D40" s="258" t="str">
        <f>IF('M3'!D40="","",IF('M3'!D40&gt;0,'M3'!D40))</f>
        <v/>
      </c>
      <c r="E40" s="137"/>
      <c r="F40" s="137"/>
      <c r="G40" s="157"/>
      <c r="H40" s="170"/>
      <c r="I40" s="169"/>
      <c r="J40" s="169"/>
      <c r="K40" s="169"/>
      <c r="L40" s="169"/>
      <c r="M40" s="171"/>
      <c r="N40" s="160">
        <f t="shared" si="15"/>
        <v>0</v>
      </c>
      <c r="O40" s="161" t="str">
        <f t="shared" si="16"/>
        <v/>
      </c>
      <c r="P40" s="161" t="str">
        <f t="shared" si="0"/>
        <v/>
      </c>
      <c r="Q40" s="161" t="str">
        <f t="shared" si="0"/>
        <v/>
      </c>
      <c r="R40" s="161">
        <f t="shared" si="17"/>
        <v>0</v>
      </c>
      <c r="S40" s="102" t="str">
        <f t="shared" si="1"/>
        <v/>
      </c>
      <c r="T40" s="102" t="str">
        <f t="shared" si="2"/>
        <v/>
      </c>
      <c r="U40" s="102" t="str">
        <f t="shared" si="3"/>
        <v/>
      </c>
      <c r="V40" s="102" t="str">
        <f t="shared" si="18"/>
        <v/>
      </c>
      <c r="W40" s="102" t="str">
        <f t="shared" si="4"/>
        <v/>
      </c>
      <c r="X40" s="102" t="str">
        <f t="shared" si="5"/>
        <v/>
      </c>
      <c r="Y40" s="102">
        <f t="shared" si="6"/>
        <v>0</v>
      </c>
      <c r="Z40" s="162" t="b">
        <f t="shared" si="7"/>
        <v>0</v>
      </c>
      <c r="AA40" s="162" t="b">
        <f t="shared" si="8"/>
        <v>0</v>
      </c>
      <c r="AB40" s="162" t="b">
        <f t="shared" si="9"/>
        <v>0</v>
      </c>
      <c r="AC40" s="162" t="b">
        <f t="shared" si="10"/>
        <v>0</v>
      </c>
      <c r="AD40" s="162" t="b">
        <f t="shared" si="11"/>
        <v>0</v>
      </c>
      <c r="AE40" s="162" t="b">
        <f t="shared" si="19"/>
        <v>0</v>
      </c>
      <c r="AF40" s="162" t="b">
        <f t="shared" si="20"/>
        <v>0</v>
      </c>
      <c r="AG40" s="162" t="b">
        <f t="shared" si="21"/>
        <v>0</v>
      </c>
      <c r="AH40" s="162" t="b">
        <f t="shared" si="22"/>
        <v>0</v>
      </c>
      <c r="AI40" s="162" t="b">
        <f t="shared" si="23"/>
        <v>0</v>
      </c>
      <c r="AJ40" s="167" t="str">
        <f t="shared" si="12"/>
        <v/>
      </c>
      <c r="AK40" s="263" t="str">
        <f t="shared" si="13"/>
        <v/>
      </c>
      <c r="AL40" s="240" t="str">
        <f t="shared" si="24"/>
        <v/>
      </c>
      <c r="AM40" s="165" t="str">
        <f t="shared" si="25"/>
        <v/>
      </c>
      <c r="AN40" s="166">
        <f t="shared" si="26"/>
        <v>0</v>
      </c>
      <c r="AO40" s="148" t="str">
        <f t="shared" si="27"/>
        <v/>
      </c>
      <c r="AP40" s="149" t="str">
        <f t="shared" si="28"/>
        <v/>
      </c>
      <c r="AQ40" s="137"/>
      <c r="AR40" s="165" t="str">
        <f t="shared" si="29"/>
        <v/>
      </c>
      <c r="AS40" s="243" t="str">
        <f t="shared" si="30"/>
        <v/>
      </c>
      <c r="AT40" s="243" t="str">
        <f t="shared" si="31"/>
        <v/>
      </c>
      <c r="AU40" s="243" t="str">
        <f t="shared" si="32"/>
        <v/>
      </c>
      <c r="AV40" s="242"/>
      <c r="AW40" s="243" t="str">
        <f t="shared" si="34"/>
        <v/>
      </c>
      <c r="AX40" s="243">
        <f t="shared" si="35"/>
        <v>0</v>
      </c>
      <c r="AY40" s="242"/>
      <c r="AZ40" s="241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17">
        <f>'M3'!B41</f>
        <v>0</v>
      </c>
      <c r="C41" s="258" t="str">
        <f>IF('M3'!C41="","",IF('M3'!C41&gt;0,'M3'!C41))</f>
        <v/>
      </c>
      <c r="D41" s="258" t="str">
        <f>IF('M3'!D41="","",IF('M3'!D41&gt;0,'M3'!D41))</f>
        <v/>
      </c>
      <c r="E41" s="137"/>
      <c r="F41" s="137"/>
      <c r="G41" s="157"/>
      <c r="H41" s="170"/>
      <c r="I41" s="169"/>
      <c r="J41" s="169"/>
      <c r="K41" s="169"/>
      <c r="L41" s="169"/>
      <c r="M41" s="171"/>
      <c r="N41" s="160">
        <f t="shared" si="15"/>
        <v>0</v>
      </c>
      <c r="O41" s="161" t="str">
        <f t="shared" si="16"/>
        <v/>
      </c>
      <c r="P41" s="161" t="str">
        <f t="shared" si="0"/>
        <v/>
      </c>
      <c r="Q41" s="161" t="str">
        <f t="shared" si="0"/>
        <v/>
      </c>
      <c r="R41" s="161">
        <f t="shared" si="17"/>
        <v>0</v>
      </c>
      <c r="S41" s="102" t="str">
        <f t="shared" si="1"/>
        <v/>
      </c>
      <c r="T41" s="102" t="str">
        <f t="shared" si="2"/>
        <v/>
      </c>
      <c r="U41" s="102" t="str">
        <f t="shared" si="3"/>
        <v/>
      </c>
      <c r="V41" s="102" t="str">
        <f t="shared" si="18"/>
        <v/>
      </c>
      <c r="W41" s="102" t="str">
        <f t="shared" si="4"/>
        <v/>
      </c>
      <c r="X41" s="102" t="str">
        <f t="shared" si="5"/>
        <v/>
      </c>
      <c r="Y41" s="102">
        <f t="shared" si="6"/>
        <v>0</v>
      </c>
      <c r="Z41" s="162" t="b">
        <f t="shared" si="7"/>
        <v>0</v>
      </c>
      <c r="AA41" s="162" t="b">
        <f t="shared" si="8"/>
        <v>0</v>
      </c>
      <c r="AB41" s="162" t="b">
        <f t="shared" si="9"/>
        <v>0</v>
      </c>
      <c r="AC41" s="162" t="b">
        <f t="shared" si="10"/>
        <v>0</v>
      </c>
      <c r="AD41" s="162" t="b">
        <f t="shared" si="11"/>
        <v>0</v>
      </c>
      <c r="AE41" s="162" t="b">
        <f t="shared" si="19"/>
        <v>0</v>
      </c>
      <c r="AF41" s="162" t="b">
        <f t="shared" si="20"/>
        <v>0</v>
      </c>
      <c r="AG41" s="162" t="b">
        <f t="shared" si="21"/>
        <v>0</v>
      </c>
      <c r="AH41" s="162" t="b">
        <f t="shared" si="22"/>
        <v>0</v>
      </c>
      <c r="AI41" s="162" t="b">
        <f t="shared" si="23"/>
        <v>0</v>
      </c>
      <c r="AJ41" s="167" t="str">
        <f t="shared" si="12"/>
        <v/>
      </c>
      <c r="AK41" s="263" t="str">
        <f t="shared" si="13"/>
        <v/>
      </c>
      <c r="AL41" s="240" t="str">
        <f t="shared" si="24"/>
        <v/>
      </c>
      <c r="AM41" s="165" t="str">
        <f t="shared" si="25"/>
        <v/>
      </c>
      <c r="AN41" s="166">
        <f t="shared" si="26"/>
        <v>0</v>
      </c>
      <c r="AO41" s="148" t="str">
        <f t="shared" si="27"/>
        <v/>
      </c>
      <c r="AP41" s="149" t="str">
        <f t="shared" si="28"/>
        <v/>
      </c>
      <c r="AQ41" s="137"/>
      <c r="AR41" s="165" t="str">
        <f t="shared" si="29"/>
        <v/>
      </c>
      <c r="AS41" s="243" t="str">
        <f t="shared" si="30"/>
        <v/>
      </c>
      <c r="AT41" s="243" t="str">
        <f t="shared" si="31"/>
        <v/>
      </c>
      <c r="AU41" s="243" t="str">
        <f t="shared" si="32"/>
        <v/>
      </c>
      <c r="AV41" s="242"/>
      <c r="AW41" s="243" t="str">
        <f t="shared" si="34"/>
        <v/>
      </c>
      <c r="AX41" s="243">
        <f t="shared" si="35"/>
        <v>0</v>
      </c>
      <c r="AY41" s="242"/>
      <c r="AZ41" s="241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17">
        <f>'M3'!B42</f>
        <v>0</v>
      </c>
      <c r="C42" s="258" t="str">
        <f>IF('M3'!C42="","",IF('M3'!C42&gt;0,'M3'!C42))</f>
        <v/>
      </c>
      <c r="D42" s="258" t="str">
        <f>IF('M3'!D42="","",IF('M3'!D42&gt;0,'M3'!D42))</f>
        <v/>
      </c>
      <c r="E42" s="137"/>
      <c r="F42" s="137"/>
      <c r="G42" s="157"/>
      <c r="H42" s="170"/>
      <c r="I42" s="169"/>
      <c r="J42" s="169"/>
      <c r="K42" s="169"/>
      <c r="L42" s="169"/>
      <c r="M42" s="171"/>
      <c r="N42" s="160">
        <f t="shared" si="15"/>
        <v>0</v>
      </c>
      <c r="O42" s="161" t="str">
        <f t="shared" si="16"/>
        <v/>
      </c>
      <c r="P42" s="161" t="str">
        <f t="shared" si="0"/>
        <v/>
      </c>
      <c r="Q42" s="161" t="str">
        <f t="shared" si="0"/>
        <v/>
      </c>
      <c r="R42" s="161">
        <f t="shared" si="17"/>
        <v>0</v>
      </c>
      <c r="S42" s="102" t="str">
        <f t="shared" si="1"/>
        <v/>
      </c>
      <c r="T42" s="102" t="str">
        <f t="shared" si="2"/>
        <v/>
      </c>
      <c r="U42" s="102" t="str">
        <f t="shared" si="3"/>
        <v/>
      </c>
      <c r="V42" s="102" t="str">
        <f t="shared" si="18"/>
        <v/>
      </c>
      <c r="W42" s="102" t="str">
        <f t="shared" si="4"/>
        <v/>
      </c>
      <c r="X42" s="102" t="str">
        <f t="shared" si="5"/>
        <v/>
      </c>
      <c r="Y42" s="102">
        <f t="shared" si="6"/>
        <v>0</v>
      </c>
      <c r="Z42" s="162" t="b">
        <f t="shared" si="7"/>
        <v>0</v>
      </c>
      <c r="AA42" s="162" t="b">
        <f t="shared" si="8"/>
        <v>0</v>
      </c>
      <c r="AB42" s="162" t="b">
        <f t="shared" si="9"/>
        <v>0</v>
      </c>
      <c r="AC42" s="162" t="b">
        <f t="shared" si="10"/>
        <v>0</v>
      </c>
      <c r="AD42" s="162" t="b">
        <f t="shared" si="11"/>
        <v>0</v>
      </c>
      <c r="AE42" s="162" t="b">
        <f t="shared" si="19"/>
        <v>0</v>
      </c>
      <c r="AF42" s="162" t="b">
        <f t="shared" si="20"/>
        <v>0</v>
      </c>
      <c r="AG42" s="162" t="b">
        <f t="shared" si="21"/>
        <v>0</v>
      </c>
      <c r="AH42" s="162" t="b">
        <f t="shared" si="22"/>
        <v>0</v>
      </c>
      <c r="AI42" s="162" t="b">
        <f t="shared" si="23"/>
        <v>0</v>
      </c>
      <c r="AJ42" s="167" t="str">
        <f t="shared" si="12"/>
        <v/>
      </c>
      <c r="AK42" s="263" t="str">
        <f t="shared" si="13"/>
        <v/>
      </c>
      <c r="AL42" s="240" t="str">
        <f t="shared" si="24"/>
        <v/>
      </c>
      <c r="AM42" s="165" t="str">
        <f t="shared" si="25"/>
        <v/>
      </c>
      <c r="AN42" s="166">
        <f t="shared" si="26"/>
        <v>0</v>
      </c>
      <c r="AO42" s="148" t="str">
        <f t="shared" si="27"/>
        <v/>
      </c>
      <c r="AP42" s="149" t="str">
        <f t="shared" si="28"/>
        <v/>
      </c>
      <c r="AQ42" s="137"/>
      <c r="AR42" s="165" t="str">
        <f t="shared" si="29"/>
        <v/>
      </c>
      <c r="AS42" s="243" t="str">
        <f t="shared" si="30"/>
        <v/>
      </c>
      <c r="AT42" s="243" t="str">
        <f t="shared" si="31"/>
        <v/>
      </c>
      <c r="AU42" s="243" t="str">
        <f t="shared" si="32"/>
        <v/>
      </c>
      <c r="AV42" s="242"/>
      <c r="AW42" s="243" t="str">
        <f t="shared" si="34"/>
        <v/>
      </c>
      <c r="AX42" s="243">
        <f t="shared" si="35"/>
        <v>0</v>
      </c>
      <c r="AY42" s="242"/>
      <c r="AZ42" s="241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17">
        <f>'M3'!B43</f>
        <v>0</v>
      </c>
      <c r="C43" s="258" t="str">
        <f>IF('M3'!C43="","",IF('M3'!C43&gt;0,'M3'!C43))</f>
        <v/>
      </c>
      <c r="D43" s="258" t="str">
        <f>IF('M3'!D43="","",IF('M3'!D43&gt;0,'M3'!D43))</f>
        <v/>
      </c>
      <c r="E43" s="137"/>
      <c r="F43" s="137"/>
      <c r="G43" s="157"/>
      <c r="H43" s="170"/>
      <c r="I43" s="169"/>
      <c r="J43" s="169"/>
      <c r="K43" s="169"/>
      <c r="L43" s="169"/>
      <c r="M43" s="171"/>
      <c r="N43" s="160">
        <f t="shared" si="15"/>
        <v>0</v>
      </c>
      <c r="O43" s="161" t="str">
        <f t="shared" si="16"/>
        <v/>
      </c>
      <c r="P43" s="161" t="str">
        <f t="shared" si="0"/>
        <v/>
      </c>
      <c r="Q43" s="161" t="str">
        <f t="shared" si="0"/>
        <v/>
      </c>
      <c r="R43" s="161">
        <f t="shared" si="17"/>
        <v>0</v>
      </c>
      <c r="S43" s="102" t="str">
        <f t="shared" si="1"/>
        <v/>
      </c>
      <c r="T43" s="102" t="str">
        <f t="shared" si="2"/>
        <v/>
      </c>
      <c r="U43" s="102" t="str">
        <f t="shared" si="3"/>
        <v/>
      </c>
      <c r="V43" s="102" t="str">
        <f t="shared" si="18"/>
        <v/>
      </c>
      <c r="W43" s="102" t="str">
        <f t="shared" si="4"/>
        <v/>
      </c>
      <c r="X43" s="102" t="str">
        <f t="shared" si="5"/>
        <v/>
      </c>
      <c r="Y43" s="102">
        <f t="shared" si="6"/>
        <v>0</v>
      </c>
      <c r="Z43" s="162" t="b">
        <f t="shared" si="7"/>
        <v>0</v>
      </c>
      <c r="AA43" s="162" t="b">
        <f t="shared" si="8"/>
        <v>0</v>
      </c>
      <c r="AB43" s="162" t="b">
        <f t="shared" si="9"/>
        <v>0</v>
      </c>
      <c r="AC43" s="162" t="b">
        <f t="shared" si="10"/>
        <v>0</v>
      </c>
      <c r="AD43" s="162" t="b">
        <f t="shared" si="11"/>
        <v>0</v>
      </c>
      <c r="AE43" s="162" t="b">
        <f t="shared" si="19"/>
        <v>0</v>
      </c>
      <c r="AF43" s="162" t="b">
        <f t="shared" si="20"/>
        <v>0</v>
      </c>
      <c r="AG43" s="162" t="b">
        <f t="shared" si="21"/>
        <v>0</v>
      </c>
      <c r="AH43" s="162" t="b">
        <f t="shared" si="22"/>
        <v>0</v>
      </c>
      <c r="AI43" s="162" t="b">
        <f t="shared" si="23"/>
        <v>0</v>
      </c>
      <c r="AJ43" s="167" t="str">
        <f t="shared" si="12"/>
        <v/>
      </c>
      <c r="AK43" s="263" t="str">
        <f t="shared" si="13"/>
        <v/>
      </c>
      <c r="AL43" s="240" t="str">
        <f t="shared" si="24"/>
        <v/>
      </c>
      <c r="AM43" s="165" t="str">
        <f t="shared" si="25"/>
        <v/>
      </c>
      <c r="AN43" s="166">
        <f t="shared" si="26"/>
        <v>0</v>
      </c>
      <c r="AO43" s="148" t="str">
        <f t="shared" si="27"/>
        <v/>
      </c>
      <c r="AP43" s="149" t="str">
        <f t="shared" si="28"/>
        <v/>
      </c>
      <c r="AQ43" s="137"/>
      <c r="AR43" s="165" t="str">
        <f t="shared" si="29"/>
        <v/>
      </c>
      <c r="AS43" s="243" t="str">
        <f t="shared" si="30"/>
        <v/>
      </c>
      <c r="AT43" s="243" t="str">
        <f t="shared" si="31"/>
        <v/>
      </c>
      <c r="AU43" s="243" t="str">
        <f t="shared" si="32"/>
        <v/>
      </c>
      <c r="AV43" s="242"/>
      <c r="AW43" s="243" t="str">
        <f t="shared" si="34"/>
        <v/>
      </c>
      <c r="AX43" s="243">
        <f t="shared" si="35"/>
        <v>0</v>
      </c>
      <c r="AY43" s="242"/>
      <c r="AZ43" s="241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17">
        <f>'M3'!B44</f>
        <v>0</v>
      </c>
      <c r="C44" s="258" t="str">
        <f>IF('M3'!C44="","",IF('M3'!C44&gt;0,'M3'!C44))</f>
        <v/>
      </c>
      <c r="D44" s="258" t="str">
        <f>IF('M3'!D44="","",IF('M3'!D44&gt;0,'M3'!D44))</f>
        <v/>
      </c>
      <c r="E44" s="137"/>
      <c r="F44" s="137"/>
      <c r="G44" s="157"/>
      <c r="H44" s="170"/>
      <c r="I44" s="169"/>
      <c r="J44" s="169"/>
      <c r="K44" s="169"/>
      <c r="L44" s="169"/>
      <c r="M44" s="171"/>
      <c r="N44" s="160">
        <f t="shared" si="15"/>
        <v>0</v>
      </c>
      <c r="O44" s="161" t="str">
        <f t="shared" si="16"/>
        <v/>
      </c>
      <c r="P44" s="161" t="str">
        <f t="shared" si="0"/>
        <v/>
      </c>
      <c r="Q44" s="161" t="str">
        <f t="shared" si="0"/>
        <v/>
      </c>
      <c r="R44" s="161">
        <f t="shared" si="17"/>
        <v>0</v>
      </c>
      <c r="S44" s="102" t="str">
        <f t="shared" si="1"/>
        <v/>
      </c>
      <c r="T44" s="102" t="str">
        <f t="shared" si="2"/>
        <v/>
      </c>
      <c r="U44" s="102" t="str">
        <f t="shared" si="3"/>
        <v/>
      </c>
      <c r="V44" s="102" t="str">
        <f t="shared" si="18"/>
        <v/>
      </c>
      <c r="W44" s="102" t="str">
        <f t="shared" si="4"/>
        <v/>
      </c>
      <c r="X44" s="102" t="str">
        <f t="shared" si="5"/>
        <v/>
      </c>
      <c r="Y44" s="102">
        <f t="shared" si="6"/>
        <v>0</v>
      </c>
      <c r="Z44" s="162" t="b">
        <f t="shared" si="7"/>
        <v>0</v>
      </c>
      <c r="AA44" s="162" t="b">
        <f t="shared" si="8"/>
        <v>0</v>
      </c>
      <c r="AB44" s="162" t="b">
        <f t="shared" si="9"/>
        <v>0</v>
      </c>
      <c r="AC44" s="162" t="b">
        <f t="shared" si="10"/>
        <v>0</v>
      </c>
      <c r="AD44" s="162" t="b">
        <f t="shared" si="11"/>
        <v>0</v>
      </c>
      <c r="AE44" s="162" t="b">
        <f t="shared" si="19"/>
        <v>0</v>
      </c>
      <c r="AF44" s="162" t="b">
        <f t="shared" si="20"/>
        <v>0</v>
      </c>
      <c r="AG44" s="162" t="b">
        <f t="shared" si="21"/>
        <v>0</v>
      </c>
      <c r="AH44" s="162" t="b">
        <f t="shared" si="22"/>
        <v>0</v>
      </c>
      <c r="AI44" s="162" t="b">
        <f t="shared" si="23"/>
        <v>0</v>
      </c>
      <c r="AJ44" s="167" t="str">
        <f t="shared" si="12"/>
        <v/>
      </c>
      <c r="AK44" s="263" t="str">
        <f t="shared" si="13"/>
        <v/>
      </c>
      <c r="AL44" s="240" t="str">
        <f t="shared" si="24"/>
        <v/>
      </c>
      <c r="AM44" s="165" t="str">
        <f t="shared" si="25"/>
        <v/>
      </c>
      <c r="AN44" s="166">
        <f t="shared" si="26"/>
        <v>0</v>
      </c>
      <c r="AO44" s="148" t="str">
        <f t="shared" si="27"/>
        <v/>
      </c>
      <c r="AP44" s="149" t="str">
        <f t="shared" si="28"/>
        <v/>
      </c>
      <c r="AQ44" s="137"/>
      <c r="AR44" s="165" t="str">
        <f t="shared" si="29"/>
        <v/>
      </c>
      <c r="AS44" s="243" t="str">
        <f t="shared" si="30"/>
        <v/>
      </c>
      <c r="AT44" s="243" t="str">
        <f t="shared" si="31"/>
        <v/>
      </c>
      <c r="AU44" s="243" t="str">
        <f t="shared" si="32"/>
        <v/>
      </c>
      <c r="AV44" s="242"/>
      <c r="AW44" s="243" t="str">
        <f t="shared" si="34"/>
        <v/>
      </c>
      <c r="AX44" s="243">
        <f t="shared" si="35"/>
        <v>0</v>
      </c>
      <c r="AY44" s="242"/>
      <c r="AZ44" s="241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17">
        <f>'M3'!B45</f>
        <v>0</v>
      </c>
      <c r="C45" s="258" t="str">
        <f>IF('M3'!C45="","",IF('M3'!C45&gt;0,'M3'!C45))</f>
        <v/>
      </c>
      <c r="D45" s="258" t="str">
        <f>IF('M3'!D45="","",IF('M3'!D45&gt;0,'M3'!D45))</f>
        <v/>
      </c>
      <c r="E45" s="137"/>
      <c r="F45" s="137"/>
      <c r="G45" s="157"/>
      <c r="H45" s="170"/>
      <c r="I45" s="169"/>
      <c r="J45" s="169"/>
      <c r="K45" s="169"/>
      <c r="L45" s="169"/>
      <c r="M45" s="171"/>
      <c r="N45" s="160">
        <f t="shared" si="15"/>
        <v>0</v>
      </c>
      <c r="O45" s="161" t="str">
        <f t="shared" si="16"/>
        <v/>
      </c>
      <c r="P45" s="161" t="str">
        <f t="shared" si="0"/>
        <v/>
      </c>
      <c r="Q45" s="161" t="str">
        <f t="shared" si="0"/>
        <v/>
      </c>
      <c r="R45" s="161">
        <f t="shared" si="17"/>
        <v>0</v>
      </c>
      <c r="S45" s="102" t="str">
        <f t="shared" si="1"/>
        <v/>
      </c>
      <c r="T45" s="102" t="str">
        <f t="shared" si="2"/>
        <v/>
      </c>
      <c r="U45" s="102" t="str">
        <f t="shared" si="3"/>
        <v/>
      </c>
      <c r="V45" s="102" t="str">
        <f t="shared" si="18"/>
        <v/>
      </c>
      <c r="W45" s="102" t="str">
        <f t="shared" si="4"/>
        <v/>
      </c>
      <c r="X45" s="102" t="str">
        <f t="shared" si="5"/>
        <v/>
      </c>
      <c r="Y45" s="102">
        <f t="shared" si="6"/>
        <v>0</v>
      </c>
      <c r="Z45" s="162" t="b">
        <f t="shared" si="7"/>
        <v>0</v>
      </c>
      <c r="AA45" s="162" t="b">
        <f t="shared" si="8"/>
        <v>0</v>
      </c>
      <c r="AB45" s="162" t="b">
        <f t="shared" si="9"/>
        <v>0</v>
      </c>
      <c r="AC45" s="162" t="b">
        <f t="shared" si="10"/>
        <v>0</v>
      </c>
      <c r="AD45" s="162" t="b">
        <f t="shared" si="11"/>
        <v>0</v>
      </c>
      <c r="AE45" s="162" t="b">
        <f t="shared" si="19"/>
        <v>0</v>
      </c>
      <c r="AF45" s="162" t="b">
        <f t="shared" si="20"/>
        <v>0</v>
      </c>
      <c r="AG45" s="162" t="b">
        <f t="shared" si="21"/>
        <v>0</v>
      </c>
      <c r="AH45" s="162" t="b">
        <f t="shared" si="22"/>
        <v>0</v>
      </c>
      <c r="AI45" s="162" t="b">
        <f t="shared" si="23"/>
        <v>0</v>
      </c>
      <c r="AJ45" s="167" t="str">
        <f t="shared" si="12"/>
        <v/>
      </c>
      <c r="AK45" s="263" t="str">
        <f t="shared" si="13"/>
        <v/>
      </c>
      <c r="AL45" s="240" t="str">
        <f t="shared" si="24"/>
        <v/>
      </c>
      <c r="AM45" s="165" t="str">
        <f t="shared" si="25"/>
        <v/>
      </c>
      <c r="AN45" s="166">
        <f t="shared" si="26"/>
        <v>0</v>
      </c>
      <c r="AO45" s="148" t="str">
        <f t="shared" si="27"/>
        <v/>
      </c>
      <c r="AP45" s="149" t="str">
        <f t="shared" si="28"/>
        <v/>
      </c>
      <c r="AQ45" s="137"/>
      <c r="AR45" s="165" t="str">
        <f t="shared" si="29"/>
        <v/>
      </c>
      <c r="AS45" s="243" t="str">
        <f t="shared" si="30"/>
        <v/>
      </c>
      <c r="AT45" s="243" t="str">
        <f t="shared" si="31"/>
        <v/>
      </c>
      <c r="AU45" s="243" t="str">
        <f t="shared" si="32"/>
        <v/>
      </c>
      <c r="AV45" s="242"/>
      <c r="AW45" s="243" t="str">
        <f t="shared" si="34"/>
        <v/>
      </c>
      <c r="AX45" s="243">
        <f t="shared" si="35"/>
        <v>0</v>
      </c>
      <c r="AY45" s="242"/>
      <c r="AZ45" s="241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17">
        <f>'M3'!B46</f>
        <v>0</v>
      </c>
      <c r="C46" s="258" t="str">
        <f>IF('M3'!C46="","",IF('M3'!C46&gt;0,'M3'!C46))</f>
        <v/>
      </c>
      <c r="D46" s="258" t="str">
        <f>IF('M3'!D46="","",IF('M3'!D46&gt;0,'M3'!D46))</f>
        <v/>
      </c>
      <c r="E46" s="137"/>
      <c r="F46" s="137"/>
      <c r="G46" s="157"/>
      <c r="H46" s="170"/>
      <c r="I46" s="169"/>
      <c r="J46" s="169"/>
      <c r="K46" s="169"/>
      <c r="L46" s="169"/>
      <c r="M46" s="171"/>
      <c r="N46" s="160">
        <f t="shared" si="15"/>
        <v>0</v>
      </c>
      <c r="O46" s="161" t="str">
        <f t="shared" si="16"/>
        <v/>
      </c>
      <c r="P46" s="161" t="str">
        <f t="shared" si="0"/>
        <v/>
      </c>
      <c r="Q46" s="161" t="str">
        <f t="shared" si="0"/>
        <v/>
      </c>
      <c r="R46" s="161">
        <f t="shared" si="17"/>
        <v>0</v>
      </c>
      <c r="S46" s="102" t="str">
        <f t="shared" si="1"/>
        <v/>
      </c>
      <c r="T46" s="102" t="str">
        <f t="shared" si="2"/>
        <v/>
      </c>
      <c r="U46" s="102" t="str">
        <f t="shared" si="3"/>
        <v/>
      </c>
      <c r="V46" s="102" t="str">
        <f t="shared" si="18"/>
        <v/>
      </c>
      <c r="W46" s="102" t="str">
        <f t="shared" si="4"/>
        <v/>
      </c>
      <c r="X46" s="102" t="str">
        <f t="shared" si="5"/>
        <v/>
      </c>
      <c r="Y46" s="102">
        <f t="shared" si="6"/>
        <v>0</v>
      </c>
      <c r="Z46" s="162" t="b">
        <f t="shared" si="7"/>
        <v>0</v>
      </c>
      <c r="AA46" s="162" t="b">
        <f t="shared" si="8"/>
        <v>0</v>
      </c>
      <c r="AB46" s="162" t="b">
        <f t="shared" si="9"/>
        <v>0</v>
      </c>
      <c r="AC46" s="162" t="b">
        <f t="shared" si="10"/>
        <v>0</v>
      </c>
      <c r="AD46" s="162" t="b">
        <f t="shared" si="11"/>
        <v>0</v>
      </c>
      <c r="AE46" s="162" t="b">
        <f t="shared" si="19"/>
        <v>0</v>
      </c>
      <c r="AF46" s="162" t="b">
        <f t="shared" si="20"/>
        <v>0</v>
      </c>
      <c r="AG46" s="162" t="b">
        <f t="shared" si="21"/>
        <v>0</v>
      </c>
      <c r="AH46" s="162" t="b">
        <f t="shared" si="22"/>
        <v>0</v>
      </c>
      <c r="AI46" s="162" t="b">
        <f t="shared" si="23"/>
        <v>0</v>
      </c>
      <c r="AJ46" s="167" t="str">
        <f t="shared" si="12"/>
        <v/>
      </c>
      <c r="AK46" s="263" t="str">
        <f t="shared" si="13"/>
        <v/>
      </c>
      <c r="AL46" s="240" t="str">
        <f t="shared" si="24"/>
        <v/>
      </c>
      <c r="AM46" s="165" t="str">
        <f t="shared" si="25"/>
        <v/>
      </c>
      <c r="AN46" s="166">
        <f t="shared" si="26"/>
        <v>0</v>
      </c>
      <c r="AO46" s="148" t="str">
        <f t="shared" si="27"/>
        <v/>
      </c>
      <c r="AP46" s="149" t="str">
        <f t="shared" si="28"/>
        <v/>
      </c>
      <c r="AQ46" s="137"/>
      <c r="AR46" s="165" t="str">
        <f t="shared" si="29"/>
        <v/>
      </c>
      <c r="AS46" s="243" t="str">
        <f t="shared" si="30"/>
        <v/>
      </c>
      <c r="AT46" s="243" t="str">
        <f t="shared" si="31"/>
        <v/>
      </c>
      <c r="AU46" s="243" t="str">
        <f t="shared" si="32"/>
        <v/>
      </c>
      <c r="AV46" s="242"/>
      <c r="AW46" s="243" t="str">
        <f t="shared" si="34"/>
        <v/>
      </c>
      <c r="AX46" s="243">
        <f t="shared" si="35"/>
        <v>0</v>
      </c>
      <c r="AY46" s="242"/>
      <c r="AZ46" s="241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17">
        <f>'M3'!B47</f>
        <v>0</v>
      </c>
      <c r="C47" s="258" t="str">
        <f>IF('M3'!C47="","",IF('M3'!C47&gt;0,'M3'!C47))</f>
        <v/>
      </c>
      <c r="D47" s="258" t="str">
        <f>IF('M3'!D47="","",IF('M3'!D47&gt;0,'M3'!D47))</f>
        <v/>
      </c>
      <c r="E47" s="137"/>
      <c r="F47" s="137"/>
      <c r="G47" s="157"/>
      <c r="H47" s="170"/>
      <c r="I47" s="169"/>
      <c r="J47" s="169"/>
      <c r="K47" s="169"/>
      <c r="L47" s="169"/>
      <c r="M47" s="171"/>
      <c r="N47" s="160">
        <f t="shared" si="15"/>
        <v>0</v>
      </c>
      <c r="O47" s="161" t="str">
        <f t="shared" si="16"/>
        <v/>
      </c>
      <c r="P47" s="161" t="str">
        <f t="shared" si="0"/>
        <v/>
      </c>
      <c r="Q47" s="161" t="str">
        <f t="shared" si="0"/>
        <v/>
      </c>
      <c r="R47" s="161">
        <f t="shared" si="17"/>
        <v>0</v>
      </c>
      <c r="S47" s="102" t="str">
        <f t="shared" si="1"/>
        <v/>
      </c>
      <c r="T47" s="102" t="str">
        <f t="shared" si="2"/>
        <v/>
      </c>
      <c r="U47" s="102" t="str">
        <f t="shared" si="3"/>
        <v/>
      </c>
      <c r="V47" s="102" t="str">
        <f t="shared" si="18"/>
        <v/>
      </c>
      <c r="W47" s="102" t="str">
        <f t="shared" si="4"/>
        <v/>
      </c>
      <c r="X47" s="102" t="str">
        <f t="shared" si="5"/>
        <v/>
      </c>
      <c r="Y47" s="102">
        <f t="shared" si="6"/>
        <v>0</v>
      </c>
      <c r="Z47" s="162" t="b">
        <f t="shared" si="7"/>
        <v>0</v>
      </c>
      <c r="AA47" s="162" t="b">
        <f t="shared" si="8"/>
        <v>0</v>
      </c>
      <c r="AB47" s="162" t="b">
        <f t="shared" si="9"/>
        <v>0</v>
      </c>
      <c r="AC47" s="162" t="b">
        <f t="shared" si="10"/>
        <v>0</v>
      </c>
      <c r="AD47" s="162" t="b">
        <f t="shared" si="11"/>
        <v>0</v>
      </c>
      <c r="AE47" s="162" t="b">
        <f t="shared" si="19"/>
        <v>0</v>
      </c>
      <c r="AF47" s="162" t="b">
        <f t="shared" si="20"/>
        <v>0</v>
      </c>
      <c r="AG47" s="162" t="b">
        <f t="shared" si="21"/>
        <v>0</v>
      </c>
      <c r="AH47" s="162" t="b">
        <f t="shared" si="22"/>
        <v>0</v>
      </c>
      <c r="AI47" s="162" t="b">
        <f t="shared" si="23"/>
        <v>0</v>
      </c>
      <c r="AJ47" s="167" t="str">
        <f t="shared" si="12"/>
        <v/>
      </c>
      <c r="AK47" s="263" t="str">
        <f t="shared" si="13"/>
        <v/>
      </c>
      <c r="AL47" s="240" t="str">
        <f t="shared" si="24"/>
        <v/>
      </c>
      <c r="AM47" s="165" t="str">
        <f t="shared" si="25"/>
        <v/>
      </c>
      <c r="AN47" s="166">
        <f t="shared" si="26"/>
        <v>0</v>
      </c>
      <c r="AO47" s="148" t="str">
        <f t="shared" si="27"/>
        <v/>
      </c>
      <c r="AP47" s="149" t="str">
        <f t="shared" si="28"/>
        <v/>
      </c>
      <c r="AQ47" s="137"/>
      <c r="AR47" s="165" t="str">
        <f t="shared" si="29"/>
        <v/>
      </c>
      <c r="AS47" s="243" t="str">
        <f t="shared" si="30"/>
        <v/>
      </c>
      <c r="AT47" s="243" t="str">
        <f t="shared" si="31"/>
        <v/>
      </c>
      <c r="AU47" s="243" t="str">
        <f t="shared" si="32"/>
        <v/>
      </c>
      <c r="AV47" s="242"/>
      <c r="AW47" s="243" t="str">
        <f t="shared" si="34"/>
        <v/>
      </c>
      <c r="AX47" s="243">
        <f t="shared" si="35"/>
        <v>0</v>
      </c>
      <c r="AY47" s="242"/>
      <c r="AZ47" s="241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17">
        <f>'M3'!B48</f>
        <v>0</v>
      </c>
      <c r="C48" s="258" t="str">
        <f>IF('M3'!C48="","",IF('M3'!C48&gt;0,'M3'!C48))</f>
        <v/>
      </c>
      <c r="D48" s="258" t="str">
        <f>IF('M3'!D48="","",IF('M3'!D48&gt;0,'M3'!D48))</f>
        <v/>
      </c>
      <c r="E48" s="137"/>
      <c r="F48" s="137"/>
      <c r="G48" s="157"/>
      <c r="H48" s="170"/>
      <c r="I48" s="169"/>
      <c r="J48" s="169"/>
      <c r="K48" s="169"/>
      <c r="L48" s="169"/>
      <c r="M48" s="171"/>
      <c r="N48" s="160">
        <f t="shared" si="15"/>
        <v>0</v>
      </c>
      <c r="O48" s="161" t="str">
        <f t="shared" si="16"/>
        <v/>
      </c>
      <c r="P48" s="161" t="str">
        <f t="shared" si="0"/>
        <v/>
      </c>
      <c r="Q48" s="161" t="str">
        <f t="shared" si="0"/>
        <v/>
      </c>
      <c r="R48" s="161">
        <f t="shared" si="17"/>
        <v>0</v>
      </c>
      <c r="S48" s="102" t="str">
        <f t="shared" si="1"/>
        <v/>
      </c>
      <c r="T48" s="102" t="str">
        <f t="shared" si="2"/>
        <v/>
      </c>
      <c r="U48" s="102" t="str">
        <f t="shared" si="3"/>
        <v/>
      </c>
      <c r="V48" s="102" t="str">
        <f t="shared" si="18"/>
        <v/>
      </c>
      <c r="W48" s="102" t="str">
        <f t="shared" si="4"/>
        <v/>
      </c>
      <c r="X48" s="102" t="str">
        <f t="shared" si="5"/>
        <v/>
      </c>
      <c r="Y48" s="102">
        <f t="shared" si="6"/>
        <v>0</v>
      </c>
      <c r="Z48" s="162" t="b">
        <f t="shared" si="7"/>
        <v>0</v>
      </c>
      <c r="AA48" s="162" t="b">
        <f t="shared" si="8"/>
        <v>0</v>
      </c>
      <c r="AB48" s="162" t="b">
        <f t="shared" si="9"/>
        <v>0</v>
      </c>
      <c r="AC48" s="162" t="b">
        <f t="shared" si="10"/>
        <v>0</v>
      </c>
      <c r="AD48" s="162" t="b">
        <f t="shared" si="11"/>
        <v>0</v>
      </c>
      <c r="AE48" s="162" t="b">
        <f t="shared" si="19"/>
        <v>0</v>
      </c>
      <c r="AF48" s="162" t="b">
        <f t="shared" si="20"/>
        <v>0</v>
      </c>
      <c r="AG48" s="162" t="b">
        <f t="shared" si="21"/>
        <v>0</v>
      </c>
      <c r="AH48" s="162" t="b">
        <f t="shared" si="22"/>
        <v>0</v>
      </c>
      <c r="AI48" s="162" t="b">
        <f t="shared" si="23"/>
        <v>0</v>
      </c>
      <c r="AJ48" s="167" t="str">
        <f t="shared" si="12"/>
        <v/>
      </c>
      <c r="AK48" s="263" t="str">
        <f t="shared" si="13"/>
        <v/>
      </c>
      <c r="AL48" s="240" t="str">
        <f t="shared" si="24"/>
        <v/>
      </c>
      <c r="AM48" s="165" t="str">
        <f t="shared" si="25"/>
        <v/>
      </c>
      <c r="AN48" s="166">
        <f t="shared" si="26"/>
        <v>0</v>
      </c>
      <c r="AO48" s="148" t="str">
        <f t="shared" si="27"/>
        <v/>
      </c>
      <c r="AP48" s="149" t="str">
        <f t="shared" si="28"/>
        <v/>
      </c>
      <c r="AQ48" s="137"/>
      <c r="AR48" s="165" t="str">
        <f t="shared" si="29"/>
        <v/>
      </c>
      <c r="AS48" s="243" t="str">
        <f t="shared" si="30"/>
        <v/>
      </c>
      <c r="AT48" s="243" t="str">
        <f t="shared" si="31"/>
        <v/>
      </c>
      <c r="AU48" s="243" t="str">
        <f t="shared" si="32"/>
        <v/>
      </c>
      <c r="AV48" s="242"/>
      <c r="AW48" s="243" t="str">
        <f t="shared" si="34"/>
        <v/>
      </c>
      <c r="AX48" s="243">
        <f t="shared" si="35"/>
        <v>0</v>
      </c>
      <c r="AY48" s="242"/>
      <c r="AZ48" s="241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17">
        <f>'M3'!B49</f>
        <v>0</v>
      </c>
      <c r="C49" s="258" t="str">
        <f>IF('M3'!C49="","",IF('M3'!C49&gt;0,'M3'!C49))</f>
        <v/>
      </c>
      <c r="D49" s="258" t="str">
        <f>IF('M3'!D49="","",IF('M3'!D49&gt;0,'M3'!D49))</f>
        <v/>
      </c>
      <c r="E49" s="137"/>
      <c r="F49" s="137"/>
      <c r="G49" s="157"/>
      <c r="H49" s="170"/>
      <c r="I49" s="169"/>
      <c r="J49" s="169"/>
      <c r="K49" s="169"/>
      <c r="L49" s="169"/>
      <c r="M49" s="171"/>
      <c r="N49" s="160">
        <f t="shared" si="15"/>
        <v>0</v>
      </c>
      <c r="O49" s="161" t="str">
        <f t="shared" si="16"/>
        <v/>
      </c>
      <c r="P49" s="161" t="str">
        <f t="shared" si="0"/>
        <v/>
      </c>
      <c r="Q49" s="161" t="str">
        <f t="shared" si="0"/>
        <v/>
      </c>
      <c r="R49" s="161">
        <f t="shared" si="17"/>
        <v>0</v>
      </c>
      <c r="S49" s="102" t="str">
        <f t="shared" si="1"/>
        <v/>
      </c>
      <c r="T49" s="102" t="str">
        <f t="shared" si="2"/>
        <v/>
      </c>
      <c r="U49" s="102" t="str">
        <f t="shared" si="3"/>
        <v/>
      </c>
      <c r="V49" s="102" t="str">
        <f t="shared" si="18"/>
        <v/>
      </c>
      <c r="W49" s="102" t="str">
        <f t="shared" si="4"/>
        <v/>
      </c>
      <c r="X49" s="102" t="str">
        <f t="shared" si="5"/>
        <v/>
      </c>
      <c r="Y49" s="102">
        <f t="shared" si="6"/>
        <v>0</v>
      </c>
      <c r="Z49" s="162" t="b">
        <f t="shared" si="7"/>
        <v>0</v>
      </c>
      <c r="AA49" s="162" t="b">
        <f t="shared" si="8"/>
        <v>0</v>
      </c>
      <c r="AB49" s="162" t="b">
        <f t="shared" si="9"/>
        <v>0</v>
      </c>
      <c r="AC49" s="162" t="b">
        <f t="shared" si="10"/>
        <v>0</v>
      </c>
      <c r="AD49" s="162" t="b">
        <f t="shared" si="11"/>
        <v>0</v>
      </c>
      <c r="AE49" s="162" t="b">
        <f t="shared" si="19"/>
        <v>0</v>
      </c>
      <c r="AF49" s="162" t="b">
        <f t="shared" si="20"/>
        <v>0</v>
      </c>
      <c r="AG49" s="162" t="b">
        <f t="shared" si="21"/>
        <v>0</v>
      </c>
      <c r="AH49" s="162" t="b">
        <f t="shared" si="22"/>
        <v>0</v>
      </c>
      <c r="AI49" s="162" t="b">
        <f t="shared" si="23"/>
        <v>0</v>
      </c>
      <c r="AJ49" s="167" t="str">
        <f t="shared" si="12"/>
        <v/>
      </c>
      <c r="AK49" s="263" t="str">
        <f t="shared" si="13"/>
        <v/>
      </c>
      <c r="AL49" s="240" t="str">
        <f t="shared" si="24"/>
        <v/>
      </c>
      <c r="AM49" s="165" t="str">
        <f t="shared" si="25"/>
        <v/>
      </c>
      <c r="AN49" s="166">
        <f t="shared" si="26"/>
        <v>0</v>
      </c>
      <c r="AO49" s="148" t="str">
        <f t="shared" si="27"/>
        <v/>
      </c>
      <c r="AP49" s="149" t="str">
        <f t="shared" si="28"/>
        <v/>
      </c>
      <c r="AQ49" s="137"/>
      <c r="AR49" s="165" t="str">
        <f t="shared" si="29"/>
        <v/>
      </c>
      <c r="AS49" s="243" t="str">
        <f t="shared" si="30"/>
        <v/>
      </c>
      <c r="AT49" s="243" t="str">
        <f t="shared" si="31"/>
        <v/>
      </c>
      <c r="AU49" s="243" t="str">
        <f t="shared" si="32"/>
        <v/>
      </c>
      <c r="AV49" s="242"/>
      <c r="AW49" s="243" t="str">
        <f t="shared" si="34"/>
        <v/>
      </c>
      <c r="AX49" s="243">
        <f t="shared" si="35"/>
        <v>0</v>
      </c>
      <c r="AY49" s="242"/>
      <c r="AZ49" s="241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17">
        <f>'M3'!B50</f>
        <v>0</v>
      </c>
      <c r="C50" s="258" t="str">
        <f>IF('M3'!C50="","",IF('M3'!C50&gt;0,'M3'!C50))</f>
        <v/>
      </c>
      <c r="D50" s="258" t="str">
        <f>IF('M3'!D50="","",IF('M3'!D50&gt;0,'M3'!D50))</f>
        <v/>
      </c>
      <c r="E50" s="137"/>
      <c r="F50" s="137"/>
      <c r="G50" s="157"/>
      <c r="H50" s="170"/>
      <c r="I50" s="169"/>
      <c r="J50" s="169"/>
      <c r="K50" s="169"/>
      <c r="L50" s="169"/>
      <c r="M50" s="171"/>
      <c r="N50" s="160">
        <f t="shared" si="15"/>
        <v>0</v>
      </c>
      <c r="O50" s="161" t="str">
        <f t="shared" si="16"/>
        <v/>
      </c>
      <c r="P50" s="161" t="str">
        <f t="shared" si="0"/>
        <v/>
      </c>
      <c r="Q50" s="161" t="str">
        <f t="shared" si="0"/>
        <v/>
      </c>
      <c r="R50" s="161">
        <f t="shared" si="17"/>
        <v>0</v>
      </c>
      <c r="S50" s="102" t="str">
        <f t="shared" si="1"/>
        <v/>
      </c>
      <c r="T50" s="102" t="str">
        <f t="shared" si="2"/>
        <v/>
      </c>
      <c r="U50" s="102" t="str">
        <f t="shared" si="3"/>
        <v/>
      </c>
      <c r="V50" s="102" t="str">
        <f t="shared" si="18"/>
        <v/>
      </c>
      <c r="W50" s="102" t="str">
        <f t="shared" si="4"/>
        <v/>
      </c>
      <c r="X50" s="102" t="str">
        <f t="shared" si="5"/>
        <v/>
      </c>
      <c r="Y50" s="102">
        <f t="shared" si="6"/>
        <v>0</v>
      </c>
      <c r="Z50" s="162" t="b">
        <f t="shared" si="7"/>
        <v>0</v>
      </c>
      <c r="AA50" s="162" t="b">
        <f t="shared" si="8"/>
        <v>0</v>
      </c>
      <c r="AB50" s="162" t="b">
        <f t="shared" si="9"/>
        <v>0</v>
      </c>
      <c r="AC50" s="162" t="b">
        <f t="shared" si="10"/>
        <v>0</v>
      </c>
      <c r="AD50" s="162" t="b">
        <f t="shared" si="11"/>
        <v>0</v>
      </c>
      <c r="AE50" s="162" t="b">
        <f t="shared" si="19"/>
        <v>0</v>
      </c>
      <c r="AF50" s="162" t="b">
        <f t="shared" si="20"/>
        <v>0</v>
      </c>
      <c r="AG50" s="162" t="b">
        <f t="shared" si="21"/>
        <v>0</v>
      </c>
      <c r="AH50" s="162" t="b">
        <f t="shared" si="22"/>
        <v>0</v>
      </c>
      <c r="AI50" s="162" t="b">
        <f t="shared" si="23"/>
        <v>0</v>
      </c>
      <c r="AJ50" s="167" t="str">
        <f t="shared" si="12"/>
        <v/>
      </c>
      <c r="AK50" s="263" t="str">
        <f t="shared" si="13"/>
        <v/>
      </c>
      <c r="AL50" s="240" t="str">
        <f t="shared" si="24"/>
        <v/>
      </c>
      <c r="AM50" s="165" t="str">
        <f t="shared" si="25"/>
        <v/>
      </c>
      <c r="AN50" s="166">
        <f t="shared" si="26"/>
        <v>0</v>
      </c>
      <c r="AO50" s="148" t="str">
        <f t="shared" si="27"/>
        <v/>
      </c>
      <c r="AP50" s="149" t="str">
        <f t="shared" si="28"/>
        <v/>
      </c>
      <c r="AQ50" s="137"/>
      <c r="AR50" s="165" t="str">
        <f t="shared" si="29"/>
        <v/>
      </c>
      <c r="AS50" s="243" t="str">
        <f t="shared" si="30"/>
        <v/>
      </c>
      <c r="AT50" s="243" t="str">
        <f t="shared" si="31"/>
        <v/>
      </c>
      <c r="AU50" s="243" t="str">
        <f t="shared" si="32"/>
        <v/>
      </c>
      <c r="AV50" s="242"/>
      <c r="AW50" s="243" t="str">
        <f t="shared" si="34"/>
        <v/>
      </c>
      <c r="AX50" s="243">
        <f t="shared" si="35"/>
        <v>0</v>
      </c>
      <c r="AY50" s="242"/>
      <c r="AZ50" s="241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17">
        <f>'M3'!B51</f>
        <v>0</v>
      </c>
      <c r="C51" s="258" t="str">
        <f>IF('M3'!C51="","",IF('M3'!C51&gt;0,'M3'!C51))</f>
        <v/>
      </c>
      <c r="D51" s="258" t="str">
        <f>IF('M3'!D51="","",IF('M3'!D51&gt;0,'M3'!D51))</f>
        <v/>
      </c>
      <c r="E51" s="137"/>
      <c r="F51" s="172"/>
      <c r="G51" s="157"/>
      <c r="H51" s="170"/>
      <c r="I51" s="169"/>
      <c r="J51" s="169"/>
      <c r="K51" s="169"/>
      <c r="L51" s="169"/>
      <c r="M51" s="171"/>
      <c r="N51" s="160">
        <f t="shared" si="15"/>
        <v>0</v>
      </c>
      <c r="O51" s="161" t="str">
        <f t="shared" si="16"/>
        <v/>
      </c>
      <c r="P51" s="161" t="str">
        <f t="shared" si="0"/>
        <v/>
      </c>
      <c r="Q51" s="161" t="str">
        <f t="shared" si="0"/>
        <v/>
      </c>
      <c r="R51" s="161">
        <f t="shared" si="17"/>
        <v>0</v>
      </c>
      <c r="S51" s="102" t="str">
        <f t="shared" si="1"/>
        <v/>
      </c>
      <c r="T51" s="102" t="str">
        <f t="shared" si="2"/>
        <v/>
      </c>
      <c r="U51" s="102" t="str">
        <f t="shared" si="3"/>
        <v/>
      </c>
      <c r="V51" s="102" t="str">
        <f t="shared" si="18"/>
        <v/>
      </c>
      <c r="W51" s="102" t="str">
        <f t="shared" si="4"/>
        <v/>
      </c>
      <c r="X51" s="102" t="str">
        <f t="shared" si="5"/>
        <v/>
      </c>
      <c r="Y51" s="102">
        <f t="shared" si="6"/>
        <v>0</v>
      </c>
      <c r="Z51" s="162" t="b">
        <f t="shared" si="7"/>
        <v>0</v>
      </c>
      <c r="AA51" s="162" t="b">
        <f t="shared" si="8"/>
        <v>0</v>
      </c>
      <c r="AB51" s="162" t="b">
        <f t="shared" si="9"/>
        <v>0</v>
      </c>
      <c r="AC51" s="162" t="b">
        <f t="shared" si="10"/>
        <v>0</v>
      </c>
      <c r="AD51" s="162" t="b">
        <f t="shared" si="11"/>
        <v>0</v>
      </c>
      <c r="AE51" s="162" t="b">
        <f t="shared" si="19"/>
        <v>0</v>
      </c>
      <c r="AF51" s="162" t="b">
        <f t="shared" si="20"/>
        <v>0</v>
      </c>
      <c r="AG51" s="162" t="b">
        <f t="shared" si="21"/>
        <v>0</v>
      </c>
      <c r="AH51" s="162" t="b">
        <f t="shared" si="22"/>
        <v>0</v>
      </c>
      <c r="AI51" s="162" t="b">
        <f t="shared" si="23"/>
        <v>0</v>
      </c>
      <c r="AJ51" s="167" t="str">
        <f t="shared" si="12"/>
        <v/>
      </c>
      <c r="AK51" s="263" t="str">
        <f t="shared" si="13"/>
        <v/>
      </c>
      <c r="AL51" s="240" t="str">
        <f t="shared" si="24"/>
        <v/>
      </c>
      <c r="AM51" s="165" t="str">
        <f t="shared" si="25"/>
        <v/>
      </c>
      <c r="AN51" s="166">
        <f t="shared" si="26"/>
        <v>0</v>
      </c>
      <c r="AO51" s="148" t="str">
        <f t="shared" si="27"/>
        <v/>
      </c>
      <c r="AP51" s="149" t="str">
        <f t="shared" si="28"/>
        <v/>
      </c>
      <c r="AQ51" s="137"/>
      <c r="AR51" s="165" t="str">
        <f t="shared" si="29"/>
        <v/>
      </c>
      <c r="AS51" s="243" t="str">
        <f t="shared" si="30"/>
        <v/>
      </c>
      <c r="AT51" s="243" t="str">
        <f t="shared" si="31"/>
        <v/>
      </c>
      <c r="AU51" s="243" t="str">
        <f t="shared" si="32"/>
        <v/>
      </c>
      <c r="AV51" s="242"/>
      <c r="AW51" s="243" t="str">
        <f t="shared" si="34"/>
        <v/>
      </c>
      <c r="AX51" s="243">
        <f t="shared" si="35"/>
        <v>0</v>
      </c>
      <c r="AY51" s="242"/>
      <c r="AZ51" s="241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17">
        <f>'M3'!B52</f>
        <v>0</v>
      </c>
      <c r="C52" s="258" t="str">
        <f>IF('M3'!C52="","",IF('M3'!C52&gt;0,'M3'!C52))</f>
        <v/>
      </c>
      <c r="D52" s="258" t="str">
        <f>IF('M3'!D52="","",IF('M3'!D52&gt;0,'M3'!D52))</f>
        <v/>
      </c>
      <c r="E52" s="137"/>
      <c r="F52" s="172"/>
      <c r="G52" s="157"/>
      <c r="H52" s="170"/>
      <c r="I52" s="169"/>
      <c r="J52" s="169"/>
      <c r="K52" s="169"/>
      <c r="L52" s="169"/>
      <c r="M52" s="171"/>
      <c r="N52" s="160">
        <f t="shared" si="15"/>
        <v>0</v>
      </c>
      <c r="O52" s="161" t="str">
        <f t="shared" si="16"/>
        <v/>
      </c>
      <c r="P52" s="161" t="str">
        <f t="shared" si="0"/>
        <v/>
      </c>
      <c r="Q52" s="161" t="str">
        <f t="shared" si="0"/>
        <v/>
      </c>
      <c r="R52" s="161">
        <f t="shared" si="17"/>
        <v>0</v>
      </c>
      <c r="S52" s="102" t="str">
        <f t="shared" si="1"/>
        <v/>
      </c>
      <c r="T52" s="102" t="str">
        <f t="shared" si="2"/>
        <v/>
      </c>
      <c r="U52" s="102" t="str">
        <f t="shared" si="3"/>
        <v/>
      </c>
      <c r="V52" s="102" t="str">
        <f t="shared" si="18"/>
        <v/>
      </c>
      <c r="W52" s="102" t="str">
        <f t="shared" si="4"/>
        <v/>
      </c>
      <c r="X52" s="102" t="str">
        <f t="shared" si="5"/>
        <v/>
      </c>
      <c r="Y52" s="102">
        <f t="shared" si="6"/>
        <v>0</v>
      </c>
      <c r="Z52" s="162" t="b">
        <f t="shared" si="7"/>
        <v>0</v>
      </c>
      <c r="AA52" s="162" t="b">
        <f t="shared" si="8"/>
        <v>0</v>
      </c>
      <c r="AB52" s="162" t="b">
        <f t="shared" si="9"/>
        <v>0</v>
      </c>
      <c r="AC52" s="162" t="b">
        <f t="shared" si="10"/>
        <v>0</v>
      </c>
      <c r="AD52" s="162" t="b">
        <f t="shared" si="11"/>
        <v>0</v>
      </c>
      <c r="AE52" s="162" t="b">
        <f t="shared" si="19"/>
        <v>0</v>
      </c>
      <c r="AF52" s="162" t="b">
        <f t="shared" si="20"/>
        <v>0</v>
      </c>
      <c r="AG52" s="162" t="b">
        <f t="shared" si="21"/>
        <v>0</v>
      </c>
      <c r="AH52" s="162" t="b">
        <f t="shared" si="22"/>
        <v>0</v>
      </c>
      <c r="AI52" s="162" t="b">
        <f t="shared" si="23"/>
        <v>0</v>
      </c>
      <c r="AJ52" s="167" t="str">
        <f t="shared" si="12"/>
        <v/>
      </c>
      <c r="AK52" s="263" t="str">
        <f t="shared" si="13"/>
        <v/>
      </c>
      <c r="AL52" s="240" t="str">
        <f t="shared" si="24"/>
        <v/>
      </c>
      <c r="AM52" s="165" t="str">
        <f t="shared" si="25"/>
        <v/>
      </c>
      <c r="AN52" s="166">
        <f t="shared" si="26"/>
        <v>0</v>
      </c>
      <c r="AO52" s="148" t="str">
        <f t="shared" si="27"/>
        <v/>
      </c>
      <c r="AP52" s="149" t="str">
        <f t="shared" si="28"/>
        <v/>
      </c>
      <c r="AQ52" s="137"/>
      <c r="AR52" s="165" t="str">
        <f t="shared" si="29"/>
        <v/>
      </c>
      <c r="AS52" s="243" t="str">
        <f t="shared" si="30"/>
        <v/>
      </c>
      <c r="AT52" s="243" t="str">
        <f t="shared" si="31"/>
        <v/>
      </c>
      <c r="AU52" s="243" t="str">
        <f t="shared" si="32"/>
        <v/>
      </c>
      <c r="AV52" s="242"/>
      <c r="AW52" s="243" t="str">
        <f t="shared" si="34"/>
        <v/>
      </c>
      <c r="AX52" s="243">
        <f t="shared" si="35"/>
        <v>0</v>
      </c>
      <c r="AY52" s="242"/>
      <c r="AZ52" s="241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17">
        <f>'M3'!B53</f>
        <v>0</v>
      </c>
      <c r="C53" s="258" t="str">
        <f>IF('M3'!C53="","",IF('M3'!C53&gt;0,'M3'!C53))</f>
        <v/>
      </c>
      <c r="D53" s="258" t="str">
        <f>IF('M3'!D53="","",IF('M3'!D53&gt;0,'M3'!D53))</f>
        <v/>
      </c>
      <c r="E53" s="173"/>
      <c r="F53" s="174"/>
      <c r="G53" s="157"/>
      <c r="H53" s="170"/>
      <c r="I53" s="169"/>
      <c r="J53" s="169"/>
      <c r="K53" s="169"/>
      <c r="L53" s="169"/>
      <c r="M53" s="171"/>
      <c r="N53" s="160">
        <f t="shared" si="15"/>
        <v>0</v>
      </c>
      <c r="O53" s="161" t="str">
        <f t="shared" si="16"/>
        <v/>
      </c>
      <c r="P53" s="161" t="str">
        <f t="shared" si="0"/>
        <v/>
      </c>
      <c r="Q53" s="161" t="str">
        <f t="shared" si="0"/>
        <v/>
      </c>
      <c r="R53" s="161">
        <f t="shared" si="17"/>
        <v>0</v>
      </c>
      <c r="S53" s="102" t="str">
        <f t="shared" si="1"/>
        <v/>
      </c>
      <c r="T53" s="102" t="str">
        <f t="shared" si="2"/>
        <v/>
      </c>
      <c r="U53" s="102" t="str">
        <f t="shared" si="3"/>
        <v/>
      </c>
      <c r="V53" s="102" t="str">
        <f t="shared" si="18"/>
        <v/>
      </c>
      <c r="W53" s="102" t="str">
        <f t="shared" si="4"/>
        <v/>
      </c>
      <c r="X53" s="102" t="str">
        <f t="shared" si="5"/>
        <v/>
      </c>
      <c r="Y53" s="102">
        <f t="shared" si="6"/>
        <v>0</v>
      </c>
      <c r="Z53" s="162" t="b">
        <f t="shared" si="7"/>
        <v>0</v>
      </c>
      <c r="AA53" s="162" t="b">
        <f t="shared" si="8"/>
        <v>0</v>
      </c>
      <c r="AB53" s="162" t="b">
        <f t="shared" si="9"/>
        <v>0</v>
      </c>
      <c r="AC53" s="162" t="b">
        <f t="shared" si="10"/>
        <v>0</v>
      </c>
      <c r="AD53" s="162" t="b">
        <f t="shared" si="11"/>
        <v>0</v>
      </c>
      <c r="AE53" s="162" t="b">
        <f t="shared" si="19"/>
        <v>0</v>
      </c>
      <c r="AF53" s="162" t="b">
        <f t="shared" si="20"/>
        <v>0</v>
      </c>
      <c r="AG53" s="162" t="b">
        <f t="shared" si="21"/>
        <v>0</v>
      </c>
      <c r="AH53" s="162" t="b">
        <f t="shared" si="22"/>
        <v>0</v>
      </c>
      <c r="AI53" s="162" t="b">
        <f t="shared" si="23"/>
        <v>0</v>
      </c>
      <c r="AJ53" s="175" t="str">
        <f t="shared" si="12"/>
        <v/>
      </c>
      <c r="AK53" s="263" t="str">
        <f t="shared" si="13"/>
        <v/>
      </c>
      <c r="AL53" s="240" t="str">
        <f t="shared" si="24"/>
        <v/>
      </c>
      <c r="AM53" s="165" t="str">
        <f t="shared" si="25"/>
        <v/>
      </c>
      <c r="AN53" s="166">
        <f t="shared" si="26"/>
        <v>0</v>
      </c>
      <c r="AO53" s="148" t="str">
        <f t="shared" si="27"/>
        <v/>
      </c>
      <c r="AP53" s="149" t="str">
        <f t="shared" si="28"/>
        <v/>
      </c>
      <c r="AQ53" s="137"/>
      <c r="AR53" s="165" t="str">
        <f t="shared" si="29"/>
        <v/>
      </c>
      <c r="AS53" s="243" t="str">
        <f t="shared" si="30"/>
        <v/>
      </c>
      <c r="AT53" s="243" t="str">
        <f t="shared" si="31"/>
        <v/>
      </c>
      <c r="AU53" s="243" t="str">
        <f t="shared" si="32"/>
        <v/>
      </c>
      <c r="AV53" s="242"/>
      <c r="AW53" s="243" t="str">
        <f t="shared" si="34"/>
        <v/>
      </c>
      <c r="AX53" s="243">
        <f t="shared" si="35"/>
        <v>0</v>
      </c>
      <c r="AY53" s="242"/>
      <c r="AZ53" s="241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79</v>
      </c>
      <c r="B54" s="64">
        <f>COUNTA(B18:B53)</f>
        <v>36</v>
      </c>
      <c r="C54" s="106"/>
      <c r="D54" s="308" t="s">
        <v>47</v>
      </c>
      <c r="E54" s="308"/>
      <c r="F54" s="308"/>
      <c r="G54" s="308"/>
      <c r="H54" s="176" t="str">
        <f t="shared" ref="H54:M54" si="36">IF(S56=0,"",IF(S56&gt;0,S55))</f>
        <v/>
      </c>
      <c r="I54" s="177" t="str">
        <f t="shared" si="36"/>
        <v/>
      </c>
      <c r="J54" s="177" t="str">
        <f t="shared" si="36"/>
        <v/>
      </c>
      <c r="K54" s="177" t="str">
        <f t="shared" si="36"/>
        <v/>
      </c>
      <c r="L54" s="177" t="str">
        <f t="shared" si="36"/>
        <v/>
      </c>
      <c r="M54" s="177" t="str">
        <f t="shared" si="36"/>
        <v/>
      </c>
      <c r="N54" s="177"/>
      <c r="O54" s="177"/>
      <c r="P54" s="177"/>
      <c r="Q54" s="177"/>
      <c r="R54" s="177"/>
      <c r="S54" s="178">
        <f t="shared" ref="S54:X54" si="37">SUM(S18:S53)</f>
        <v>0</v>
      </c>
      <c r="T54" s="178">
        <f t="shared" si="37"/>
        <v>0</v>
      </c>
      <c r="U54" s="178">
        <f t="shared" si="37"/>
        <v>0</v>
      </c>
      <c r="V54" s="178">
        <f t="shared" si="37"/>
        <v>0</v>
      </c>
      <c r="W54" s="178">
        <f t="shared" si="37"/>
        <v>0</v>
      </c>
      <c r="X54" s="178">
        <f t="shared" si="37"/>
        <v>0</v>
      </c>
      <c r="Y54" s="179">
        <f>SUM(AK18:AK53)</f>
        <v>0</v>
      </c>
      <c r="Z54" s="179">
        <f t="shared" ref="Z54:AI54" si="38">SUM(Z18:Z53)</f>
        <v>0</v>
      </c>
      <c r="AA54" s="179">
        <f t="shared" si="38"/>
        <v>0</v>
      </c>
      <c r="AB54" s="179">
        <f t="shared" si="38"/>
        <v>0</v>
      </c>
      <c r="AC54" s="179">
        <f t="shared" si="38"/>
        <v>0</v>
      </c>
      <c r="AD54" s="179">
        <f t="shared" si="38"/>
        <v>0</v>
      </c>
      <c r="AE54" s="179">
        <f t="shared" si="38"/>
        <v>0</v>
      </c>
      <c r="AF54" s="179">
        <f t="shared" si="38"/>
        <v>0</v>
      </c>
      <c r="AG54" s="179">
        <f t="shared" si="38"/>
        <v>0</v>
      </c>
      <c r="AH54" s="179">
        <f t="shared" si="38"/>
        <v>0</v>
      </c>
      <c r="AI54" s="179">
        <f t="shared" si="38"/>
        <v>0</v>
      </c>
      <c r="AJ54" s="180"/>
      <c r="AK54" s="244" t="str">
        <f>IF(Y57=0,"",IF(Y57&gt;0,$Y$55))</f>
        <v/>
      </c>
      <c r="AL54" s="244" t="str">
        <f>IF(Z57=0,"",IF(Z57&gt;0,$Y$55))</f>
        <v/>
      </c>
      <c r="AM54" s="181"/>
      <c r="AN54" s="181"/>
      <c r="AO54" s="182">
        <f>IF(B54=0,"",IF(B54&gt;0,AO55/B54))</f>
        <v>0</v>
      </c>
      <c r="AP54" s="182">
        <f>IF(B54=0,"",IF(B54&gt;0,AP55/B54))</f>
        <v>0</v>
      </c>
      <c r="AQ54" s="183">
        <f>IF(B54=0,"",IF(B54&gt;0,AQ56/B54))</f>
        <v>1</v>
      </c>
      <c r="AR54" s="184"/>
      <c r="AS54" s="246" t="s">
        <v>117</v>
      </c>
      <c r="AT54" s="246" t="s">
        <v>117</v>
      </c>
      <c r="AU54" s="246" t="s">
        <v>118</v>
      </c>
      <c r="AV54" s="247" t="str">
        <f>IF(AX54=0,"",IF(AX54&gt;0,AX54/AV55))</f>
        <v/>
      </c>
      <c r="AW54" s="248"/>
      <c r="AX54" s="248">
        <f>SUM(AX18:AX53)</f>
        <v>0</v>
      </c>
      <c r="AY54" s="247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102"/>
      <c r="E55" s="185">
        <f>COUNTA(E18:E53)</f>
        <v>0</v>
      </c>
      <c r="F55" s="185">
        <f>COUNTA(F18:F53)</f>
        <v>0</v>
      </c>
      <c r="G55" s="102"/>
      <c r="H55" s="316" t="s">
        <v>85</v>
      </c>
      <c r="I55" s="309"/>
      <c r="J55" s="316" t="s">
        <v>31</v>
      </c>
      <c r="K55" s="309"/>
      <c r="L55" s="309" t="s">
        <v>32</v>
      </c>
      <c r="M55" s="309"/>
      <c r="N55" s="102"/>
      <c r="O55" s="102"/>
      <c r="P55" s="102"/>
      <c r="Q55" s="102"/>
      <c r="R55" s="102"/>
      <c r="S55" s="186" t="e">
        <f t="shared" ref="S55:X55" si="39">S54/S56</f>
        <v>#DIV/0!</v>
      </c>
      <c r="T55" s="186" t="e">
        <f t="shared" si="39"/>
        <v>#DIV/0!</v>
      </c>
      <c r="U55" s="186" t="e">
        <f t="shared" si="39"/>
        <v>#DIV/0!</v>
      </c>
      <c r="V55" s="186" t="e">
        <f t="shared" si="39"/>
        <v>#DIV/0!</v>
      </c>
      <c r="W55" s="186" t="e">
        <f t="shared" si="39"/>
        <v>#DIV/0!</v>
      </c>
      <c r="X55" s="186" t="e">
        <f t="shared" si="39"/>
        <v>#DIV/0!</v>
      </c>
      <c r="Y55" s="186" t="e">
        <f>Y54/Y57</f>
        <v>#DIV/0!</v>
      </c>
      <c r="Z55" s="162">
        <f>Z54/10</f>
        <v>0</v>
      </c>
      <c r="AA55" s="162">
        <f t="shared" ref="AA55:AI55" si="40">AA54/10</f>
        <v>0</v>
      </c>
      <c r="AB55" s="162">
        <f t="shared" si="40"/>
        <v>0</v>
      </c>
      <c r="AC55" s="162">
        <f t="shared" si="40"/>
        <v>0</v>
      </c>
      <c r="AD55" s="162">
        <f t="shared" si="40"/>
        <v>0</v>
      </c>
      <c r="AE55" s="162">
        <f t="shared" si="40"/>
        <v>0</v>
      </c>
      <c r="AF55" s="162">
        <f t="shared" si="40"/>
        <v>0</v>
      </c>
      <c r="AG55" s="162">
        <f t="shared" si="40"/>
        <v>0</v>
      </c>
      <c r="AH55" s="162">
        <f t="shared" si="40"/>
        <v>0</v>
      </c>
      <c r="AI55" s="162">
        <f t="shared" si="40"/>
        <v>0</v>
      </c>
      <c r="AJ55" s="162"/>
      <c r="AK55" s="106"/>
      <c r="AL55" s="106"/>
      <c r="AM55" s="106"/>
      <c r="AN55" s="106"/>
      <c r="AO55" s="187">
        <f>COUNTIF(AO18:AO53,1)</f>
        <v>0</v>
      </c>
      <c r="AP55" s="187">
        <f>SUM(AP18:AP52)</f>
        <v>0</v>
      </c>
      <c r="AQ55" s="185">
        <f>COUNTA(AQ18:AQ53)</f>
        <v>0</v>
      </c>
      <c r="AR55" s="106"/>
      <c r="AS55" s="127" t="str">
        <f>IF($AS$57=0,"",IF($D$2&lt;6,"",IF($D$2&gt;=6,(AS58+AS59)/AS57)))</f>
        <v/>
      </c>
      <c r="AT55" s="127" t="str">
        <f t="shared" ref="AT55:AU55" si="41">IF($AS$57=0,"",IF($D$2&lt;6,"",IF($D$2&gt;=6,(AT58+AT59)/AT57)))</f>
        <v/>
      </c>
      <c r="AU55" s="127" t="str">
        <f t="shared" si="41"/>
        <v/>
      </c>
      <c r="AV55" s="185">
        <f>COUNTA(AV18:AV53)</f>
        <v>0</v>
      </c>
      <c r="AW55" s="185"/>
      <c r="AX55" s="185"/>
      <c r="AY55" s="185">
        <f>COUNTA(AY18:AY53)</f>
        <v>0</v>
      </c>
      <c r="AZ55" s="3"/>
      <c r="BA55" s="3"/>
    </row>
    <row r="56" spans="1:53" ht="13.8" thickBot="1" x14ac:dyDescent="0.3">
      <c r="E56" s="3"/>
      <c r="F56" s="3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>
        <f>Z54/D68*D70</f>
        <v>0</v>
      </c>
      <c r="AA56" s="10">
        <f>AA54/E68*E70</f>
        <v>0</v>
      </c>
      <c r="AB56" s="10">
        <f>AB54/F68*F70</f>
        <v>0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27" t="str">
        <f>IF($AS$57=0,"",IF($D$2&lt;6,"",IF($D$2&gt;=6,(AS59/AS57))))</f>
        <v/>
      </c>
      <c r="AT56" s="127" t="str">
        <f t="shared" ref="AT56:AU56" si="43">IF($AS$57=0,"",IF($D$2&lt;6,"",IF($D$2&gt;=6,(AT59/AT57))))</f>
        <v/>
      </c>
      <c r="AU56" s="127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0</v>
      </c>
      <c r="C57" s="296"/>
      <c r="D57" s="53">
        <f>D2</f>
        <v>3</v>
      </c>
      <c r="E57" s="92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6">
        <f t="shared" ref="AS57:AT57" si="44">COUNTIF(AS18:AS53,"&gt;""")</f>
        <v>0</v>
      </c>
      <c r="AT57" s="76">
        <f t="shared" si="44"/>
        <v>0</v>
      </c>
      <c r="AU57" s="76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69</v>
      </c>
      <c r="C58" s="296"/>
      <c r="D58" s="304">
        <f>D3</f>
        <v>46031</v>
      </c>
      <c r="E58" s="305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101">
        <f>COUNTIF(AS18:AS53,"1F")</f>
        <v>0</v>
      </c>
      <c r="AT58" s="101">
        <f t="shared" ref="AT58:AU58" si="45">COUNTIF(AT18:AT53,"1F")</f>
        <v>0</v>
      </c>
      <c r="AU58" s="101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96"/>
      <c r="D59" s="73"/>
      <c r="E59" s="73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101">
        <f>COUNTIF(AS18:AS53,"2F")</f>
        <v>0</v>
      </c>
      <c r="AT59" s="101">
        <f t="shared" ref="AT59" si="46">COUNTIF(AT18:AT53,"2F")</f>
        <v>0</v>
      </c>
      <c r="AU59" s="101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96"/>
      <c r="D60" s="73"/>
      <c r="E60" s="73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2</v>
      </c>
      <c r="E62" s="4" t="s">
        <v>3</v>
      </c>
      <c r="F62" s="4" t="s">
        <v>1</v>
      </c>
      <c r="G62" s="68" t="s">
        <v>82</v>
      </c>
      <c r="H62" s="4" t="s">
        <v>4</v>
      </c>
      <c r="I62" s="4" t="s">
        <v>5</v>
      </c>
      <c r="J62" s="4" t="s">
        <v>48</v>
      </c>
      <c r="K62" s="4" t="s">
        <v>8</v>
      </c>
      <c r="L62" s="4" t="s">
        <v>24</v>
      </c>
      <c r="M62" s="4" t="s">
        <v>49</v>
      </c>
      <c r="AE62" s="3"/>
      <c r="AJ62" s="4" t="s">
        <v>25</v>
      </c>
      <c r="AK62" s="4" t="s">
        <v>25</v>
      </c>
      <c r="AL62" s="4" t="s">
        <v>25</v>
      </c>
      <c r="AO62" s="4" t="s">
        <v>50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66</v>
      </c>
      <c r="C67" s="102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102"/>
      <c r="D68" s="4">
        <f>COUNTIF($D$18:$D$53,"A")</f>
        <v>1</v>
      </c>
      <c r="E68" s="4">
        <f>COUNTIF($D$18:$D$53,"B")</f>
        <v>3</v>
      </c>
      <c r="F68" s="4">
        <f>COUNTIF($D$18:$D$53,"C")</f>
        <v>4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102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51</v>
      </c>
      <c r="C70" s="102"/>
      <c r="D70" s="10">
        <f>D68/$B$54</f>
        <v>2.7777777777777776E-2</v>
      </c>
      <c r="E70" s="10">
        <f>E68/$B$54</f>
        <v>8.3333333333333329E-2</v>
      </c>
      <c r="F70" s="10">
        <f>F68/$B$54</f>
        <v>0.1111111111111111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52</v>
      </c>
      <c r="C71" s="102"/>
      <c r="D71" s="10">
        <f>Z56</f>
        <v>0</v>
      </c>
      <c r="E71" s="10">
        <f>AA56</f>
        <v>0</v>
      </c>
      <c r="F71" s="10">
        <f>AB56</f>
        <v>0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53</v>
      </c>
      <c r="C72" s="102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54</v>
      </c>
      <c r="C73" s="102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64</v>
      </c>
      <c r="C74" s="102"/>
      <c r="D74" s="10">
        <f>IF($E$7="ja",D70,IF($E7="nee",D72))</f>
        <v>2.7777777777777776E-2</v>
      </c>
      <c r="E74" s="10">
        <f>IF($E$7="ja",E70,IF($E7="nee",E72))</f>
        <v>8.3333333333333329E-2</v>
      </c>
      <c r="F74" s="10">
        <f>IF($E$7="ja",F70,IF($E7="nee",F72))</f>
        <v>0.1111111111111111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65</v>
      </c>
      <c r="C75" s="102"/>
      <c r="D75" s="10">
        <f>IF($E$7="ja",D71,IF($E$7="nee",D73))</f>
        <v>0</v>
      </c>
      <c r="E75" s="10">
        <f>IF($E$7="ja",E71,IF($E$7="nee",E73))</f>
        <v>0</v>
      </c>
      <c r="F75" s="10">
        <f>IF($E$7="ja",F71,IF($E$7="nee",F73))</f>
        <v>0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4:G54"/>
    <mergeCell ref="H55:I55"/>
    <mergeCell ref="J55:K55"/>
    <mergeCell ref="L55:M55"/>
    <mergeCell ref="D58:E58"/>
    <mergeCell ref="C11:C13"/>
    <mergeCell ref="D3:E3"/>
    <mergeCell ref="B5:AY5"/>
    <mergeCell ref="B7:D7"/>
    <mergeCell ref="B8:D8"/>
    <mergeCell ref="H10:I10"/>
    <mergeCell ref="J10:K10"/>
    <mergeCell ref="L10:M10"/>
    <mergeCell ref="AS10:AU10"/>
  </mergeCells>
  <conditionalFormatting sqref="B18:B53">
    <cfRule type="cellIs" dxfId="887" priority="28" stopIfTrue="1" operator="equal">
      <formula>0</formula>
    </cfRule>
  </conditionalFormatting>
  <conditionalFormatting sqref="C18:D53">
    <cfRule type="cellIs" dxfId="886" priority="79" stopIfTrue="1" operator="equal">
      <formula>""</formula>
    </cfRule>
  </conditionalFormatting>
  <conditionalFormatting sqref="E7:E8 D9">
    <cfRule type="cellIs" dxfId="885" priority="96" stopIfTrue="1" operator="equal">
      <formula>"nee"</formula>
    </cfRule>
    <cfRule type="cellIs" dxfId="884" priority="95" stopIfTrue="1" operator="equal">
      <formula>"ja"</formula>
    </cfRule>
  </conditionalFormatting>
  <conditionalFormatting sqref="E18:E53">
    <cfRule type="cellIs" dxfId="883" priority="89" stopIfTrue="1" operator="equal">
      <formula>""</formula>
    </cfRule>
  </conditionalFormatting>
  <conditionalFormatting sqref="E18:F53">
    <cfRule type="cellIs" dxfId="882" priority="87" stopIfTrue="1" operator="equal">
      <formula>"x"</formula>
    </cfRule>
  </conditionalFormatting>
  <conditionalFormatting sqref="F18:F53">
    <cfRule type="cellIs" dxfId="881" priority="88" stopIfTrue="1" operator="equal">
      <formula>""</formula>
    </cfRule>
  </conditionalFormatting>
  <conditionalFormatting sqref="G11:G13">
    <cfRule type="expression" dxfId="880" priority="24" stopIfTrue="1">
      <formula>$L$3="ja"</formula>
    </cfRule>
    <cfRule type="expression" dxfId="879" priority="23" stopIfTrue="1">
      <formula>$J$3="ja"</formula>
    </cfRule>
  </conditionalFormatting>
  <conditionalFormatting sqref="G18:G53">
    <cfRule type="cellIs" dxfId="878" priority="67" stopIfTrue="1" operator="equal">
      <formula>""</formula>
    </cfRule>
    <cfRule type="cellIs" dxfId="877" priority="68" stopIfTrue="1" operator="greaterThan">
      <formula>""</formula>
    </cfRule>
  </conditionalFormatting>
  <conditionalFormatting sqref="H11:H13">
    <cfRule type="expression" dxfId="876" priority="21">
      <formula>$K$2="ja"</formula>
    </cfRule>
    <cfRule type="expression" dxfId="875" priority="25" stopIfTrue="1">
      <formula>$J$2="ja"</formula>
    </cfRule>
    <cfRule type="expression" dxfId="874" priority="26" stopIfTrue="1">
      <formula>$L$2="ja"</formula>
    </cfRule>
  </conditionalFormatting>
  <conditionalFormatting sqref="H18:M53">
    <cfRule type="cellIs" dxfId="873" priority="86" stopIfTrue="1" operator="notEqual">
      <formula>$D18</formula>
    </cfRule>
    <cfRule type="cellIs" dxfId="872" priority="85" stopIfTrue="1" operator="lessThanOrEqual">
      <formula>$D18</formula>
    </cfRule>
    <cfRule type="cellIs" dxfId="871" priority="84" stopIfTrue="1" operator="equal">
      <formula>0</formula>
    </cfRule>
  </conditionalFormatting>
  <conditionalFormatting sqref="I11:I13">
    <cfRule type="expression" dxfId="870" priority="27" stopIfTrue="1">
      <formula>$J$3="ja"</formula>
    </cfRule>
  </conditionalFormatting>
  <conditionalFormatting sqref="I11:J13">
    <cfRule type="expression" dxfId="869" priority="19">
      <formula>$M$2="ja"</formula>
    </cfRule>
  </conditionalFormatting>
  <conditionalFormatting sqref="I11:K13">
    <cfRule type="expression" dxfId="868" priority="18">
      <formula>$L$3="ja"</formula>
    </cfRule>
  </conditionalFormatting>
  <conditionalFormatting sqref="J11:J13">
    <cfRule type="expression" dxfId="867" priority="22">
      <formula>$L$2="ja"</formula>
    </cfRule>
    <cfRule type="expression" dxfId="866" priority="20">
      <formula>$K$2="ja"</formula>
    </cfRule>
  </conditionalFormatting>
  <conditionalFormatting sqref="J11:R13">
    <cfRule type="expression" dxfId="865" priority="14">
      <formula>$J$3="ja"</formula>
    </cfRule>
  </conditionalFormatting>
  <conditionalFormatting sqref="L11:R13">
    <cfRule type="expression" dxfId="864" priority="13">
      <formula>$K$2="ja"</formula>
    </cfRule>
    <cfRule type="expression" dxfId="863" priority="17" stopIfTrue="1">
      <formula>$S$2="ja"</formula>
    </cfRule>
    <cfRule type="expression" dxfId="862" priority="16" stopIfTrue="1">
      <formula>$M$2="ja"</formula>
    </cfRule>
    <cfRule type="expression" dxfId="861" priority="15" stopIfTrue="1">
      <formula>$L$2="ja"</formula>
    </cfRule>
  </conditionalFormatting>
  <conditionalFormatting sqref="AJ18:AJ53">
    <cfRule type="cellIs" dxfId="860" priority="102" stopIfTrue="1" operator="notEqual">
      <formula>""</formula>
    </cfRule>
  </conditionalFormatting>
  <conditionalFormatting sqref="AK18:AK53">
    <cfRule type="cellIs" dxfId="859" priority="73" stopIfTrue="1" operator="lessThan">
      <formula>1</formula>
    </cfRule>
    <cfRule type="cellIs" dxfId="858" priority="72" stopIfTrue="1" operator="equal">
      <formula>1</formula>
    </cfRule>
  </conditionalFormatting>
  <conditionalFormatting sqref="AK11:AL13">
    <cfRule type="cellIs" dxfId="857" priority="10" stopIfTrue="1" operator="equal">
      <formula>1</formula>
    </cfRule>
    <cfRule type="cellIs" dxfId="856" priority="11" stopIfTrue="1" operator="lessThan">
      <formula>1</formula>
    </cfRule>
  </conditionalFormatting>
  <conditionalFormatting sqref="AL18:AL53">
    <cfRule type="expression" dxfId="855" priority="30">
      <formula>$G18=""</formula>
    </cfRule>
    <cfRule type="expression" dxfId="854" priority="31">
      <formula>$AM18=""</formula>
    </cfRule>
    <cfRule type="expression" dxfId="853" priority="32">
      <formula>$AM18&lt;$AR18</formula>
    </cfRule>
    <cfRule type="expression" dxfId="852" priority="33">
      <formula>$AM18&gt;=$AR18</formula>
    </cfRule>
  </conditionalFormatting>
  <conditionalFormatting sqref="AL18:AL54">
    <cfRule type="expression" dxfId="851" priority="29">
      <formula>$B18&gt;0</formula>
    </cfRule>
  </conditionalFormatting>
  <conditionalFormatting sqref="AM18:AN53">
    <cfRule type="expression" dxfId="850" priority="65" stopIfTrue="1">
      <formula>$L$3="ja"</formula>
    </cfRule>
  </conditionalFormatting>
  <conditionalFormatting sqref="AO18:AO53">
    <cfRule type="cellIs" dxfId="849" priority="81" stopIfTrue="1" operator="equal">
      <formula>""</formula>
    </cfRule>
    <cfRule type="cellIs" dxfId="848" priority="80" stopIfTrue="1" operator="equal">
      <formula>1</formula>
    </cfRule>
  </conditionalFormatting>
  <conditionalFormatting sqref="AP18:AP53">
    <cfRule type="cellIs" dxfId="847" priority="82" stopIfTrue="1" operator="equal">
      <formula>1</formula>
    </cfRule>
    <cfRule type="cellIs" dxfId="846" priority="83" stopIfTrue="1" operator="equal">
      <formula>""</formula>
    </cfRule>
  </conditionalFormatting>
  <conditionalFormatting sqref="AQ18:AQ53">
    <cfRule type="cellIs" dxfId="845" priority="51" stopIfTrue="1" operator="equal">
      <formula>"x"</formula>
    </cfRule>
    <cfRule type="expression" dxfId="844" priority="52" stopIfTrue="1">
      <formula>$B18&gt;0</formula>
    </cfRule>
    <cfRule type="cellIs" dxfId="843" priority="53" stopIfTrue="1" operator="equal">
      <formula>""</formula>
    </cfRule>
  </conditionalFormatting>
  <conditionalFormatting sqref="AR18:AR54">
    <cfRule type="expression" dxfId="842" priority="50" stopIfTrue="1">
      <formula>$L$3="ja"</formula>
    </cfRule>
  </conditionalFormatting>
  <conditionalFormatting sqref="AR54">
    <cfRule type="expression" dxfId="841" priority="49" stopIfTrue="1">
      <formula>$J$3="ja"</formula>
    </cfRule>
  </conditionalFormatting>
  <conditionalFormatting sqref="AS11:AS13">
    <cfRule type="expression" dxfId="840" priority="6" stopIfTrue="1">
      <formula>$J$3="ja"</formula>
    </cfRule>
  </conditionalFormatting>
  <conditionalFormatting sqref="AS11:AT13">
    <cfRule type="expression" dxfId="839" priority="9">
      <formula>$L$3="ja"</formula>
    </cfRule>
    <cfRule type="expression" dxfId="838" priority="8">
      <formula>$M$2="ja"</formula>
    </cfRule>
  </conditionalFormatting>
  <conditionalFormatting sqref="AS18:AT53">
    <cfRule type="cellIs" dxfId="837" priority="34" operator="equal">
      <formula>"2F"</formula>
    </cfRule>
  </conditionalFormatting>
  <conditionalFormatting sqref="AS18:AU53">
    <cfRule type="cellIs" dxfId="836" priority="37" operator="equal">
      <formula>"1F"</formula>
    </cfRule>
    <cfRule type="cellIs" dxfId="835" priority="36" operator="equal">
      <formula>"&lt;1F"</formula>
    </cfRule>
    <cfRule type="expression" dxfId="834" priority="38" stopIfTrue="1">
      <formula>$L$3="ja"</formula>
    </cfRule>
  </conditionalFormatting>
  <conditionalFormatting sqref="AS54:AU54">
    <cfRule type="expression" dxfId="833" priority="46" stopIfTrue="1">
      <formula>$L$3="ja"</formula>
    </cfRule>
  </conditionalFormatting>
  <conditionalFormatting sqref="AS54:AY54">
    <cfRule type="expression" dxfId="832" priority="47" stopIfTrue="1">
      <formula>$J$3="ja"</formula>
    </cfRule>
  </conditionalFormatting>
  <conditionalFormatting sqref="AT11:AT13">
    <cfRule type="expression" dxfId="831" priority="7">
      <formula>$L$2="ja"</formula>
    </cfRule>
  </conditionalFormatting>
  <conditionalFormatting sqref="AT11:AU13">
    <cfRule type="expression" dxfId="830" priority="1">
      <formula>$K$2="ja"</formula>
    </cfRule>
  </conditionalFormatting>
  <conditionalFormatting sqref="AT11:AV13">
    <cfRule type="expression" dxfId="829" priority="2">
      <formula>$J$3="ja"</formula>
    </cfRule>
  </conditionalFormatting>
  <conditionalFormatting sqref="AU11:AU13">
    <cfRule type="expression" dxfId="828" priority="5" stopIfTrue="1">
      <formula>$S$2="ja"</formula>
    </cfRule>
    <cfRule type="expression" dxfId="827" priority="4" stopIfTrue="1">
      <formula>$M$2="ja"</formula>
    </cfRule>
    <cfRule type="expression" dxfId="826" priority="3" stopIfTrue="1">
      <formula>$L$2="ja"</formula>
    </cfRule>
  </conditionalFormatting>
  <conditionalFormatting sqref="AU18:AU53">
    <cfRule type="cellIs" dxfId="825" priority="35" operator="equal">
      <formula>"1S"</formula>
    </cfRule>
  </conditionalFormatting>
  <conditionalFormatting sqref="AV11:AV13 AY11:AY13">
    <cfRule type="expression" dxfId="824" priority="12" stopIfTrue="1">
      <formula>$L$3="ja"</formula>
    </cfRule>
  </conditionalFormatting>
  <conditionalFormatting sqref="AV18:AV53">
    <cfRule type="expression" dxfId="823" priority="43">
      <formula>$AW18&lt;$AR18</formula>
    </cfRule>
    <cfRule type="expression" dxfId="822" priority="44">
      <formula>$AW18&gt;=$AR18</formula>
    </cfRule>
    <cfRule type="expression" dxfId="821" priority="42">
      <formula>$AW18=""</formula>
    </cfRule>
  </conditionalFormatting>
  <conditionalFormatting sqref="AV54:AY54">
    <cfRule type="expression" dxfId="820" priority="48" stopIfTrue="1">
      <formula>$L$3="ja"</formula>
    </cfRule>
  </conditionalFormatting>
  <conditionalFormatting sqref="AW18:AX53">
    <cfRule type="expression" dxfId="819" priority="45" stopIfTrue="1">
      <formula>$L$3="ja"</formula>
    </cfRule>
  </conditionalFormatting>
  <conditionalFormatting sqref="AY18:AY53">
    <cfRule type="expression" dxfId="818" priority="39">
      <formula>$AZ18=""</formula>
    </cfRule>
    <cfRule type="expression" dxfId="817" priority="40">
      <formula>$AZ18&lt;$AW18</formula>
    </cfRule>
    <cfRule type="expression" dxfId="816" priority="41">
      <formula>$AZ18&gt;=$AW18</formula>
    </cfRule>
  </conditionalFormatting>
  <conditionalFormatting sqref="AZ18:BA53">
    <cfRule type="expression" dxfId="815" priority="71" stopIfTrue="1">
      <formula>$L$3="ja"</formula>
    </cfRule>
  </conditionalFormatting>
  <conditionalFormatting sqref="BA54">
    <cfRule type="expression" dxfId="814" priority="70" stopIfTrue="1">
      <formula>$L$3="ja"</formula>
    </cfRule>
    <cfRule type="expression" dxfId="813" priority="69" stopIfTrue="1">
      <formula>$J$3="ja"</formula>
    </cfRule>
  </conditionalFormatting>
  <dataValidations count="5">
    <dataValidation type="list" allowBlank="1" showInputMessage="1" showErrorMessage="1" sqref="AY18:AY53 AV18:AV53" xr:uid="{CE224DA1-E523-4CD4-9739-CD31EE0DE60F}">
      <formula1>"PRO,LWOO,BBL,BBL/Kader,Kader,Kader/TL,TL,TL/Havo,Havo,Havo/Vwo,Vwo,"</formula1>
    </dataValidation>
    <dataValidation type="list" allowBlank="1" showInputMessage="1" showErrorMessage="1" sqref="G18:G53" xr:uid="{7BE6D472-B11B-4A01-B95D-6EA7CCC5B39C}">
      <formula1>"PRO,PRO/BBL,BBL,BBL/Kader,Kader,Kader/TL,TL,TL/Havo,Havo,Havo/Vwo,Vwo,"</formula1>
    </dataValidation>
    <dataValidation type="list" allowBlank="1" showInputMessage="1" showErrorMessage="1" sqref="E7" xr:uid="{51078DE0-844C-4C32-BE9D-A38E979E0713}">
      <formula1>"ja,nee,"</formula1>
    </dataValidation>
    <dataValidation type="list" allowBlank="1" showInputMessage="1" showErrorMessage="1" sqref="D2" xr:uid="{652C5B00-F88A-4654-8A1E-3E55D5E957F2}">
      <formula1>"3,4,5,6,7,8,"</formula1>
    </dataValidation>
    <dataValidation type="list" allowBlank="1" showInputMessage="1" showErrorMessage="1" sqref="E2" xr:uid="{D49F4CBD-8AB1-41FA-A61D-6B6BA324AA15}">
      <formula1>"--,A,B,C,D,E,F,G,H,I,J,"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C901E-62A8-4DB4-A4DA-4F02DBE7FEB1}">
  <sheetPr codeName="Blad13">
    <tabColor rgb="FFCCCCFF"/>
    <pageSetUpPr fitToPage="1"/>
  </sheetPr>
  <dimension ref="A1:AL55"/>
  <sheetViews>
    <sheetView showGridLines="0" showRowColHeaders="0" topLeftCell="A10" zoomScale="60" zoomScaleNormal="6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6.33203125" style="268" bestFit="1" customWidth="1"/>
    <col min="2" max="2" width="41.33203125" style="272" customWidth="1"/>
    <col min="3" max="3" width="4" style="205" customWidth="1"/>
    <col min="4" max="4" width="9.21875" style="205" customWidth="1"/>
    <col min="5" max="5" width="18" style="205" customWidth="1"/>
    <col min="6" max="6" width="8.44140625" style="205" customWidth="1"/>
    <col min="7" max="7" width="8.77734375" style="205" customWidth="1"/>
    <col min="8" max="8" width="9.5546875" style="205" bestFit="1" customWidth="1"/>
    <col min="9" max="10" width="9.44140625" style="205" bestFit="1" customWidth="1"/>
    <col min="11" max="29" width="9.5546875" style="205" customWidth="1"/>
    <col min="30" max="31" width="9.21875" style="205" bestFit="1" customWidth="1"/>
    <col min="32" max="32" width="9.5546875" style="205" bestFit="1" customWidth="1"/>
    <col min="33" max="33" width="9.33203125" style="205" bestFit="1" customWidth="1"/>
    <col min="34" max="34" width="20.77734375" style="205" bestFit="1" customWidth="1"/>
    <col min="35" max="35" width="9.21875" style="205"/>
    <col min="36" max="37" width="9.21875" style="205" bestFit="1" customWidth="1"/>
    <col min="38" max="16384" width="9.21875" style="205"/>
  </cols>
  <sheetData>
    <row r="1" spans="1:38" ht="100.05" customHeight="1" x14ac:dyDescent="0.45"/>
    <row r="2" spans="1:38" ht="18.600000000000001" customHeight="1" x14ac:dyDescent="0.45"/>
    <row r="3" spans="1:38" s="213" customFormat="1" ht="42.6" x14ac:dyDescent="0.95">
      <c r="A3" s="268"/>
      <c r="B3" s="268"/>
      <c r="D3" s="324" t="s">
        <v>126</v>
      </c>
      <c r="E3" s="324"/>
      <c r="F3" s="214"/>
      <c r="G3" s="214"/>
      <c r="H3" s="259">
        <v>1</v>
      </c>
      <c r="I3" s="323" t="str">
        <f>VLOOKUP($H$3,'M3'!A18:B53,2)</f>
        <v>leerling 1</v>
      </c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2" t="s">
        <v>125</v>
      </c>
      <c r="AE3" s="322"/>
      <c r="AF3" s="322"/>
      <c r="AG3" s="260">
        <f>'M3'!$D$2</f>
        <v>3</v>
      </c>
      <c r="AK3" s="227"/>
      <c r="AL3" s="227"/>
    </row>
    <row r="4" spans="1:38" ht="28.05" customHeight="1" x14ac:dyDescent="0.45">
      <c r="B4" s="273"/>
      <c r="C4" s="21"/>
      <c r="D4" s="21"/>
      <c r="E4" s="21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</row>
    <row r="5" spans="1:38" ht="19.5" customHeight="1" x14ac:dyDescent="0.45">
      <c r="B5" s="274"/>
      <c r="C5" s="4"/>
      <c r="D5" s="4"/>
      <c r="E5" s="3"/>
    </row>
    <row r="6" spans="1:38" x14ac:dyDescent="0.45">
      <c r="B6" s="274"/>
      <c r="C6" s="4"/>
      <c r="D6" s="4"/>
      <c r="E6" s="4"/>
    </row>
    <row r="7" spans="1:38" ht="18.600000000000001" x14ac:dyDescent="0.45">
      <c r="A7" s="270">
        <v>1</v>
      </c>
      <c r="B7" s="271" t="str">
        <f>'M3'!B18</f>
        <v>leerling 1</v>
      </c>
      <c r="C7" s="4"/>
      <c r="D7" s="4"/>
      <c r="E7" s="4"/>
    </row>
    <row r="8" spans="1:38" ht="18.600000000000001" x14ac:dyDescent="0.45">
      <c r="A8" s="270">
        <v>2</v>
      </c>
      <c r="B8" s="271" t="str">
        <f>'M3'!B19</f>
        <v>leerling 2</v>
      </c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</row>
    <row r="9" spans="1:38" ht="18.600000000000001" x14ac:dyDescent="0.45">
      <c r="A9" s="270">
        <v>3</v>
      </c>
      <c r="B9" s="271" t="str">
        <f>'M3'!B20</f>
        <v>leerling 3</v>
      </c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</row>
    <row r="10" spans="1:38" ht="18.600000000000001" x14ac:dyDescent="0.45">
      <c r="A10" s="270">
        <v>4</v>
      </c>
      <c r="B10" s="271" t="str">
        <f>'M3'!B21</f>
        <v>leerling 4</v>
      </c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</row>
    <row r="11" spans="1:38" ht="18.600000000000001" x14ac:dyDescent="0.45">
      <c r="A11" s="270">
        <v>5</v>
      </c>
      <c r="B11" s="271" t="str">
        <f>'M3'!B22</f>
        <v>leerling 5</v>
      </c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</row>
    <row r="12" spans="1:38" ht="18.600000000000001" x14ac:dyDescent="0.45">
      <c r="A12" s="270">
        <v>6</v>
      </c>
      <c r="B12" s="271" t="str">
        <f>'M3'!B23</f>
        <v>leerling 6</v>
      </c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  <c r="AC12" s="209"/>
    </row>
    <row r="13" spans="1:38" ht="18.600000000000001" x14ac:dyDescent="0.45">
      <c r="A13" s="270">
        <v>7</v>
      </c>
      <c r="B13" s="271" t="str">
        <f>'M3'!B24</f>
        <v>leerling 7</v>
      </c>
      <c r="H13" s="209"/>
      <c r="I13" s="209"/>
      <c r="J13" s="209"/>
      <c r="K13" s="216" t="s">
        <v>155</v>
      </c>
      <c r="L13" s="216" t="s">
        <v>156</v>
      </c>
      <c r="M13" s="221" t="s">
        <v>157</v>
      </c>
      <c r="N13" s="221" t="s">
        <v>158</v>
      </c>
      <c r="O13" s="222" t="s">
        <v>159</v>
      </c>
      <c r="P13" s="222" t="s">
        <v>160</v>
      </c>
      <c r="Q13" s="217" t="s">
        <v>161</v>
      </c>
      <c r="R13" s="217" t="s">
        <v>162</v>
      </c>
      <c r="S13" s="223" t="s">
        <v>163</v>
      </c>
      <c r="T13" s="223" t="s">
        <v>164</v>
      </c>
      <c r="U13" s="218" t="s">
        <v>165</v>
      </c>
      <c r="V13" s="218" t="s">
        <v>166</v>
      </c>
      <c r="W13" s="224" t="s">
        <v>127</v>
      </c>
      <c r="X13" s="225" t="s">
        <v>128</v>
      </c>
      <c r="Y13" s="229" t="s">
        <v>133</v>
      </c>
      <c r="Z13" s="298" t="s">
        <v>172</v>
      </c>
      <c r="AA13" s="298" t="s">
        <v>187</v>
      </c>
      <c r="AB13" s="231" t="s">
        <v>83</v>
      </c>
      <c r="AC13" s="232" t="s">
        <v>134</v>
      </c>
      <c r="AD13" s="208"/>
      <c r="AE13" s="208"/>
      <c r="AF13" s="208"/>
      <c r="AG13" s="208"/>
    </row>
    <row r="14" spans="1:38" ht="18.600000000000001" x14ac:dyDescent="0.45">
      <c r="A14" s="270">
        <v>8</v>
      </c>
      <c r="B14" s="271" t="str">
        <f>'M3'!B25</f>
        <v>leerling 8</v>
      </c>
      <c r="H14" s="212"/>
      <c r="I14" s="212"/>
      <c r="J14" s="212"/>
      <c r="K14" s="220" t="str">
        <f>VLOOKUP($H$3,'M3'!$A$18:$M$53,8)</f>
        <v>B</v>
      </c>
      <c r="L14" s="220">
        <f>VLOOKUP($H$3,'E3'!$A$18:$M$53,8)</f>
        <v>0</v>
      </c>
      <c r="M14" s="220">
        <f>VLOOKUP($H$3,'M3'!$A$18:$M$53,9)</f>
        <v>0</v>
      </c>
      <c r="N14" s="220">
        <f>VLOOKUP($H$3,'E3'!$A$18:$M$53,9)</f>
        <v>0</v>
      </c>
      <c r="O14" s="220">
        <f>VLOOKUP($H$3,'M3'!$A$18:$M$53,10)</f>
        <v>0</v>
      </c>
      <c r="P14" s="220">
        <f>VLOOKUP($H$3,'E3'!$A$18:$M$53,10)</f>
        <v>0</v>
      </c>
      <c r="Q14" s="220">
        <f>VLOOKUP($H$3,'M3'!$A$18:$M$53,11)</f>
        <v>0</v>
      </c>
      <c r="R14" s="220">
        <f>VLOOKUP($H$3,'E3'!$A$18:$M$53,11)</f>
        <v>0</v>
      </c>
      <c r="S14" s="220">
        <f>VLOOKUP($H$3,'M3'!$A$18:$M$53,12)</f>
        <v>0</v>
      </c>
      <c r="T14" s="220">
        <f>VLOOKUP($H$3,'E3'!$A$18:$M$53,12)</f>
        <v>0</v>
      </c>
      <c r="U14" s="220">
        <f>VLOOKUP($H$3,'M3'!$A$18:$M$53,13)</f>
        <v>0</v>
      </c>
      <c r="V14" s="220">
        <f>VLOOKUP($H$3,'E3'!$A$18:$M$53,13)</f>
        <v>0</v>
      </c>
      <c r="W14" s="220"/>
      <c r="X14" s="220" t="str">
        <f>VLOOKUP($H$3,'M3'!$A$18:$M$53,4)</f>
        <v>B</v>
      </c>
      <c r="Y14" s="219">
        <f>'TOTAAL M-TOETSEN'!$AB$5*5</f>
        <v>2.1749999999999998</v>
      </c>
      <c r="Z14" s="220">
        <f>VLOOKUP($H$3,'M3'!$A$18:$M$53,3)</f>
        <v>8</v>
      </c>
      <c r="AA14" s="220"/>
      <c r="AB14" s="233"/>
      <c r="AC14" s="220"/>
      <c r="AD14" s="207"/>
      <c r="AE14" s="207"/>
      <c r="AF14" s="207"/>
      <c r="AG14" s="207"/>
    </row>
    <row r="15" spans="1:38" ht="18.600000000000001" x14ac:dyDescent="0.45">
      <c r="A15" s="270">
        <v>9</v>
      </c>
      <c r="B15" s="271">
        <f>'M3'!B26</f>
        <v>0</v>
      </c>
      <c r="K15" s="219">
        <f>IF(K14="E",1,IF(K14="D",2,IF(K14="C",3,IF(K14="B",4,IF(K14="A",5,IF(K14=5,1,IF(K14=4,2,IF(K14=3,3,IF(K14=2,4,IF(K14=1,5,IF(K14=0,"")))))))))))</f>
        <v>4</v>
      </c>
      <c r="L15" s="219" t="str">
        <f t="shared" ref="L15:V15" si="0">IF(L14="E",1,IF(L14="D",2,IF(L14="C",3,IF(L14="B",4,IF(L14="A",5,IF(L14=5,1,IF(L14=4,2,IF(L14=3,3,IF(L14=2,4,IF(L14=1,5,IF(L14=0,"")))))))))))</f>
        <v/>
      </c>
      <c r="M15" s="219" t="str">
        <f t="shared" si="0"/>
        <v/>
      </c>
      <c r="N15" s="219" t="str">
        <f t="shared" si="0"/>
        <v/>
      </c>
      <c r="O15" s="219" t="str">
        <f t="shared" si="0"/>
        <v/>
      </c>
      <c r="P15" s="219" t="str">
        <f t="shared" si="0"/>
        <v/>
      </c>
      <c r="Q15" s="219" t="str">
        <f t="shared" si="0"/>
        <v/>
      </c>
      <c r="R15" s="219" t="str">
        <f t="shared" si="0"/>
        <v/>
      </c>
      <c r="S15" s="219" t="str">
        <f t="shared" si="0"/>
        <v/>
      </c>
      <c r="T15" s="219" t="str">
        <f t="shared" si="0"/>
        <v/>
      </c>
      <c r="U15" s="219" t="str">
        <f t="shared" si="0"/>
        <v/>
      </c>
      <c r="V15" s="219" t="str">
        <f t="shared" si="0"/>
        <v/>
      </c>
      <c r="W15" s="230">
        <f>AC15/AB15</f>
        <v>4</v>
      </c>
      <c r="X15" s="230">
        <f>IF(X14="E",1,IF(X14="D",2,IF(X14="C",3,IF(X14="B",4,IF(X14="A",5,IF(X14=5,1,IF(X14=4,2,IF(X14=3,3,IF(X14=2,4,IF(X14=1,5,IF(X14=0,"")))))))))))</f>
        <v>4</v>
      </c>
      <c r="Y15" s="230">
        <f>Y14</f>
        <v>2.1749999999999998</v>
      </c>
      <c r="Z15" s="219">
        <f>IF(Z14="E",1,IF(Z14="D",2,IF(Z14="C",3,IF(Z14="B",4,IF(Z14="A",5,IF(Z14=0,"",IF(Z14&lt;3,1,IF(Z14&lt;5,2,IF(Z14&lt;7,3,IF(Z14&lt;9,4,IF(Z14&lt;11,5,IF(Z14=0,""))))))))))))</f>
        <v>4</v>
      </c>
      <c r="AA15" s="230">
        <f>W15-1</f>
        <v>3</v>
      </c>
      <c r="AB15" s="234">
        <f>COUNTIF(K15:V15,"&gt;0")</f>
        <v>1</v>
      </c>
      <c r="AC15" s="234">
        <f>SUM(K15:V15)</f>
        <v>4</v>
      </c>
    </row>
    <row r="16" spans="1:38" ht="18.600000000000001" x14ac:dyDescent="0.45">
      <c r="A16" s="270">
        <v>10</v>
      </c>
      <c r="B16" s="271">
        <f>'M3'!B27</f>
        <v>0</v>
      </c>
    </row>
    <row r="17" spans="1:29" ht="18.600000000000001" x14ac:dyDescent="0.45">
      <c r="A17" s="270">
        <v>11</v>
      </c>
      <c r="B17" s="271">
        <f>'M3'!B28</f>
        <v>0</v>
      </c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</row>
    <row r="18" spans="1:29" ht="18.600000000000001" x14ac:dyDescent="0.45">
      <c r="A18" s="270">
        <v>12</v>
      </c>
      <c r="B18" s="271">
        <f>'M3'!B29</f>
        <v>0</v>
      </c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</row>
    <row r="19" spans="1:29" ht="18.600000000000001" x14ac:dyDescent="0.45">
      <c r="A19" s="270">
        <v>13</v>
      </c>
      <c r="B19" s="271">
        <f>'M3'!B30</f>
        <v>0</v>
      </c>
      <c r="H19" s="212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</row>
    <row r="20" spans="1:29" ht="18.600000000000001" x14ac:dyDescent="0.45">
      <c r="A20" s="270">
        <v>14</v>
      </c>
      <c r="B20" s="271">
        <f>'M3'!B31</f>
        <v>0</v>
      </c>
      <c r="H20" s="212"/>
      <c r="I20" s="212"/>
      <c r="J20" s="212"/>
      <c r="K20" s="212"/>
      <c r="L20" s="212"/>
      <c r="M20" s="209"/>
      <c r="N20" s="209"/>
      <c r="O20" s="212"/>
      <c r="P20" s="212"/>
      <c r="Q20" s="209"/>
      <c r="R20" s="209"/>
      <c r="S20" s="209"/>
      <c r="T20" s="209"/>
      <c r="U20" s="212"/>
      <c r="V20" s="212"/>
      <c r="W20" s="209"/>
      <c r="X20" s="209"/>
      <c r="Y20" s="209"/>
      <c r="Z20" s="209"/>
      <c r="AA20" s="209"/>
      <c r="AB20" s="209"/>
      <c r="AC20" s="209"/>
    </row>
    <row r="21" spans="1:29" ht="18.600000000000001" x14ac:dyDescent="0.45">
      <c r="A21" s="270">
        <v>15</v>
      </c>
      <c r="B21" s="271">
        <f>'M3'!B32</f>
        <v>0</v>
      </c>
      <c r="H21" s="211"/>
      <c r="I21" s="211"/>
      <c r="J21" s="210"/>
      <c r="K21" s="210"/>
      <c r="L21" s="210"/>
      <c r="M21" s="209"/>
      <c r="N21" s="209"/>
      <c r="O21" s="211"/>
      <c r="P21" s="211"/>
      <c r="Q21" s="209"/>
      <c r="R21" s="209"/>
      <c r="S21" s="209"/>
      <c r="T21" s="209"/>
      <c r="U21" s="210"/>
      <c r="V21" s="210"/>
      <c r="W21" s="209"/>
      <c r="X21" s="209"/>
      <c r="Y21" s="209"/>
      <c r="Z21" s="209"/>
      <c r="AA21" s="209"/>
      <c r="AB21" s="209"/>
      <c r="AC21" s="209"/>
    </row>
    <row r="22" spans="1:29" ht="18.600000000000001" x14ac:dyDescent="0.45">
      <c r="A22" s="270">
        <v>16</v>
      </c>
      <c r="B22" s="271">
        <f>'M3'!B33</f>
        <v>0</v>
      </c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</row>
    <row r="23" spans="1:29" ht="18.600000000000001" x14ac:dyDescent="0.45">
      <c r="A23" s="270">
        <v>17</v>
      </c>
      <c r="B23" s="271">
        <f>'M3'!B34</f>
        <v>0</v>
      </c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</row>
    <row r="24" spans="1:29" ht="15" customHeight="1" x14ac:dyDescent="0.45">
      <c r="A24" s="270">
        <v>18</v>
      </c>
      <c r="B24" s="271">
        <f>'M3'!B35</f>
        <v>0</v>
      </c>
    </row>
    <row r="25" spans="1:29" ht="18.600000000000001" x14ac:dyDescent="0.45">
      <c r="A25" s="270">
        <v>19</v>
      </c>
      <c r="B25" s="271">
        <f>'M3'!B36</f>
        <v>0</v>
      </c>
    </row>
    <row r="26" spans="1:29" ht="18.600000000000001" x14ac:dyDescent="0.45">
      <c r="A26" s="270">
        <v>20</v>
      </c>
      <c r="B26" s="271">
        <f>'M3'!B37</f>
        <v>0</v>
      </c>
    </row>
    <row r="27" spans="1:29" ht="18.600000000000001" x14ac:dyDescent="0.45">
      <c r="A27" s="270">
        <v>21</v>
      </c>
      <c r="B27" s="271">
        <f>'M3'!B38</f>
        <v>0</v>
      </c>
    </row>
    <row r="28" spans="1:29" ht="18.600000000000001" x14ac:dyDescent="0.45">
      <c r="A28" s="270">
        <v>22</v>
      </c>
      <c r="B28" s="271">
        <f>'M3'!B39</f>
        <v>0</v>
      </c>
    </row>
    <row r="29" spans="1:29" ht="15.75" customHeight="1" x14ac:dyDescent="0.45">
      <c r="A29" s="270">
        <v>23</v>
      </c>
      <c r="B29" s="271">
        <f>'M3'!B40</f>
        <v>0</v>
      </c>
    </row>
    <row r="30" spans="1:29" ht="18.600000000000001" x14ac:dyDescent="0.45">
      <c r="A30" s="270">
        <v>24</v>
      </c>
      <c r="B30" s="271">
        <f>'M3'!B41</f>
        <v>0</v>
      </c>
    </row>
    <row r="31" spans="1:29" ht="18.600000000000001" x14ac:dyDescent="0.45">
      <c r="A31" s="270">
        <v>25</v>
      </c>
      <c r="B31" s="271">
        <f>'M3'!B42</f>
        <v>0</v>
      </c>
    </row>
    <row r="32" spans="1:29" ht="18.600000000000001" x14ac:dyDescent="0.45">
      <c r="A32" s="270">
        <v>26</v>
      </c>
      <c r="B32" s="271">
        <f>'M3'!B43</f>
        <v>0</v>
      </c>
    </row>
    <row r="33" spans="1:7" ht="18.600000000000001" x14ac:dyDescent="0.45">
      <c r="A33" s="270">
        <v>27</v>
      </c>
      <c r="B33" s="271">
        <f>'M3'!B44</f>
        <v>0</v>
      </c>
    </row>
    <row r="34" spans="1:7" ht="18.600000000000001" x14ac:dyDescent="0.45">
      <c r="A34" s="270">
        <v>28</v>
      </c>
      <c r="B34" s="271">
        <f>'M3'!B45</f>
        <v>0</v>
      </c>
    </row>
    <row r="35" spans="1:7" ht="18.600000000000001" x14ac:dyDescent="0.45">
      <c r="A35" s="270">
        <v>29</v>
      </c>
      <c r="B35" s="271">
        <f>'M3'!B46</f>
        <v>0</v>
      </c>
    </row>
    <row r="36" spans="1:7" ht="18.600000000000001" x14ac:dyDescent="0.45">
      <c r="A36" s="270">
        <v>30</v>
      </c>
      <c r="B36" s="271">
        <f>'M3'!B47</f>
        <v>0</v>
      </c>
    </row>
    <row r="37" spans="1:7" ht="18.600000000000001" x14ac:dyDescent="0.45">
      <c r="A37" s="270">
        <v>31</v>
      </c>
      <c r="B37" s="271">
        <f>'M3'!B48</f>
        <v>0</v>
      </c>
    </row>
    <row r="38" spans="1:7" ht="18.600000000000001" x14ac:dyDescent="0.45">
      <c r="A38" s="270">
        <v>32</v>
      </c>
      <c r="B38" s="271">
        <f>'M3'!B49</f>
        <v>0</v>
      </c>
    </row>
    <row r="39" spans="1:7" ht="18.600000000000001" x14ac:dyDescent="0.45">
      <c r="A39" s="270">
        <v>33</v>
      </c>
      <c r="B39" s="271">
        <f>'M3'!B50</f>
        <v>0</v>
      </c>
    </row>
    <row r="40" spans="1:7" ht="18.600000000000001" x14ac:dyDescent="0.45">
      <c r="A40" s="270">
        <v>34</v>
      </c>
      <c r="B40" s="271">
        <f>'M3'!B51</f>
        <v>0</v>
      </c>
    </row>
    <row r="41" spans="1:7" ht="18.600000000000001" x14ac:dyDescent="0.45">
      <c r="A41" s="270">
        <v>35</v>
      </c>
      <c r="B41" s="271">
        <f>'M3'!B52</f>
        <v>0</v>
      </c>
    </row>
    <row r="42" spans="1:7" ht="18.600000000000001" x14ac:dyDescent="0.45">
      <c r="A42" s="270">
        <v>36</v>
      </c>
      <c r="B42" s="271">
        <f>'M3'!B53</f>
        <v>0</v>
      </c>
    </row>
    <row r="44" spans="1:7" ht="25.8" x14ac:dyDescent="0.5">
      <c r="D44" s="226"/>
      <c r="E44" s="226"/>
      <c r="F44" s="226"/>
      <c r="G44" s="226"/>
    </row>
    <row r="54" spans="10:32" x14ac:dyDescent="0.45"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08"/>
      <c r="AE54" s="208"/>
      <c r="AF54" s="208"/>
    </row>
    <row r="55" spans="10:32" x14ac:dyDescent="0.45"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</row>
  </sheetData>
  <sheetProtection sheet="1" objects="1" scenarios="1"/>
  <mergeCells count="3">
    <mergeCell ref="AD3:AF3"/>
    <mergeCell ref="I3:AC3"/>
    <mergeCell ref="D3:E3"/>
  </mergeCells>
  <pageMargins left="0.39370078740157483" right="0.23622047244094491" top="0.98425196850393704" bottom="0.98425196850393704" header="0.51181102362204722" footer="0.51181102362204722"/>
  <pageSetup paperSize="9" scale="48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2ecf5db-7d4d-4dbe-bce7-39d49be64e81">
      <Terms xmlns="http://schemas.microsoft.com/office/infopath/2007/PartnerControls"/>
    </lcf76f155ced4ddcb4097134ff3c332f>
    <TaxCatchAll xmlns="b6647730-621b-45fb-9aac-463b4d877dc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684669C4F10646965A639A06F3BA99" ma:contentTypeVersion="18" ma:contentTypeDescription="Een nieuw document maken." ma:contentTypeScope="" ma:versionID="794ec5a261c0430190fa120e8d2627b2">
  <xsd:schema xmlns:xsd="http://www.w3.org/2001/XMLSchema" xmlns:xs="http://www.w3.org/2001/XMLSchema" xmlns:p="http://schemas.microsoft.com/office/2006/metadata/properties" xmlns:ns2="c2ecf5db-7d4d-4dbe-bce7-39d49be64e81" xmlns:ns3="b6647730-621b-45fb-9aac-463b4d877dcd" targetNamespace="http://schemas.microsoft.com/office/2006/metadata/properties" ma:root="true" ma:fieldsID="d06bdda523cfe15de60291488c796d59" ns2:_="" ns3:_="">
    <xsd:import namespace="c2ecf5db-7d4d-4dbe-bce7-39d49be64e81"/>
    <xsd:import namespace="b6647730-621b-45fb-9aac-463b4d877d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ecf5db-7d4d-4dbe-bce7-39d49be64e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1dde8c01-f805-4697-8e18-a3d0ede4f3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647730-621b-45fb-9aac-463b4d877dc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05be2ee-fb15-4b1c-b803-75bb16bbbb9c}" ma:internalName="TaxCatchAll" ma:showField="CatchAllData" ma:web="b6647730-621b-45fb-9aac-463b4d877d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B83882D-32A3-4F79-8534-132B77179DC4}">
  <ds:schemaRefs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terms/"/>
    <ds:schemaRef ds:uri="c2ecf5db-7d4d-4dbe-bce7-39d49be64e81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b6647730-621b-45fb-9aac-463b4d877dcd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A6BC425F-8A5A-4868-8A98-9BD38500CFA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5BD00C8-B57C-4520-B383-A602D27FC8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ecf5db-7d4d-4dbe-bce7-39d49be64e81"/>
    <ds:schemaRef ds:uri="b6647730-621b-45fb-9aac-463b4d877d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36</vt:i4>
      </vt:variant>
      <vt:variant>
        <vt:lpstr>Benoemde bereiken</vt:lpstr>
      </vt:variant>
      <vt:variant>
        <vt:i4>33</vt:i4>
      </vt:variant>
    </vt:vector>
  </HeadingPairs>
  <TitlesOfParts>
    <vt:vector size="69" baseType="lpstr">
      <vt:lpstr>leerrendement</vt:lpstr>
      <vt:lpstr>blad verbergen</vt:lpstr>
      <vt:lpstr>schoolweging</vt:lpstr>
      <vt:lpstr>de indicatoren</vt:lpstr>
      <vt:lpstr>INTRO</vt:lpstr>
      <vt:lpstr>START</vt:lpstr>
      <vt:lpstr>M3</vt:lpstr>
      <vt:lpstr>E3</vt:lpstr>
      <vt:lpstr>OP-3</vt:lpstr>
      <vt:lpstr>KINDGESPREK-3</vt:lpstr>
      <vt:lpstr>M4</vt:lpstr>
      <vt:lpstr>E4</vt:lpstr>
      <vt:lpstr>OP-4</vt:lpstr>
      <vt:lpstr>KINDGESPREK-4</vt:lpstr>
      <vt:lpstr>M5</vt:lpstr>
      <vt:lpstr>E5</vt:lpstr>
      <vt:lpstr>OP-5</vt:lpstr>
      <vt:lpstr>KINDGESPREK-5</vt:lpstr>
      <vt:lpstr>M6</vt:lpstr>
      <vt:lpstr>E6</vt:lpstr>
      <vt:lpstr>OP-6</vt:lpstr>
      <vt:lpstr>KINDGESPREK-6</vt:lpstr>
      <vt:lpstr>M7</vt:lpstr>
      <vt:lpstr>E7</vt:lpstr>
      <vt:lpstr>OP-7</vt:lpstr>
      <vt:lpstr>KINDGESPREK-7</vt:lpstr>
      <vt:lpstr>8E7</vt:lpstr>
      <vt:lpstr>B8</vt:lpstr>
      <vt:lpstr>OP-8</vt:lpstr>
      <vt:lpstr>KINDGESPREK-8</vt:lpstr>
      <vt:lpstr>TOTAAL M-TOETSEN</vt:lpstr>
      <vt:lpstr>TOTAAL E-TOETSEN</vt:lpstr>
      <vt:lpstr>DOORGAANDE LIJN</vt:lpstr>
      <vt:lpstr>BASIS</vt:lpstr>
      <vt:lpstr>INTENSIEF</vt:lpstr>
      <vt:lpstr>VERRIJKT</vt:lpstr>
      <vt:lpstr>'8E7'!Afdrukbereik</vt:lpstr>
      <vt:lpstr>'B8'!Afdrukbereik</vt:lpstr>
      <vt:lpstr>BASIS!Afdrukbereik</vt:lpstr>
      <vt:lpstr>'de indicatoren'!Afdrukbereik</vt:lpstr>
      <vt:lpstr>'DOORGAANDE LIJN'!Afdrukbereik</vt:lpstr>
      <vt:lpstr>'E3'!Afdrukbereik</vt:lpstr>
      <vt:lpstr>'E4'!Afdrukbereik</vt:lpstr>
      <vt:lpstr>'E5'!Afdrukbereik</vt:lpstr>
      <vt:lpstr>'E6'!Afdrukbereik</vt:lpstr>
      <vt:lpstr>'E7'!Afdrukbereik</vt:lpstr>
      <vt:lpstr>INTENSIEF!Afdrukbereik</vt:lpstr>
      <vt:lpstr>INTRO!Afdrukbereik</vt:lpstr>
      <vt:lpstr>'KINDGESPREK-3'!Afdrukbereik</vt:lpstr>
      <vt:lpstr>'KINDGESPREK-4'!Afdrukbereik</vt:lpstr>
      <vt:lpstr>'KINDGESPREK-5'!Afdrukbereik</vt:lpstr>
      <vt:lpstr>'KINDGESPREK-6'!Afdrukbereik</vt:lpstr>
      <vt:lpstr>'KINDGESPREK-7'!Afdrukbereik</vt:lpstr>
      <vt:lpstr>'KINDGESPREK-8'!Afdrukbereik</vt:lpstr>
      <vt:lpstr>'M3'!Afdrukbereik</vt:lpstr>
      <vt:lpstr>'M4'!Afdrukbereik</vt:lpstr>
      <vt:lpstr>'M5'!Afdrukbereik</vt:lpstr>
      <vt:lpstr>'M6'!Afdrukbereik</vt:lpstr>
      <vt:lpstr>'M7'!Afdrukbereik</vt:lpstr>
      <vt:lpstr>'OP-3'!Afdrukbereik</vt:lpstr>
      <vt:lpstr>'OP-4'!Afdrukbereik</vt:lpstr>
      <vt:lpstr>'OP-5'!Afdrukbereik</vt:lpstr>
      <vt:lpstr>'OP-6'!Afdrukbereik</vt:lpstr>
      <vt:lpstr>'OP-7'!Afdrukbereik</vt:lpstr>
      <vt:lpstr>'OP-8'!Afdrukbereik</vt:lpstr>
      <vt:lpstr>START!Afdrukbereik</vt:lpstr>
      <vt:lpstr>'TOTAAL E-TOETSEN'!Afdrukbereik</vt:lpstr>
      <vt:lpstr>'TOTAAL M-TOETSEN'!Afdrukbereik</vt:lpstr>
      <vt:lpstr>VERRIJKT!Afdrukbereik</vt:lpstr>
    </vt:vector>
  </TitlesOfParts>
  <Company>Thuis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School</dc:creator>
  <cp:lastModifiedBy>Harrie Meinen</cp:lastModifiedBy>
  <cp:lastPrinted>2026-01-29T13:47:46Z</cp:lastPrinted>
  <dcterms:created xsi:type="dcterms:W3CDTF">2010-01-22T20:45:49Z</dcterms:created>
  <dcterms:modified xsi:type="dcterms:W3CDTF">2026-01-29T13:52:46Z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0x0101005A684669C4F10646965A639A06F3BA99</vt:lpwstr>
  </property>
  <property fmtid="{D5CDD505-2E9C-101B-9397-08002B2CF9AE}" pid="3" name="MediaServiceImageTags">
    <vt:lpwstr/>
  </property>
</Properties>
</file>