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5.xml" ContentType="application/vnd.openxmlformats-officedocument.drawing+xml"/>
  <Override PartName="/xl/comments6.xml" ContentType="application/vnd.openxmlformats-officedocument.spreadsheetml.comment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omments7.xml" ContentType="application/vnd.openxmlformats-officedocument.spreadsheetml.comment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9.xml" ContentType="application/vnd.openxmlformats-officedocument.drawing+xml"/>
  <Override PartName="/xl/comments8.xml" ContentType="application/vnd.openxmlformats-officedocument.spreadsheetml.comment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0.xml" ContentType="application/vnd.openxmlformats-officedocument.drawing+xml"/>
  <Override PartName="/xl/comments9.xml" ContentType="application/vnd.openxmlformats-officedocument.spreadsheetml.comments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2.xml" ContentType="application/vnd.openxmlformats-officedocument.drawing+xml"/>
  <Override PartName="/xl/charts/chart2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3.xml" ContentType="application/vnd.openxmlformats-officedocument.drawing+xml"/>
  <Override PartName="/xl/comments10.xml" ContentType="application/vnd.openxmlformats-officedocument.spreadsheetml.comments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4.xml" ContentType="application/vnd.openxmlformats-officedocument.drawing+xml"/>
  <Override PartName="/xl/comments11.xml" ContentType="application/vnd.openxmlformats-officedocument.spreadsheetml.comments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6.xml" ContentType="application/vnd.openxmlformats-officedocument.drawing+xml"/>
  <Override PartName="/xl/charts/chart3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7.xml" ContentType="application/vnd.openxmlformats-officedocument.drawing+xml"/>
  <Override PartName="/xl/comments12.xml" ContentType="application/vnd.openxmlformats-officedocument.spreadsheetml.comments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8.xml" ContentType="application/vnd.openxmlformats-officedocument.drawing+xml"/>
  <Override PartName="/xl/comments13.xml" ContentType="application/vnd.openxmlformats-officedocument.spreadsheetml.comment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9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0.xml" ContentType="application/vnd.openxmlformats-officedocument.drawing+xml"/>
  <Override PartName="/xl/charts/chart4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1.xml" ContentType="application/vnd.openxmlformats-officedocument.drawing+xml"/>
  <Override PartName="/xl/comments14.xml" ContentType="application/vnd.openxmlformats-officedocument.spreadsheetml.comments+xml"/>
  <Override PartName="/xl/drawings/drawing32.xml" ContentType="application/vnd.openxmlformats-officedocument.drawing+xml"/>
  <Override PartName="/xl/comments15.xml" ContentType="application/vnd.openxmlformats-officedocument.spreadsheetml.comment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loreantscholen-my.sharepoint.com/personal/harrie_meinen_floreantscholen_nl/Documents/Documenten/"/>
    </mc:Choice>
  </mc:AlternateContent>
  <xr:revisionPtr revIDLastSave="7" documentId="8_{43A267B0-D818-4751-870C-5228EB11C6DE}" xr6:coauthVersionLast="47" xr6:coauthVersionMax="47" xr10:uidLastSave="{4EC6C36F-3D8E-4A4E-8E51-9120402D2117}"/>
  <bookViews>
    <workbookView showHorizontalScroll="0" showVerticalScroll="0" showSheetTabs="0" xWindow="-108" yWindow="-108" windowWidth="23256" windowHeight="12456" tabRatio="997" firstSheet="5" activeTab="5" xr2:uid="{00000000-000D-0000-FFFF-FFFF00000000}"/>
  </bookViews>
  <sheets>
    <sheet name="leerrendement" sheetId="44" r:id="rId1"/>
    <sheet name="blad verbergen" sheetId="42" r:id="rId2"/>
    <sheet name="schoolweging" sheetId="32" r:id="rId3"/>
    <sheet name="de indicatoren" sheetId="21" r:id="rId4"/>
    <sheet name="INTRO" sheetId="38" r:id="rId5"/>
    <sheet name="START" sheetId="69" r:id="rId6"/>
    <sheet name="M3" sheetId="13" r:id="rId7"/>
    <sheet name="E3" sheetId="52" r:id="rId8"/>
    <sheet name="OP-3" sheetId="33" r:id="rId9"/>
    <sheet name="KINDGESPREK-3" sheetId="51" r:id="rId10"/>
    <sheet name="M4" sheetId="8" r:id="rId11"/>
    <sheet name="E4" sheetId="53" r:id="rId12"/>
    <sheet name="OP-4" sheetId="54" r:id="rId13"/>
    <sheet name="KINDGESPREK-4" sheetId="55" r:id="rId14"/>
    <sheet name="M5" sheetId="14" r:id="rId15"/>
    <sheet name="E5" sheetId="56" r:id="rId16"/>
    <sheet name="OP-5" sheetId="57" r:id="rId17"/>
    <sheet name="KINDGESPREK-5" sheetId="58" r:id="rId18"/>
    <sheet name="M6" sheetId="15" r:id="rId19"/>
    <sheet name="E6" sheetId="59" r:id="rId20"/>
    <sheet name="OP-6" sheetId="60" r:id="rId21"/>
    <sheet name="KINDGESPREK-6" sheetId="61" r:id="rId22"/>
    <sheet name="M7" sheetId="17" r:id="rId23"/>
    <sheet name="E7" sheetId="62" r:id="rId24"/>
    <sheet name="OP-7" sheetId="63" r:id="rId25"/>
    <sheet name="KINDGESPREK-7" sheetId="64" r:id="rId26"/>
    <sheet name="8E7" sheetId="65" r:id="rId27"/>
    <sheet name="B8" sheetId="16" r:id="rId28"/>
    <sheet name="OP-8" sheetId="66" r:id="rId29"/>
    <sheet name="KINDGESPREK-8" sheetId="67" r:id="rId30"/>
    <sheet name="TOTAAL M-TOETSEN" sheetId="19" r:id="rId31"/>
    <sheet name="TOTAAL E-TOETSEN" sheetId="68" r:id="rId32"/>
    <sheet name="DOORGAANDE LIJN" sheetId="43" r:id="rId33"/>
    <sheet name="BASIS" sheetId="39" r:id="rId34"/>
    <sheet name="INTENSIEF" sheetId="40" r:id="rId35"/>
    <sheet name="VERRIJKT" sheetId="41" r:id="rId36"/>
  </sheets>
  <definedNames>
    <definedName name="_xlnm.Print_Area" localSheetId="26">'8E7'!$A$2:$AZ$56</definedName>
    <definedName name="_xlnm.Print_Area" localSheetId="27">'B8'!$A$2:$AZ$56</definedName>
    <definedName name="_xlnm.Print_Area" localSheetId="33">BASIS!$A$1:$I$40</definedName>
    <definedName name="_xlnm.Print_Area" localSheetId="3">'de indicatoren'!$A$1:$S$30</definedName>
    <definedName name="_xlnm.Print_Area" localSheetId="32">'DOORGAANDE LIJN'!$A$1:$I$40</definedName>
    <definedName name="_xlnm.Print_Area" localSheetId="7">'E3'!$A$2:$AZ$56</definedName>
    <definedName name="_xlnm.Print_Area" localSheetId="11">'E4'!$A$2:$AZ$56</definedName>
    <definedName name="_xlnm.Print_Area" localSheetId="15">'E5'!$A$2:$AZ$56</definedName>
    <definedName name="_xlnm.Print_Area" localSheetId="19">'E6'!$A$2:$AZ$56</definedName>
    <definedName name="_xlnm.Print_Area" localSheetId="23">'E7'!$A$2:$AZ$56</definedName>
    <definedName name="_xlnm.Print_Area" localSheetId="34">INTENSIEF!$A$1:$I$40</definedName>
    <definedName name="_xlnm.Print_Area" localSheetId="4">INTRO!$A$1:$AB$45</definedName>
    <definedName name="_xlnm.Print_Area" localSheetId="9">'KINDGESPREK-3'!$F$3:$AL$131</definedName>
    <definedName name="_xlnm.Print_Area" localSheetId="13">'KINDGESPREK-4'!$F$3:$AL$131</definedName>
    <definedName name="_xlnm.Print_Area" localSheetId="17">'KINDGESPREK-5'!$F$3:$AL$131</definedName>
    <definedName name="_xlnm.Print_Area" localSheetId="21">'KINDGESPREK-6'!$F$3:$AL$131</definedName>
    <definedName name="_xlnm.Print_Area" localSheetId="25">'KINDGESPREK-7'!$F$3:$AL$131</definedName>
    <definedName name="_xlnm.Print_Area" localSheetId="29">'KINDGESPREK-8'!$F$3:$AL$131</definedName>
    <definedName name="_xlnm.Print_Area" localSheetId="6">'M3'!$A$2:$AZ$56</definedName>
    <definedName name="_xlnm.Print_Area" localSheetId="10">'M4'!$A$2:$AZ$56</definedName>
    <definedName name="_xlnm.Print_Area" localSheetId="14">'M5'!$A$2:$AZ$56</definedName>
    <definedName name="_xlnm.Print_Area" localSheetId="18">'M6'!$A$2:$AZ$56</definedName>
    <definedName name="_xlnm.Print_Area" localSheetId="22">'M7'!$A$2:$AZ$56</definedName>
    <definedName name="_xlnm.Print_Area" localSheetId="8">'OP-3'!$C$3:$AE$43</definedName>
    <definedName name="_xlnm.Print_Area" localSheetId="12">'OP-4'!$C$3:$AE$42</definedName>
    <definedName name="_xlnm.Print_Area" localSheetId="16">'OP-5'!$C$3:$AE$43</definedName>
    <definedName name="_xlnm.Print_Area" localSheetId="20">'OP-6'!$C$3:$AE$42</definedName>
    <definedName name="_xlnm.Print_Area" localSheetId="24">'OP-7'!$C$3:$AE$43</definedName>
    <definedName name="_xlnm.Print_Area" localSheetId="28">'OP-8'!$C$3:$AE$43</definedName>
    <definedName name="_xlnm.Print_Area" localSheetId="5">START!$A$2:$U$35</definedName>
    <definedName name="_xlnm.Print_Area" localSheetId="31">'TOTAAL E-TOETSEN'!$A$2:$AB$49</definedName>
    <definedName name="_xlnm.Print_Area" localSheetId="30">'TOTAAL M-TOETSEN'!$A$2:$AB$49</definedName>
    <definedName name="_xlnm.Print_Area" localSheetId="35">VERRIJKT!$A$1:$I$40</definedName>
    <definedName name="n.v.t.">#REF!</definedName>
    <definedName name="waarde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" i="16" l="1"/>
  <c r="I3" i="16"/>
  <c r="R2" i="16"/>
  <c r="L2" i="16"/>
  <c r="K2" i="16"/>
  <c r="J2" i="16"/>
  <c r="I2" i="16"/>
  <c r="K3" i="65"/>
  <c r="I3" i="65"/>
  <c r="R2" i="65"/>
  <c r="L2" i="65"/>
  <c r="K2" i="65"/>
  <c r="J2" i="65"/>
  <c r="I2" i="65"/>
  <c r="K3" i="62"/>
  <c r="I3" i="62"/>
  <c r="R2" i="62"/>
  <c r="L2" i="62"/>
  <c r="K2" i="62"/>
  <c r="J2" i="62"/>
  <c r="I2" i="62"/>
  <c r="K3" i="17"/>
  <c r="I3" i="17"/>
  <c r="R2" i="17"/>
  <c r="L2" i="17"/>
  <c r="K2" i="17"/>
  <c r="J2" i="17"/>
  <c r="I2" i="17"/>
  <c r="K3" i="59"/>
  <c r="I3" i="59"/>
  <c r="R2" i="59"/>
  <c r="L2" i="59"/>
  <c r="K2" i="59"/>
  <c r="J2" i="59"/>
  <c r="I2" i="59"/>
  <c r="K3" i="15"/>
  <c r="I3" i="15"/>
  <c r="R2" i="15"/>
  <c r="L2" i="15"/>
  <c r="K2" i="15"/>
  <c r="J2" i="15"/>
  <c r="I2" i="15"/>
  <c r="K3" i="56"/>
  <c r="I3" i="56"/>
  <c r="R2" i="56"/>
  <c r="L2" i="56"/>
  <c r="K2" i="56"/>
  <c r="J2" i="56"/>
  <c r="I2" i="56"/>
  <c r="K3" i="14"/>
  <c r="I3" i="14"/>
  <c r="R2" i="14"/>
  <c r="L2" i="14"/>
  <c r="K2" i="14"/>
  <c r="J2" i="14"/>
  <c r="I2" i="14"/>
  <c r="K3" i="53"/>
  <c r="I3" i="53"/>
  <c r="R2" i="53"/>
  <c r="L2" i="53"/>
  <c r="K2" i="53"/>
  <c r="J2" i="53"/>
  <c r="I2" i="53"/>
  <c r="K3" i="8"/>
  <c r="I3" i="8"/>
  <c r="R2" i="8"/>
  <c r="L2" i="8"/>
  <c r="K2" i="8"/>
  <c r="J2" i="8"/>
  <c r="I2" i="8"/>
  <c r="K3" i="52"/>
  <c r="I3" i="52"/>
  <c r="R2" i="52"/>
  <c r="L2" i="52"/>
  <c r="K2" i="52"/>
  <c r="J2" i="52"/>
  <c r="I2" i="52"/>
  <c r="C5" i="55"/>
  <c r="C5" i="51"/>
  <c r="C6" i="51"/>
  <c r="B7" i="66"/>
  <c r="B8" i="66"/>
  <c r="B9" i="66"/>
  <c r="B10" i="66"/>
  <c r="B11" i="66"/>
  <c r="B12" i="66"/>
  <c r="B13" i="66"/>
  <c r="B14" i="66"/>
  <c r="B15" i="66"/>
  <c r="B16" i="66"/>
  <c r="B17" i="66"/>
  <c r="B18" i="66"/>
  <c r="B19" i="66"/>
  <c r="B20" i="66"/>
  <c r="B21" i="66"/>
  <c r="B22" i="66"/>
  <c r="B23" i="66"/>
  <c r="B24" i="66"/>
  <c r="B25" i="66"/>
  <c r="B26" i="66"/>
  <c r="B27" i="66"/>
  <c r="B28" i="66"/>
  <c r="B29" i="66"/>
  <c r="B30" i="66"/>
  <c r="B31" i="66"/>
  <c r="B32" i="66"/>
  <c r="B33" i="66"/>
  <c r="B34" i="66"/>
  <c r="B35" i="66"/>
  <c r="B36" i="66"/>
  <c r="B37" i="66"/>
  <c r="B38" i="66"/>
  <c r="B39" i="66"/>
  <c r="B40" i="66"/>
  <c r="B41" i="66"/>
  <c r="B42" i="66"/>
  <c r="B7" i="57"/>
  <c r="B7" i="60"/>
  <c r="B7" i="63"/>
  <c r="C6" i="55"/>
  <c r="C5" i="58"/>
  <c r="C6" i="58"/>
  <c r="C5" i="61"/>
  <c r="C6" i="61"/>
  <c r="C5" i="64"/>
  <c r="C6" i="64"/>
  <c r="C5" i="67"/>
  <c r="C6" i="67"/>
  <c r="B7" i="33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18" i="16"/>
  <c r="C53" i="62"/>
  <c r="C52" i="62"/>
  <c r="C51" i="62"/>
  <c r="C50" i="62"/>
  <c r="C49" i="62"/>
  <c r="C48" i="62"/>
  <c r="C47" i="62"/>
  <c r="C46" i="62"/>
  <c r="C45" i="62"/>
  <c r="C44" i="62"/>
  <c r="C43" i="62"/>
  <c r="C42" i="62"/>
  <c r="C41" i="62"/>
  <c r="C40" i="62"/>
  <c r="C39" i="62"/>
  <c r="C38" i="62"/>
  <c r="C37" i="62"/>
  <c r="C36" i="62"/>
  <c r="C35" i="62"/>
  <c r="C34" i="62"/>
  <c r="C33" i="62"/>
  <c r="C32" i="62"/>
  <c r="C31" i="62"/>
  <c r="C30" i="62"/>
  <c r="C29" i="62"/>
  <c r="C28" i="62"/>
  <c r="C27" i="62"/>
  <c r="C26" i="62"/>
  <c r="C25" i="62"/>
  <c r="C24" i="62"/>
  <c r="C23" i="62"/>
  <c r="C22" i="62"/>
  <c r="C21" i="62"/>
  <c r="C20" i="62"/>
  <c r="C19" i="62"/>
  <c r="C18" i="62"/>
  <c r="C53" i="59"/>
  <c r="C52" i="59"/>
  <c r="C51" i="59"/>
  <c r="C50" i="59"/>
  <c r="C49" i="59"/>
  <c r="C48" i="59"/>
  <c r="C47" i="59"/>
  <c r="C46" i="59"/>
  <c r="C45" i="59"/>
  <c r="C44" i="59"/>
  <c r="C43" i="59"/>
  <c r="C42" i="59"/>
  <c r="C41" i="59"/>
  <c r="C40" i="59"/>
  <c r="C39" i="59"/>
  <c r="C38" i="59"/>
  <c r="C37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C20" i="59"/>
  <c r="C19" i="59"/>
  <c r="C18" i="59"/>
  <c r="C53" i="56"/>
  <c r="C52" i="56"/>
  <c r="C51" i="56"/>
  <c r="C50" i="56"/>
  <c r="C49" i="56"/>
  <c r="C48" i="56"/>
  <c r="C47" i="56"/>
  <c r="C46" i="56"/>
  <c r="C45" i="56"/>
  <c r="C44" i="56"/>
  <c r="C43" i="56"/>
  <c r="C42" i="56"/>
  <c r="C41" i="56"/>
  <c r="C40" i="56"/>
  <c r="C39" i="56"/>
  <c r="C38" i="56"/>
  <c r="C37" i="56"/>
  <c r="C36" i="56"/>
  <c r="C35" i="56"/>
  <c r="C34" i="56"/>
  <c r="C33" i="56"/>
  <c r="C32" i="56"/>
  <c r="C31" i="56"/>
  <c r="C30" i="56"/>
  <c r="C29" i="56"/>
  <c r="C28" i="56"/>
  <c r="C27" i="56"/>
  <c r="C26" i="56"/>
  <c r="C25" i="56"/>
  <c r="C24" i="56"/>
  <c r="C23" i="56"/>
  <c r="C22" i="56"/>
  <c r="C21" i="56"/>
  <c r="C20" i="56"/>
  <c r="C19" i="56"/>
  <c r="C18" i="56"/>
  <c r="C53" i="53"/>
  <c r="C52" i="53"/>
  <c r="C51" i="53"/>
  <c r="C50" i="53"/>
  <c r="C49" i="53"/>
  <c r="C48" i="53"/>
  <c r="C47" i="53"/>
  <c r="C46" i="53"/>
  <c r="C45" i="53"/>
  <c r="C44" i="53"/>
  <c r="C43" i="53"/>
  <c r="C42" i="53"/>
  <c r="C41" i="53"/>
  <c r="C40" i="53"/>
  <c r="C39" i="53"/>
  <c r="C38" i="53"/>
  <c r="C37" i="53"/>
  <c r="C36" i="53"/>
  <c r="C35" i="53"/>
  <c r="C34" i="53"/>
  <c r="C33" i="53"/>
  <c r="C32" i="53"/>
  <c r="C31" i="53"/>
  <c r="C30" i="53"/>
  <c r="C29" i="53"/>
  <c r="C28" i="53"/>
  <c r="C27" i="53"/>
  <c r="C26" i="53"/>
  <c r="C25" i="53"/>
  <c r="C24" i="53"/>
  <c r="C23" i="53"/>
  <c r="C22" i="53"/>
  <c r="C21" i="53"/>
  <c r="C20" i="53"/>
  <c r="C19" i="53"/>
  <c r="C18" i="53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C49" i="52"/>
  <c r="C50" i="52"/>
  <c r="C51" i="52"/>
  <c r="C52" i="52"/>
  <c r="C53" i="52"/>
  <c r="C18" i="52"/>
  <c r="AT56" i="56"/>
  <c r="AS56" i="56"/>
  <c r="Z20" i="68" s="1"/>
  <c r="AR56" i="56"/>
  <c r="AT55" i="56"/>
  <c r="AS55" i="56"/>
  <c r="AR55" i="56"/>
  <c r="AS56" i="59"/>
  <c r="AT56" i="59"/>
  <c r="AB22" i="68" s="1"/>
  <c r="AS55" i="59"/>
  <c r="AT55" i="59"/>
  <c r="AR56" i="59"/>
  <c r="AR55" i="59"/>
  <c r="W22" i="68"/>
  <c r="Q24" i="68"/>
  <c r="O24" i="68"/>
  <c r="AA22" i="68"/>
  <c r="Z22" i="68"/>
  <c r="Y22" i="68"/>
  <c r="X22" i="68"/>
  <c r="Q22" i="68"/>
  <c r="O22" i="68"/>
  <c r="AB20" i="68"/>
  <c r="AA20" i="68"/>
  <c r="Y20" i="68"/>
  <c r="X20" i="68"/>
  <c r="W20" i="68"/>
  <c r="Q20" i="68"/>
  <c r="O20" i="68"/>
  <c r="S18" i="68"/>
  <c r="Q18" i="68"/>
  <c r="O18" i="68"/>
  <c r="S16" i="68"/>
  <c r="Q16" i="68"/>
  <c r="P16" i="68"/>
  <c r="O16" i="68"/>
  <c r="E29" i="68"/>
  <c r="T27" i="68"/>
  <c r="U27" i="68" s="1"/>
  <c r="S27" i="68"/>
  <c r="Q27" i="68"/>
  <c r="T26" i="68"/>
  <c r="U26" i="68" s="1"/>
  <c r="S26" i="68"/>
  <c r="P26" i="68"/>
  <c r="C26" i="68"/>
  <c r="B26" i="68"/>
  <c r="U25" i="68"/>
  <c r="T25" i="68"/>
  <c r="S25" i="68"/>
  <c r="Q25" i="68"/>
  <c r="O25" i="68"/>
  <c r="T24" i="68"/>
  <c r="U24" i="68" s="1"/>
  <c r="S24" i="68"/>
  <c r="P24" i="68"/>
  <c r="C24" i="68"/>
  <c r="B24" i="68"/>
  <c r="U23" i="68"/>
  <c r="T23" i="68"/>
  <c r="S23" i="68"/>
  <c r="Q23" i="68"/>
  <c r="U22" i="68"/>
  <c r="T22" i="68"/>
  <c r="S22" i="68"/>
  <c r="P22" i="68"/>
  <c r="C22" i="68"/>
  <c r="B22" i="68"/>
  <c r="T21" i="68"/>
  <c r="U21" i="68" s="1"/>
  <c r="S21" i="68"/>
  <c r="Q21" i="68"/>
  <c r="U20" i="68"/>
  <c r="T20" i="68"/>
  <c r="S20" i="68"/>
  <c r="P20" i="68"/>
  <c r="C20" i="68"/>
  <c r="B20" i="68"/>
  <c r="U19" i="68"/>
  <c r="T19" i="68"/>
  <c r="S19" i="68"/>
  <c r="Q19" i="68"/>
  <c r="T18" i="68"/>
  <c r="U18" i="68" s="1"/>
  <c r="P18" i="68"/>
  <c r="C18" i="68"/>
  <c r="B18" i="68"/>
  <c r="U17" i="68"/>
  <c r="T17" i="68"/>
  <c r="Q17" i="68"/>
  <c r="T16" i="68"/>
  <c r="U16" i="68" s="1"/>
  <c r="U29" i="68" s="1"/>
  <c r="C16" i="68"/>
  <c r="B16" i="68"/>
  <c r="B29" i="68" s="1"/>
  <c r="E6" i="68"/>
  <c r="P29" i="68" l="1"/>
  <c r="P31" i="68" s="1"/>
  <c r="T15" i="67" l="1"/>
  <c r="T14" i="67" s="1"/>
  <c r="T16" i="67" s="1"/>
  <c r="R15" i="67"/>
  <c r="R14" i="67" s="1"/>
  <c r="R16" i="67" s="1"/>
  <c r="P15" i="67"/>
  <c r="P14" i="67" s="1"/>
  <c r="P16" i="67" s="1"/>
  <c r="N15" i="67"/>
  <c r="N14" i="67" s="1"/>
  <c r="N16" i="67" s="1"/>
  <c r="L15" i="67"/>
  <c r="L14" i="67" s="1"/>
  <c r="L16" i="67" s="1"/>
  <c r="J15" i="67"/>
  <c r="J14" i="67" s="1"/>
  <c r="J16" i="67" s="1"/>
  <c r="W15" i="67"/>
  <c r="W14" i="67" s="1"/>
  <c r="V15" i="67"/>
  <c r="V14" i="67" s="1"/>
  <c r="V16" i="67" s="1"/>
  <c r="U15" i="67"/>
  <c r="S15" i="67"/>
  <c r="S14" i="67" s="1"/>
  <c r="S16" i="67" s="1"/>
  <c r="Q15" i="67"/>
  <c r="Q14" i="67" s="1"/>
  <c r="Q16" i="67" s="1"/>
  <c r="O15" i="67"/>
  <c r="O14" i="67" s="1"/>
  <c r="O16" i="67" s="1"/>
  <c r="M15" i="67"/>
  <c r="M14" i="67" s="1"/>
  <c r="M16" i="67" s="1"/>
  <c r="K15" i="67"/>
  <c r="K14" i="67" s="1"/>
  <c r="K16" i="67" s="1"/>
  <c r="I15" i="67"/>
  <c r="I14" i="67" s="1"/>
  <c r="I16" i="67" s="1"/>
  <c r="C7" i="67"/>
  <c r="C8" i="67"/>
  <c r="C9" i="67"/>
  <c r="C10" i="67"/>
  <c r="C11" i="67"/>
  <c r="C12" i="67"/>
  <c r="C13" i="67"/>
  <c r="C14" i="67"/>
  <c r="C15" i="67"/>
  <c r="C16" i="67"/>
  <c r="C17" i="67"/>
  <c r="C18" i="67"/>
  <c r="C19" i="67"/>
  <c r="C20" i="67"/>
  <c r="C21" i="67"/>
  <c r="C22" i="67"/>
  <c r="C23" i="67"/>
  <c r="C24" i="67"/>
  <c r="C25" i="67"/>
  <c r="C26" i="67"/>
  <c r="C27" i="67"/>
  <c r="C28" i="67"/>
  <c r="C29" i="67"/>
  <c r="C30" i="67"/>
  <c r="C31" i="67"/>
  <c r="C32" i="67"/>
  <c r="C33" i="67"/>
  <c r="C34" i="67"/>
  <c r="C35" i="67"/>
  <c r="C36" i="67"/>
  <c r="C37" i="67"/>
  <c r="C38" i="67"/>
  <c r="C39" i="67"/>
  <c r="C40" i="67"/>
  <c r="H3" i="67"/>
  <c r="AJ3" i="67"/>
  <c r="X15" i="67"/>
  <c r="X14" i="67"/>
  <c r="X16" i="67" s="1"/>
  <c r="W16" i="67" s="1"/>
  <c r="V14" i="66"/>
  <c r="V15" i="66" s="1"/>
  <c r="T14" i="66"/>
  <c r="T15" i="66" s="1"/>
  <c r="R14" i="66"/>
  <c r="R15" i="66" s="1"/>
  <c r="P14" i="66"/>
  <c r="P15" i="66" s="1"/>
  <c r="N14" i="66"/>
  <c r="N15" i="66" s="1"/>
  <c r="L14" i="66"/>
  <c r="L15" i="66" s="1"/>
  <c r="X14" i="66"/>
  <c r="X15" i="66" s="1"/>
  <c r="U14" i="66"/>
  <c r="U15" i="66" s="1"/>
  <c r="S14" i="66"/>
  <c r="S15" i="66" s="1"/>
  <c r="Q14" i="66"/>
  <c r="Q15" i="66" s="1"/>
  <c r="O14" i="66"/>
  <c r="O15" i="66" s="1"/>
  <c r="M14" i="66"/>
  <c r="M15" i="66" s="1"/>
  <c r="K14" i="66"/>
  <c r="K15" i="66" s="1"/>
  <c r="I3" i="6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AE3" i="66"/>
  <c r="Y14" i="66"/>
  <c r="Y15" i="66" s="1"/>
  <c r="G69" i="65"/>
  <c r="F69" i="65"/>
  <c r="E69" i="65"/>
  <c r="D69" i="65"/>
  <c r="C69" i="65"/>
  <c r="G68" i="65"/>
  <c r="F68" i="65"/>
  <c r="E68" i="65"/>
  <c r="D68" i="65"/>
  <c r="C68" i="65"/>
  <c r="G67" i="65"/>
  <c r="F67" i="65"/>
  <c r="E67" i="65"/>
  <c r="D67" i="65"/>
  <c r="C67" i="65"/>
  <c r="G66" i="65"/>
  <c r="F66" i="65"/>
  <c r="E66" i="65"/>
  <c r="D66" i="65"/>
  <c r="C66" i="65"/>
  <c r="C58" i="65"/>
  <c r="D57" i="65"/>
  <c r="C57" i="65"/>
  <c r="W56" i="65"/>
  <c r="V56" i="65"/>
  <c r="U56" i="65"/>
  <c r="T56" i="65"/>
  <c r="S56" i="65"/>
  <c r="R56" i="65"/>
  <c r="AX55" i="65"/>
  <c r="AU55" i="65"/>
  <c r="AP55" i="65"/>
  <c r="E55" i="65"/>
  <c r="D55" i="65"/>
  <c r="AK54" i="65"/>
  <c r="B54" i="65"/>
  <c r="AY53" i="65"/>
  <c r="AZ53" i="65" s="1"/>
  <c r="AW53" i="65"/>
  <c r="AV53" i="65"/>
  <c r="AR53" i="65"/>
  <c r="AQ53" i="65"/>
  <c r="AO53" i="65"/>
  <c r="AN53" i="65"/>
  <c r="AI53" i="65"/>
  <c r="AJ53" i="65" s="1"/>
  <c r="AH53" i="65"/>
  <c r="AG53" i="65"/>
  <c r="AF53" i="65"/>
  <c r="AE53" i="65"/>
  <c r="AD53" i="65"/>
  <c r="AC53" i="65"/>
  <c r="AB53" i="65"/>
  <c r="AA53" i="65"/>
  <c r="Z53" i="65"/>
  <c r="Y53" i="65"/>
  <c r="W53" i="65"/>
  <c r="V53" i="65"/>
  <c r="U53" i="65"/>
  <c r="T53" i="65"/>
  <c r="S53" i="65"/>
  <c r="X53" i="65" s="1"/>
  <c r="R53" i="65"/>
  <c r="P53" i="65"/>
  <c r="O53" i="65"/>
  <c r="Q53" i="65" s="1"/>
  <c r="N53" i="65"/>
  <c r="M53" i="65"/>
  <c r="AT53" i="65" s="1"/>
  <c r="AY52" i="65"/>
  <c r="AZ52" i="65" s="1"/>
  <c r="AV52" i="65"/>
  <c r="AW52" i="65" s="1"/>
  <c r="AS52" i="65"/>
  <c r="AQ52" i="65"/>
  <c r="AO52" i="65"/>
  <c r="AN52" i="65"/>
  <c r="AJ52" i="65"/>
  <c r="AI52" i="65"/>
  <c r="AH52" i="65"/>
  <c r="AG52" i="65"/>
  <c r="AF52" i="65"/>
  <c r="AE52" i="65"/>
  <c r="AD52" i="65"/>
  <c r="AC52" i="65"/>
  <c r="AB52" i="65"/>
  <c r="AA52" i="65"/>
  <c r="Z52" i="65"/>
  <c r="Y52" i="65"/>
  <c r="W52" i="65"/>
  <c r="V52" i="65"/>
  <c r="U52" i="65"/>
  <c r="T52" i="65"/>
  <c r="X52" i="65" s="1"/>
  <c r="S52" i="65"/>
  <c r="R52" i="65"/>
  <c r="P52" i="65"/>
  <c r="O52" i="65"/>
  <c r="N52" i="65"/>
  <c r="Q52" i="65" s="1"/>
  <c r="M52" i="65"/>
  <c r="AR52" i="65" s="1"/>
  <c r="AZ51" i="65"/>
  <c r="AY51" i="65"/>
  <c r="AV51" i="65"/>
  <c r="AW51" i="65" s="1"/>
  <c r="AQ51" i="65"/>
  <c r="AO51" i="65"/>
  <c r="AN51" i="65"/>
  <c r="AI51" i="65"/>
  <c r="AJ51" i="65" s="1"/>
  <c r="AH51" i="65"/>
  <c r="AG51" i="65"/>
  <c r="AF51" i="65"/>
  <c r="AE51" i="65"/>
  <c r="AD51" i="65"/>
  <c r="AC51" i="65"/>
  <c r="AB51" i="65"/>
  <c r="AA51" i="65"/>
  <c r="Z51" i="65"/>
  <c r="Y51" i="65"/>
  <c r="W51" i="65"/>
  <c r="V51" i="65"/>
  <c r="U51" i="65"/>
  <c r="T51" i="65"/>
  <c r="S51" i="65"/>
  <c r="R51" i="65"/>
  <c r="X51" i="65" s="1"/>
  <c r="Q51" i="65"/>
  <c r="P51" i="65"/>
  <c r="O51" i="65"/>
  <c r="N51" i="65"/>
  <c r="M51" i="65"/>
  <c r="AT51" i="65" s="1"/>
  <c r="AY50" i="65"/>
  <c r="AZ50" i="65" s="1"/>
  <c r="AV50" i="65"/>
  <c r="AW50" i="65" s="1"/>
  <c r="AQ50" i="65"/>
  <c r="AO50" i="65"/>
  <c r="AN50" i="65"/>
  <c r="AI50" i="65"/>
  <c r="AJ50" i="65" s="1"/>
  <c r="AH50" i="65"/>
  <c r="AG50" i="65"/>
  <c r="AF50" i="65"/>
  <c r="AE50" i="65"/>
  <c r="AD50" i="65"/>
  <c r="AC50" i="65"/>
  <c r="AB50" i="65"/>
  <c r="AA50" i="65"/>
  <c r="Z50" i="65"/>
  <c r="Y50" i="65"/>
  <c r="W50" i="65"/>
  <c r="V50" i="65"/>
  <c r="U50" i="65"/>
  <c r="T50" i="65"/>
  <c r="S50" i="65"/>
  <c r="R50" i="65"/>
  <c r="X50" i="65" s="1"/>
  <c r="P50" i="65"/>
  <c r="O50" i="65"/>
  <c r="N50" i="65"/>
  <c r="Q50" i="65" s="1"/>
  <c r="M50" i="65"/>
  <c r="AT50" i="65" s="1"/>
  <c r="AY49" i="65"/>
  <c r="AZ49" i="65" s="1"/>
  <c r="AW49" i="65"/>
  <c r="AV49" i="65"/>
  <c r="AR49" i="65"/>
  <c r="AQ49" i="65"/>
  <c r="AO49" i="65"/>
  <c r="AN49" i="65"/>
  <c r="AI49" i="65"/>
  <c r="AJ49" i="65" s="1"/>
  <c r="AH49" i="65"/>
  <c r="AG49" i="65"/>
  <c r="AF49" i="65"/>
  <c r="AE49" i="65"/>
  <c r="AD49" i="65"/>
  <c r="AC49" i="65"/>
  <c r="AB49" i="65"/>
  <c r="AA49" i="65"/>
  <c r="Z49" i="65"/>
  <c r="Y49" i="65"/>
  <c r="W49" i="65"/>
  <c r="V49" i="65"/>
  <c r="U49" i="65"/>
  <c r="T49" i="65"/>
  <c r="S49" i="65"/>
  <c r="R49" i="65"/>
  <c r="X49" i="65" s="1"/>
  <c r="P49" i="65"/>
  <c r="O49" i="65"/>
  <c r="N49" i="65"/>
  <c r="Q49" i="65" s="1"/>
  <c r="M49" i="65"/>
  <c r="AT49" i="65" s="1"/>
  <c r="AY48" i="65"/>
  <c r="AZ48" i="65" s="1"/>
  <c r="AW48" i="65"/>
  <c r="AV48" i="65"/>
  <c r="AS48" i="65"/>
  <c r="AQ48" i="65"/>
  <c r="AO48" i="65"/>
  <c r="AN48" i="65"/>
  <c r="AJ48" i="65"/>
  <c r="AI48" i="65"/>
  <c r="AH48" i="65"/>
  <c r="AG48" i="65"/>
  <c r="AF48" i="65"/>
  <c r="AE48" i="65"/>
  <c r="AD48" i="65"/>
  <c r="AC48" i="65"/>
  <c r="AB48" i="65"/>
  <c r="AA48" i="65"/>
  <c r="Z48" i="65"/>
  <c r="Y48" i="65"/>
  <c r="W48" i="65"/>
  <c r="V48" i="65"/>
  <c r="U48" i="65"/>
  <c r="T48" i="65"/>
  <c r="X48" i="65" s="1"/>
  <c r="S48" i="65"/>
  <c r="R48" i="65"/>
  <c r="P48" i="65"/>
  <c r="Q48" i="65" s="1"/>
  <c r="O48" i="65"/>
  <c r="N48" i="65"/>
  <c r="M48" i="65"/>
  <c r="AT48" i="65" s="1"/>
  <c r="AZ47" i="65"/>
  <c r="AY47" i="65"/>
  <c r="AV47" i="65"/>
  <c r="AW47" i="65" s="1"/>
  <c r="AQ47" i="65"/>
  <c r="AO47" i="65"/>
  <c r="AN47" i="65"/>
  <c r="AJ47" i="65"/>
  <c r="AI47" i="65"/>
  <c r="AH47" i="65"/>
  <c r="AG47" i="65"/>
  <c r="AF47" i="65"/>
  <c r="AE47" i="65"/>
  <c r="AD47" i="65"/>
  <c r="AC47" i="65"/>
  <c r="AB47" i="65"/>
  <c r="AA47" i="65"/>
  <c r="Z47" i="65"/>
  <c r="Y47" i="65"/>
  <c r="W47" i="65"/>
  <c r="V47" i="65"/>
  <c r="U47" i="65"/>
  <c r="T47" i="65"/>
  <c r="S47" i="65"/>
  <c r="R47" i="65"/>
  <c r="X47" i="65" s="1"/>
  <c r="Q47" i="65"/>
  <c r="P47" i="65"/>
  <c r="O47" i="65"/>
  <c r="N47" i="65"/>
  <c r="M47" i="65"/>
  <c r="AT47" i="65" s="1"/>
  <c r="AZ46" i="65"/>
  <c r="AY46" i="65"/>
  <c r="AV46" i="65"/>
  <c r="AW46" i="65" s="1"/>
  <c r="AS46" i="65"/>
  <c r="AR46" i="65"/>
  <c r="AQ46" i="65"/>
  <c r="AO46" i="65"/>
  <c r="AN46" i="65"/>
  <c r="AI46" i="65"/>
  <c r="AJ46" i="65" s="1"/>
  <c r="AH46" i="65"/>
  <c r="AG46" i="65"/>
  <c r="AF46" i="65"/>
  <c r="AE46" i="65"/>
  <c r="AD46" i="65"/>
  <c r="AC46" i="65"/>
  <c r="AB46" i="65"/>
  <c r="AA46" i="65"/>
  <c r="Z46" i="65"/>
  <c r="Y46" i="65"/>
  <c r="W46" i="65"/>
  <c r="V46" i="65"/>
  <c r="U46" i="65"/>
  <c r="T46" i="65"/>
  <c r="S46" i="65"/>
  <c r="R46" i="65"/>
  <c r="X46" i="65" s="1"/>
  <c r="P46" i="65"/>
  <c r="O46" i="65"/>
  <c r="N46" i="65"/>
  <c r="Q46" i="65" s="1"/>
  <c r="M46" i="65"/>
  <c r="AT46" i="65" s="1"/>
  <c r="AY45" i="65"/>
  <c r="AZ45" i="65" s="1"/>
  <c r="AW45" i="65"/>
  <c r="AV45" i="65"/>
  <c r="AR45" i="65"/>
  <c r="AQ45" i="65"/>
  <c r="AO45" i="65"/>
  <c r="AN45" i="65"/>
  <c r="AI45" i="65"/>
  <c r="AJ45" i="65" s="1"/>
  <c r="AH45" i="65"/>
  <c r="AG45" i="65"/>
  <c r="AF45" i="65"/>
  <c r="AE45" i="65"/>
  <c r="AD45" i="65"/>
  <c r="AC45" i="65"/>
  <c r="AB45" i="65"/>
  <c r="AA45" i="65"/>
  <c r="Z45" i="65"/>
  <c r="Y45" i="65"/>
  <c r="W45" i="65"/>
  <c r="V45" i="65"/>
  <c r="U45" i="65"/>
  <c r="T45" i="65"/>
  <c r="S45" i="65"/>
  <c r="X45" i="65" s="1"/>
  <c r="R45" i="65"/>
  <c r="P45" i="65"/>
  <c r="O45" i="65"/>
  <c r="Q45" i="65" s="1"/>
  <c r="N45" i="65"/>
  <c r="M45" i="65"/>
  <c r="AT45" i="65" s="1"/>
  <c r="AY44" i="65"/>
  <c r="AZ44" i="65" s="1"/>
  <c r="AV44" i="65"/>
  <c r="AW44" i="65" s="1"/>
  <c r="AS44" i="65"/>
  <c r="AQ44" i="65"/>
  <c r="AO44" i="65"/>
  <c r="AN44" i="65"/>
  <c r="AJ44" i="65"/>
  <c r="AI44" i="65"/>
  <c r="AH44" i="65"/>
  <c r="AG44" i="65"/>
  <c r="AF44" i="65"/>
  <c r="AE44" i="65"/>
  <c r="AD44" i="65"/>
  <c r="AC44" i="65"/>
  <c r="AB44" i="65"/>
  <c r="AA44" i="65"/>
  <c r="Z44" i="65"/>
  <c r="Y44" i="65"/>
  <c r="W44" i="65"/>
  <c r="V44" i="65"/>
  <c r="U44" i="65"/>
  <c r="T44" i="65"/>
  <c r="X44" i="65" s="1"/>
  <c r="S44" i="65"/>
  <c r="R44" i="65"/>
  <c r="P44" i="65"/>
  <c r="O44" i="65"/>
  <c r="N44" i="65"/>
  <c r="Q44" i="65" s="1"/>
  <c r="M44" i="65"/>
  <c r="AR44" i="65" s="1"/>
  <c r="AZ43" i="65"/>
  <c r="AY43" i="65"/>
  <c r="AV43" i="65"/>
  <c r="AW43" i="65" s="1"/>
  <c r="AQ43" i="65"/>
  <c r="AO43" i="65"/>
  <c r="AN43" i="65"/>
  <c r="AI43" i="65"/>
  <c r="AJ43" i="65" s="1"/>
  <c r="AH43" i="65"/>
  <c r="AG43" i="65"/>
  <c r="AF43" i="65"/>
  <c r="AE43" i="65"/>
  <c r="AD43" i="65"/>
  <c r="AC43" i="65"/>
  <c r="AB43" i="65"/>
  <c r="AA43" i="65"/>
  <c r="Z43" i="65"/>
  <c r="Y43" i="65"/>
  <c r="W43" i="65"/>
  <c r="V43" i="65"/>
  <c r="U43" i="65"/>
  <c r="T43" i="65"/>
  <c r="S43" i="65"/>
  <c r="R43" i="65"/>
  <c r="X43" i="65" s="1"/>
  <c r="Q43" i="65"/>
  <c r="P43" i="65"/>
  <c r="O43" i="65"/>
  <c r="N43" i="65"/>
  <c r="M43" i="65"/>
  <c r="AT43" i="65" s="1"/>
  <c r="AY42" i="65"/>
  <c r="AZ42" i="65" s="1"/>
  <c r="AV42" i="65"/>
  <c r="AW42" i="65" s="1"/>
  <c r="AQ42" i="65"/>
  <c r="AO42" i="65"/>
  <c r="AN42" i="65"/>
  <c r="AI42" i="65"/>
  <c r="AJ42" i="65" s="1"/>
  <c r="AH42" i="65"/>
  <c r="AG42" i="65"/>
  <c r="AF42" i="65"/>
  <c r="AE42" i="65"/>
  <c r="AD42" i="65"/>
  <c r="AC42" i="65"/>
  <c r="AB42" i="65"/>
  <c r="AA42" i="65"/>
  <c r="Z42" i="65"/>
  <c r="Y42" i="65"/>
  <c r="W42" i="65"/>
  <c r="V42" i="65"/>
  <c r="U42" i="65"/>
  <c r="T42" i="65"/>
  <c r="S42" i="65"/>
  <c r="R42" i="65"/>
  <c r="X42" i="65" s="1"/>
  <c r="P42" i="65"/>
  <c r="O42" i="65"/>
  <c r="N42" i="65"/>
  <c r="Q42" i="65" s="1"/>
  <c r="M42" i="65"/>
  <c r="AT42" i="65" s="1"/>
  <c r="AY41" i="65"/>
  <c r="AZ41" i="65" s="1"/>
  <c r="AW41" i="65"/>
  <c r="AV41" i="65"/>
  <c r="AR41" i="65"/>
  <c r="AQ41" i="65"/>
  <c r="AO41" i="65"/>
  <c r="AN41" i="65"/>
  <c r="AI41" i="65"/>
  <c r="AJ41" i="65" s="1"/>
  <c r="AH41" i="65"/>
  <c r="AG41" i="65"/>
  <c r="AF41" i="65"/>
  <c r="AE41" i="65"/>
  <c r="AD41" i="65"/>
  <c r="AC41" i="65"/>
  <c r="AB41" i="65"/>
  <c r="AA41" i="65"/>
  <c r="Z41" i="65"/>
  <c r="Y41" i="65"/>
  <c r="W41" i="65"/>
  <c r="V41" i="65"/>
  <c r="U41" i="65"/>
  <c r="T41" i="65"/>
  <c r="S41" i="65"/>
  <c r="R41" i="65"/>
  <c r="X41" i="65" s="1"/>
  <c r="P41" i="65"/>
  <c r="O41" i="65"/>
  <c r="N41" i="65"/>
  <c r="Q41" i="65" s="1"/>
  <c r="M41" i="65"/>
  <c r="AT41" i="65" s="1"/>
  <c r="AY40" i="65"/>
  <c r="AZ40" i="65" s="1"/>
  <c r="AW40" i="65"/>
  <c r="AV40" i="65"/>
  <c r="AS40" i="65"/>
  <c r="AQ40" i="65"/>
  <c r="AO40" i="65"/>
  <c r="AN40" i="65"/>
  <c r="AJ40" i="65"/>
  <c r="AI40" i="65"/>
  <c r="AH40" i="65"/>
  <c r="AG40" i="65"/>
  <c r="AF40" i="65"/>
  <c r="AE40" i="65"/>
  <c r="AD40" i="65"/>
  <c r="AC40" i="65"/>
  <c r="AB40" i="65"/>
  <c r="AA40" i="65"/>
  <c r="Z40" i="65"/>
  <c r="Y40" i="65"/>
  <c r="W40" i="65"/>
  <c r="V40" i="65"/>
  <c r="U40" i="65"/>
  <c r="T40" i="65"/>
  <c r="X40" i="65" s="1"/>
  <c r="S40" i="65"/>
  <c r="R40" i="65"/>
  <c r="P40" i="65"/>
  <c r="Q40" i="65" s="1"/>
  <c r="O40" i="65"/>
  <c r="N40" i="65"/>
  <c r="M40" i="65"/>
  <c r="AT40" i="65" s="1"/>
  <c r="AZ39" i="65"/>
  <c r="AY39" i="65"/>
  <c r="AV39" i="65"/>
  <c r="AW39" i="65" s="1"/>
  <c r="AQ39" i="65"/>
  <c r="AO39" i="65"/>
  <c r="AN39" i="65"/>
  <c r="AJ39" i="65"/>
  <c r="AI39" i="65"/>
  <c r="AH39" i="65"/>
  <c r="AG39" i="65"/>
  <c r="AF39" i="65"/>
  <c r="AE39" i="65"/>
  <c r="AD39" i="65"/>
  <c r="AC39" i="65"/>
  <c r="AB39" i="65"/>
  <c r="AA39" i="65"/>
  <c r="Z39" i="65"/>
  <c r="Y39" i="65"/>
  <c r="W39" i="65"/>
  <c r="V39" i="65"/>
  <c r="U39" i="65"/>
  <c r="T39" i="65"/>
  <c r="S39" i="65"/>
  <c r="R39" i="65"/>
  <c r="X39" i="65" s="1"/>
  <c r="Q39" i="65"/>
  <c r="P39" i="65"/>
  <c r="O39" i="65"/>
  <c r="N39" i="65"/>
  <c r="M39" i="65"/>
  <c r="AT39" i="65" s="1"/>
  <c r="AZ38" i="65"/>
  <c r="AY38" i="65"/>
  <c r="AV38" i="65"/>
  <c r="AW38" i="65" s="1"/>
  <c r="AS38" i="65"/>
  <c r="AR38" i="65"/>
  <c r="AQ38" i="65"/>
  <c r="AO38" i="65"/>
  <c r="AN38" i="65"/>
  <c r="AI38" i="65"/>
  <c r="AJ38" i="65" s="1"/>
  <c r="AH38" i="65"/>
  <c r="AG38" i="65"/>
  <c r="AF38" i="65"/>
  <c r="AE38" i="65"/>
  <c r="AD38" i="65"/>
  <c r="AC38" i="65"/>
  <c r="AB38" i="65"/>
  <c r="AA38" i="65"/>
  <c r="Z38" i="65"/>
  <c r="Y38" i="65"/>
  <c r="W38" i="65"/>
  <c r="V38" i="65"/>
  <c r="U38" i="65"/>
  <c r="T38" i="65"/>
  <c r="S38" i="65"/>
  <c r="R38" i="65"/>
  <c r="X38" i="65" s="1"/>
  <c r="P38" i="65"/>
  <c r="O38" i="65"/>
  <c r="N38" i="65"/>
  <c r="Q38" i="65" s="1"/>
  <c r="M38" i="65"/>
  <c r="AT38" i="65" s="1"/>
  <c r="AY37" i="65"/>
  <c r="AZ37" i="65" s="1"/>
  <c r="AW37" i="65"/>
  <c r="AV37" i="65"/>
  <c r="AR37" i="65"/>
  <c r="AQ37" i="65"/>
  <c r="AO37" i="65"/>
  <c r="AN37" i="65"/>
  <c r="AI37" i="65"/>
  <c r="AJ37" i="65" s="1"/>
  <c r="AH37" i="65"/>
  <c r="AG37" i="65"/>
  <c r="AF37" i="65"/>
  <c r="AE37" i="65"/>
  <c r="AD37" i="65"/>
  <c r="AC37" i="65"/>
  <c r="AB37" i="65"/>
  <c r="AA37" i="65"/>
  <c r="Z37" i="65"/>
  <c r="Y37" i="65"/>
  <c r="W37" i="65"/>
  <c r="V37" i="65"/>
  <c r="U37" i="65"/>
  <c r="T37" i="65"/>
  <c r="S37" i="65"/>
  <c r="X37" i="65" s="1"/>
  <c r="R37" i="65"/>
  <c r="P37" i="65"/>
  <c r="O37" i="65"/>
  <c r="Q37" i="65" s="1"/>
  <c r="N37" i="65"/>
  <c r="M37" i="65"/>
  <c r="AT37" i="65" s="1"/>
  <c r="AY36" i="65"/>
  <c r="AZ36" i="65" s="1"/>
  <c r="AV36" i="65"/>
  <c r="AW36" i="65" s="1"/>
  <c r="AS36" i="65"/>
  <c r="AQ36" i="65"/>
  <c r="AO36" i="65"/>
  <c r="AN36" i="65"/>
  <c r="AI36" i="65"/>
  <c r="AJ36" i="65" s="1"/>
  <c r="AH36" i="65"/>
  <c r="AG36" i="65"/>
  <c r="AF36" i="65"/>
  <c r="AE36" i="65"/>
  <c r="AD36" i="65"/>
  <c r="AC36" i="65"/>
  <c r="AB36" i="65"/>
  <c r="AA36" i="65"/>
  <c r="Z36" i="65"/>
  <c r="Y36" i="65"/>
  <c r="W36" i="65"/>
  <c r="V36" i="65"/>
  <c r="U36" i="65"/>
  <c r="T36" i="65"/>
  <c r="X36" i="65" s="1"/>
  <c r="S36" i="65"/>
  <c r="R36" i="65"/>
  <c r="P36" i="65"/>
  <c r="O36" i="65"/>
  <c r="N36" i="65"/>
  <c r="Q36" i="65" s="1"/>
  <c r="M36" i="65"/>
  <c r="AR36" i="65" s="1"/>
  <c r="AZ35" i="65"/>
  <c r="AY35" i="65"/>
  <c r="AV35" i="65"/>
  <c r="AW35" i="65" s="1"/>
  <c r="AQ35" i="65"/>
  <c r="AO35" i="65"/>
  <c r="AN35" i="65"/>
  <c r="AI35" i="65"/>
  <c r="AJ35" i="65" s="1"/>
  <c r="AH35" i="65"/>
  <c r="AG35" i="65"/>
  <c r="AF35" i="65"/>
  <c r="AE35" i="65"/>
  <c r="AD35" i="65"/>
  <c r="AC35" i="65"/>
  <c r="AB35" i="65"/>
  <c r="AA35" i="65"/>
  <c r="Z35" i="65"/>
  <c r="Y35" i="65"/>
  <c r="W35" i="65"/>
  <c r="V35" i="65"/>
  <c r="U35" i="65"/>
  <c r="T35" i="65"/>
  <c r="S35" i="65"/>
  <c r="R35" i="65"/>
  <c r="X35" i="65" s="1"/>
  <c r="Q35" i="65"/>
  <c r="P35" i="65"/>
  <c r="O35" i="65"/>
  <c r="N35" i="65"/>
  <c r="M35" i="65"/>
  <c r="AT35" i="65" s="1"/>
  <c r="AY34" i="65"/>
  <c r="AZ34" i="65" s="1"/>
  <c r="AV34" i="65"/>
  <c r="AW34" i="65" s="1"/>
  <c r="AQ34" i="65"/>
  <c r="AO34" i="65"/>
  <c r="AN34" i="65"/>
  <c r="AI34" i="65"/>
  <c r="AJ34" i="65" s="1"/>
  <c r="AH34" i="65"/>
  <c r="AG34" i="65"/>
  <c r="AF34" i="65"/>
  <c r="AE34" i="65"/>
  <c r="AD34" i="65"/>
  <c r="AC34" i="65"/>
  <c r="AB34" i="65"/>
  <c r="AA34" i="65"/>
  <c r="Z34" i="65"/>
  <c r="Y34" i="65"/>
  <c r="W34" i="65"/>
  <c r="V34" i="65"/>
  <c r="U34" i="65"/>
  <c r="T34" i="65"/>
  <c r="S34" i="65"/>
  <c r="R34" i="65"/>
  <c r="X34" i="65" s="1"/>
  <c r="P34" i="65"/>
  <c r="O34" i="65"/>
  <c r="N34" i="65"/>
  <c r="Q34" i="65" s="1"/>
  <c r="M34" i="65"/>
  <c r="AT34" i="65" s="1"/>
  <c r="AY33" i="65"/>
  <c r="AZ33" i="65" s="1"/>
  <c r="AW33" i="65"/>
  <c r="AV33" i="65"/>
  <c r="AR33" i="65"/>
  <c r="AQ33" i="65"/>
  <c r="AO33" i="65"/>
  <c r="AN33" i="65"/>
  <c r="AI33" i="65"/>
  <c r="AJ33" i="65" s="1"/>
  <c r="AH33" i="65"/>
  <c r="AG33" i="65"/>
  <c r="AF33" i="65"/>
  <c r="AE33" i="65"/>
  <c r="AD33" i="65"/>
  <c r="AC33" i="65"/>
  <c r="AB33" i="65"/>
  <c r="AA33" i="65"/>
  <c r="Z33" i="65"/>
  <c r="Y33" i="65"/>
  <c r="W33" i="65"/>
  <c r="V33" i="65"/>
  <c r="U33" i="65"/>
  <c r="T33" i="65"/>
  <c r="S33" i="65"/>
  <c r="R33" i="65"/>
  <c r="X33" i="65" s="1"/>
  <c r="P33" i="65"/>
  <c r="O33" i="65"/>
  <c r="N33" i="65"/>
  <c r="Q33" i="65" s="1"/>
  <c r="M33" i="65"/>
  <c r="AT33" i="65" s="1"/>
  <c r="AY32" i="65"/>
  <c r="AZ32" i="65" s="1"/>
  <c r="AW32" i="65"/>
  <c r="AV32" i="65"/>
  <c r="AS32" i="65"/>
  <c r="AQ32" i="65"/>
  <c r="AO32" i="65"/>
  <c r="AN32" i="65"/>
  <c r="AJ32" i="65"/>
  <c r="AI32" i="65"/>
  <c r="AH32" i="65"/>
  <c r="AG32" i="65"/>
  <c r="AF32" i="65"/>
  <c r="AE32" i="65"/>
  <c r="AD32" i="65"/>
  <c r="AC32" i="65"/>
  <c r="AB32" i="65"/>
  <c r="AA32" i="65"/>
  <c r="Z32" i="65"/>
  <c r="Y32" i="65"/>
  <c r="W32" i="65"/>
  <c r="V32" i="65"/>
  <c r="U32" i="65"/>
  <c r="T32" i="65"/>
  <c r="X32" i="65" s="1"/>
  <c r="S32" i="65"/>
  <c r="R32" i="65"/>
  <c r="P32" i="65"/>
  <c r="Q32" i="65" s="1"/>
  <c r="O32" i="65"/>
  <c r="N32" i="65"/>
  <c r="M32" i="65"/>
  <c r="AT32" i="65" s="1"/>
  <c r="AZ31" i="65"/>
  <c r="AY31" i="65"/>
  <c r="AV31" i="65"/>
  <c r="AW31" i="65" s="1"/>
  <c r="AQ31" i="65"/>
  <c r="AO31" i="65"/>
  <c r="AN31" i="65"/>
  <c r="AJ31" i="65"/>
  <c r="AI31" i="65"/>
  <c r="AH31" i="65"/>
  <c r="AG31" i="65"/>
  <c r="AF31" i="65"/>
  <c r="AE31" i="65"/>
  <c r="AD31" i="65"/>
  <c r="AC31" i="65"/>
  <c r="AB31" i="65"/>
  <c r="AA31" i="65"/>
  <c r="Z31" i="65"/>
  <c r="Y31" i="65"/>
  <c r="W31" i="65"/>
  <c r="V31" i="65"/>
  <c r="U31" i="65"/>
  <c r="T31" i="65"/>
  <c r="S31" i="65"/>
  <c r="R31" i="65"/>
  <c r="Q31" i="65"/>
  <c r="P31" i="65"/>
  <c r="O31" i="65"/>
  <c r="N31" i="65"/>
  <c r="M31" i="65"/>
  <c r="AT31" i="65" s="1"/>
  <c r="AZ30" i="65"/>
  <c r="AY30" i="65"/>
  <c r="AV30" i="65"/>
  <c r="AW30" i="65" s="1"/>
  <c r="AQ30" i="65"/>
  <c r="AO30" i="65"/>
  <c r="AN30" i="65"/>
  <c r="AI30" i="65"/>
  <c r="AJ30" i="65" s="1"/>
  <c r="AH30" i="65"/>
  <c r="AG30" i="65"/>
  <c r="AF30" i="65"/>
  <c r="AE30" i="65"/>
  <c r="AD30" i="65"/>
  <c r="AC30" i="65"/>
  <c r="AB30" i="65"/>
  <c r="AA30" i="65"/>
  <c r="Z30" i="65"/>
  <c r="Y30" i="65"/>
  <c r="W30" i="65"/>
  <c r="V30" i="65"/>
  <c r="U30" i="65"/>
  <c r="T30" i="65"/>
  <c r="S30" i="65"/>
  <c r="R30" i="65"/>
  <c r="X30" i="65" s="1"/>
  <c r="P30" i="65"/>
  <c r="O30" i="65"/>
  <c r="N30" i="65"/>
  <c r="M30" i="65"/>
  <c r="AT30" i="65" s="1"/>
  <c r="AY29" i="65"/>
  <c r="AZ29" i="65" s="1"/>
  <c r="AW29" i="65"/>
  <c r="AV29" i="65"/>
  <c r="AQ29" i="65"/>
  <c r="AO29" i="65"/>
  <c r="AN29" i="65"/>
  <c r="AI29" i="65"/>
  <c r="AJ29" i="65" s="1"/>
  <c r="AH29" i="65"/>
  <c r="AG29" i="65"/>
  <c r="AF29" i="65"/>
  <c r="AE29" i="65"/>
  <c r="AD29" i="65"/>
  <c r="AC29" i="65"/>
  <c r="AB29" i="65"/>
  <c r="AA29" i="65"/>
  <c r="Z29" i="65"/>
  <c r="Y29" i="65"/>
  <c r="W29" i="65"/>
  <c r="V29" i="65"/>
  <c r="U29" i="65"/>
  <c r="T29" i="65"/>
  <c r="S29" i="65"/>
  <c r="R29" i="65"/>
  <c r="P29" i="65"/>
  <c r="O29" i="65"/>
  <c r="Q29" i="65" s="1"/>
  <c r="N29" i="65"/>
  <c r="M29" i="65"/>
  <c r="AT29" i="65" s="1"/>
  <c r="AY28" i="65"/>
  <c r="AZ28" i="65" s="1"/>
  <c r="AV28" i="65"/>
  <c r="AW28" i="65" s="1"/>
  <c r="AQ28" i="65"/>
  <c r="AO28" i="65"/>
  <c r="AN28" i="65"/>
  <c r="AI28" i="65"/>
  <c r="AH28" i="65"/>
  <c r="AG28" i="65"/>
  <c r="AF28" i="65"/>
  <c r="AE28" i="65"/>
  <c r="AD28" i="65"/>
  <c r="AC28" i="65"/>
  <c r="AB28" i="65"/>
  <c r="Z28" i="65"/>
  <c r="Y28" i="65"/>
  <c r="W28" i="65"/>
  <c r="V28" i="65"/>
  <c r="U28" i="65"/>
  <c r="T28" i="65"/>
  <c r="S28" i="65"/>
  <c r="R28" i="65"/>
  <c r="P28" i="65"/>
  <c r="O28" i="65"/>
  <c r="N28" i="65"/>
  <c r="Q28" i="65" s="1"/>
  <c r="M28" i="65"/>
  <c r="AR28" i="65" s="1"/>
  <c r="AZ27" i="65"/>
  <c r="AY27" i="65"/>
  <c r="AW27" i="65"/>
  <c r="AV27" i="65"/>
  <c r="AQ27" i="65"/>
  <c r="AO27" i="65"/>
  <c r="AN27" i="65"/>
  <c r="AI27" i="65"/>
  <c r="AH27" i="65"/>
  <c r="AG27" i="65"/>
  <c r="AF27" i="65"/>
  <c r="AE27" i="65"/>
  <c r="AD27" i="65"/>
  <c r="AC27" i="65"/>
  <c r="AB27" i="65"/>
  <c r="AA27" i="65"/>
  <c r="Z27" i="65"/>
  <c r="W27" i="65"/>
  <c r="V27" i="65"/>
  <c r="U27" i="65"/>
  <c r="T27" i="65"/>
  <c r="S27" i="65"/>
  <c r="R27" i="65"/>
  <c r="Q27" i="65"/>
  <c r="P27" i="65"/>
  <c r="O27" i="65"/>
  <c r="N27" i="65"/>
  <c r="M27" i="65"/>
  <c r="AT27" i="65" s="1"/>
  <c r="AY26" i="65"/>
  <c r="AZ26" i="65" s="1"/>
  <c r="AV26" i="65"/>
  <c r="AW26" i="65" s="1"/>
  <c r="AQ26" i="65"/>
  <c r="AO26" i="65"/>
  <c r="AN26" i="65"/>
  <c r="AI26" i="65"/>
  <c r="AH26" i="65"/>
  <c r="AG26" i="65"/>
  <c r="AF26" i="65"/>
  <c r="AE26" i="65"/>
  <c r="AD26" i="65"/>
  <c r="AC26" i="65"/>
  <c r="AB26" i="65"/>
  <c r="AA26" i="65"/>
  <c r="Y26" i="65"/>
  <c r="W26" i="65"/>
  <c r="V26" i="65"/>
  <c r="U26" i="65"/>
  <c r="T26" i="65"/>
  <c r="S26" i="65"/>
  <c r="R26" i="65"/>
  <c r="P26" i="65"/>
  <c r="O26" i="65"/>
  <c r="N26" i="65"/>
  <c r="M26" i="65"/>
  <c r="AT26" i="65" s="1"/>
  <c r="AZ25" i="65"/>
  <c r="AY25" i="65"/>
  <c r="AW25" i="65"/>
  <c r="AV25" i="65"/>
  <c r="AQ25" i="65"/>
  <c r="AO25" i="65"/>
  <c r="AN25" i="65"/>
  <c r="AI25" i="65"/>
  <c r="AH25" i="65"/>
  <c r="AG25" i="65"/>
  <c r="AF25" i="65"/>
  <c r="AE25" i="65"/>
  <c r="AD25" i="65"/>
  <c r="AC25" i="65"/>
  <c r="AB25" i="65"/>
  <c r="Z25" i="65"/>
  <c r="Y25" i="65"/>
  <c r="W25" i="65"/>
  <c r="V25" i="65"/>
  <c r="U25" i="65"/>
  <c r="T25" i="65"/>
  <c r="S25" i="65"/>
  <c r="R25" i="65"/>
  <c r="P25" i="65"/>
  <c r="O25" i="65"/>
  <c r="N25" i="65"/>
  <c r="M25" i="65"/>
  <c r="AT25" i="65" s="1"/>
  <c r="AY24" i="65"/>
  <c r="AZ24" i="65" s="1"/>
  <c r="AQ24" i="65"/>
  <c r="AO24" i="65"/>
  <c r="AN24" i="65"/>
  <c r="AI24" i="65"/>
  <c r="AH24" i="65"/>
  <c r="AG24" i="65"/>
  <c r="AF24" i="65"/>
  <c r="AE24" i="65"/>
  <c r="AD24" i="65"/>
  <c r="AC24" i="65"/>
  <c r="AB24" i="65"/>
  <c r="AA24" i="65"/>
  <c r="Y24" i="65"/>
  <c r="W24" i="65"/>
  <c r="V24" i="65"/>
  <c r="U24" i="65"/>
  <c r="T24" i="65"/>
  <c r="S24" i="65"/>
  <c r="R24" i="65"/>
  <c r="P24" i="65"/>
  <c r="O24" i="65"/>
  <c r="N24" i="65"/>
  <c r="M24" i="65"/>
  <c r="AT24" i="65" s="1"/>
  <c r="AY23" i="65"/>
  <c r="AZ23" i="65" s="1"/>
  <c r="AQ23" i="65"/>
  <c r="AO23" i="65"/>
  <c r="AN23" i="65"/>
  <c r="AI23" i="65"/>
  <c r="AH23" i="65"/>
  <c r="AE23" i="65"/>
  <c r="AD23" i="65"/>
  <c r="AC23" i="65"/>
  <c r="Z23" i="65"/>
  <c r="Y23" i="65"/>
  <c r="W23" i="65"/>
  <c r="V23" i="65"/>
  <c r="U23" i="65"/>
  <c r="T23" i="65"/>
  <c r="S23" i="65"/>
  <c r="R23" i="65"/>
  <c r="P23" i="65"/>
  <c r="O23" i="65"/>
  <c r="N23" i="65"/>
  <c r="M23" i="65"/>
  <c r="AY22" i="65"/>
  <c r="AZ22" i="65" s="1"/>
  <c r="AQ22" i="65"/>
  <c r="AO22" i="65"/>
  <c r="AN22" i="65"/>
  <c r="AI22" i="65"/>
  <c r="AH22" i="65"/>
  <c r="AG22" i="65"/>
  <c r="AD22" i="65"/>
  <c r="AC22" i="65"/>
  <c r="AB22" i="65"/>
  <c r="AA22" i="65"/>
  <c r="Y22" i="65"/>
  <c r="W22" i="65"/>
  <c r="V22" i="65"/>
  <c r="U22" i="65"/>
  <c r="T22" i="65"/>
  <c r="S22" i="65"/>
  <c r="R22" i="65"/>
  <c r="P22" i="65"/>
  <c r="O22" i="65"/>
  <c r="N22" i="65"/>
  <c r="M22" i="65"/>
  <c r="AZ21" i="65"/>
  <c r="AY21" i="65"/>
  <c r="AQ21" i="65"/>
  <c r="AO21" i="65"/>
  <c r="AN21" i="65"/>
  <c r="AI21" i="65"/>
  <c r="AH21" i="65"/>
  <c r="AG21" i="65"/>
  <c r="AF21" i="65"/>
  <c r="AD21" i="65"/>
  <c r="AC21" i="65"/>
  <c r="AB21" i="65"/>
  <c r="AA21" i="65"/>
  <c r="Y21" i="65"/>
  <c r="W21" i="65"/>
  <c r="V21" i="65"/>
  <c r="U21" i="65"/>
  <c r="T21" i="65"/>
  <c r="S21" i="65"/>
  <c r="R21" i="65"/>
  <c r="P21" i="65"/>
  <c r="O21" i="65"/>
  <c r="N21" i="65"/>
  <c r="M21" i="65"/>
  <c r="AY20" i="65"/>
  <c r="AZ20" i="65" s="1"/>
  <c r="AQ20" i="65"/>
  <c r="AO20" i="65"/>
  <c r="AN20" i="65"/>
  <c r="AI20" i="65"/>
  <c r="AH20" i="65"/>
  <c r="AG20" i="65"/>
  <c r="AE20" i="65"/>
  <c r="AD20" i="65"/>
  <c r="AC20" i="65"/>
  <c r="AB20" i="65"/>
  <c r="Y20" i="65"/>
  <c r="W20" i="65"/>
  <c r="V20" i="65"/>
  <c r="U20" i="65"/>
  <c r="T20" i="65"/>
  <c r="S20" i="65"/>
  <c r="R20" i="65"/>
  <c r="P20" i="65"/>
  <c r="O20" i="65"/>
  <c r="N20" i="65"/>
  <c r="M20" i="65"/>
  <c r="AY19" i="65"/>
  <c r="AZ19" i="65" s="1"/>
  <c r="AQ19" i="65"/>
  <c r="AO19" i="65"/>
  <c r="AN19" i="65"/>
  <c r="AI19" i="65"/>
  <c r="AH19" i="65"/>
  <c r="AG19" i="65"/>
  <c r="AD19" i="65"/>
  <c r="AC19" i="65"/>
  <c r="AB19" i="65"/>
  <c r="AA19" i="65"/>
  <c r="Y19" i="65"/>
  <c r="W19" i="65"/>
  <c r="V19" i="65"/>
  <c r="U19" i="65"/>
  <c r="T19" i="65"/>
  <c r="S19" i="65"/>
  <c r="R19" i="65"/>
  <c r="P19" i="65"/>
  <c r="O19" i="65"/>
  <c r="N19" i="65"/>
  <c r="M19" i="65"/>
  <c r="AZ18" i="65"/>
  <c r="AY18" i="65"/>
  <c r="AQ18" i="65"/>
  <c r="AO18" i="65"/>
  <c r="AN18" i="65"/>
  <c r="AI18" i="65"/>
  <c r="AH18" i="65"/>
  <c r="AG18" i="65"/>
  <c r="AF18" i="65"/>
  <c r="AD18" i="65"/>
  <c r="AC18" i="65"/>
  <c r="AB18" i="65"/>
  <c r="AA18" i="65"/>
  <c r="W18" i="65"/>
  <c r="V18" i="65"/>
  <c r="U18" i="65"/>
  <c r="T18" i="65"/>
  <c r="S18" i="65"/>
  <c r="R18" i="65"/>
  <c r="P18" i="65"/>
  <c r="O18" i="65"/>
  <c r="N18" i="65"/>
  <c r="M18" i="65"/>
  <c r="D8" i="65"/>
  <c r="T15" i="64"/>
  <c r="T14" i="64" s="1"/>
  <c r="T16" i="64" s="1"/>
  <c r="R15" i="64"/>
  <c r="R14" i="64" s="1"/>
  <c r="R16" i="64" s="1"/>
  <c r="P15" i="64"/>
  <c r="P14" i="64" s="1"/>
  <c r="P16" i="64" s="1"/>
  <c r="N15" i="64"/>
  <c r="N14" i="64" s="1"/>
  <c r="N16" i="64" s="1"/>
  <c r="L15" i="64"/>
  <c r="L14" i="64" s="1"/>
  <c r="L16" i="64" s="1"/>
  <c r="J15" i="64"/>
  <c r="J14" i="64" s="1"/>
  <c r="J16" i="64" s="1"/>
  <c r="W15" i="64"/>
  <c r="W14" i="64" s="1"/>
  <c r="V15" i="64"/>
  <c r="V14" i="64" s="1"/>
  <c r="V16" i="64" s="1"/>
  <c r="U15" i="64"/>
  <c r="S15" i="64"/>
  <c r="S14" i="64" s="1"/>
  <c r="S16" i="64" s="1"/>
  <c r="Q15" i="64"/>
  <c r="Q14" i="64" s="1"/>
  <c r="Q16" i="64" s="1"/>
  <c r="O15" i="64"/>
  <c r="O14" i="64" s="1"/>
  <c r="O16" i="64" s="1"/>
  <c r="M15" i="64"/>
  <c r="M14" i="64" s="1"/>
  <c r="M16" i="64" s="1"/>
  <c r="K15" i="64"/>
  <c r="K14" i="64" s="1"/>
  <c r="K16" i="64" s="1"/>
  <c r="I15" i="64"/>
  <c r="I14" i="64" s="1"/>
  <c r="I16" i="64" s="1"/>
  <c r="C7" i="64"/>
  <c r="C8" i="64"/>
  <c r="C9" i="64"/>
  <c r="C10" i="64"/>
  <c r="C11" i="64"/>
  <c r="C12" i="64"/>
  <c r="C13" i="64"/>
  <c r="C14" i="64"/>
  <c r="C15" i="64"/>
  <c r="C16" i="64"/>
  <c r="C17" i="64"/>
  <c r="C18" i="64"/>
  <c r="C19" i="64"/>
  <c r="C20" i="64"/>
  <c r="C21" i="64"/>
  <c r="C22" i="64"/>
  <c r="C23" i="64"/>
  <c r="C24" i="64"/>
  <c r="C25" i="64"/>
  <c r="C26" i="64"/>
  <c r="C27" i="64"/>
  <c r="C28" i="64"/>
  <c r="C29" i="64"/>
  <c r="C30" i="64"/>
  <c r="C31" i="64"/>
  <c r="C32" i="64"/>
  <c r="C33" i="64"/>
  <c r="C34" i="64"/>
  <c r="C35" i="64"/>
  <c r="C36" i="64"/>
  <c r="C37" i="64"/>
  <c r="C38" i="64"/>
  <c r="C39" i="64"/>
  <c r="C40" i="64"/>
  <c r="H3" i="64"/>
  <c r="AJ3" i="64"/>
  <c r="X15" i="64"/>
  <c r="X14" i="64"/>
  <c r="X16" i="64" s="1"/>
  <c r="W16" i="64" s="1"/>
  <c r="V14" i="63"/>
  <c r="V15" i="63" s="1"/>
  <c r="T14" i="63"/>
  <c r="T15" i="63" s="1"/>
  <c r="R14" i="63"/>
  <c r="R15" i="63" s="1"/>
  <c r="P14" i="63"/>
  <c r="P15" i="63" s="1"/>
  <c r="N14" i="63"/>
  <c r="N15" i="63" s="1"/>
  <c r="L14" i="63"/>
  <c r="L15" i="63" s="1"/>
  <c r="X14" i="63"/>
  <c r="X15" i="63" s="1"/>
  <c r="U14" i="63"/>
  <c r="U15" i="63" s="1"/>
  <c r="S14" i="63"/>
  <c r="S15" i="63" s="1"/>
  <c r="Q14" i="63"/>
  <c r="Q15" i="63" s="1"/>
  <c r="O14" i="63"/>
  <c r="O15" i="63" s="1"/>
  <c r="M14" i="63"/>
  <c r="M15" i="63" s="1"/>
  <c r="K14" i="63"/>
  <c r="K15" i="63" s="1"/>
  <c r="B8" i="63"/>
  <c r="B9" i="63"/>
  <c r="B10" i="63"/>
  <c r="B11" i="63"/>
  <c r="B12" i="63"/>
  <c r="B13" i="63"/>
  <c r="B14" i="63"/>
  <c r="B15" i="63"/>
  <c r="B16" i="63"/>
  <c r="B17" i="63"/>
  <c r="B18" i="63"/>
  <c r="B19" i="63"/>
  <c r="B20" i="63"/>
  <c r="B21" i="63"/>
  <c r="B22" i="63"/>
  <c r="B23" i="63"/>
  <c r="B24" i="63"/>
  <c r="B25" i="63"/>
  <c r="B26" i="63"/>
  <c r="B27" i="63"/>
  <c r="B28" i="63"/>
  <c r="B29" i="63"/>
  <c r="B30" i="63"/>
  <c r="B31" i="63"/>
  <c r="B32" i="63"/>
  <c r="B33" i="63"/>
  <c r="B34" i="63"/>
  <c r="B35" i="63"/>
  <c r="B36" i="63"/>
  <c r="B37" i="63"/>
  <c r="B38" i="63"/>
  <c r="B39" i="63"/>
  <c r="B40" i="63"/>
  <c r="B41" i="63"/>
  <c r="B42" i="63"/>
  <c r="I3" i="63"/>
  <c r="AE3" i="63"/>
  <c r="Y14" i="63"/>
  <c r="Y15" i="63" s="1"/>
  <c r="B18" i="62"/>
  <c r="B19" i="62"/>
  <c r="E68" i="62"/>
  <c r="B20" i="62"/>
  <c r="B21" i="62"/>
  <c r="AC21" i="62"/>
  <c r="B22" i="62"/>
  <c r="B23" i="62"/>
  <c r="AF23" i="62"/>
  <c r="B24" i="62"/>
  <c r="B25" i="62"/>
  <c r="AE25" i="62"/>
  <c r="B26" i="62"/>
  <c r="B27" i="62"/>
  <c r="B28" i="62"/>
  <c r="B29" i="62"/>
  <c r="AI29" i="62"/>
  <c r="B30" i="62"/>
  <c r="B31" i="62"/>
  <c r="AD31" i="62"/>
  <c r="B32" i="62"/>
  <c r="B33" i="62"/>
  <c r="AD33" i="62"/>
  <c r="B34" i="62"/>
  <c r="B35" i="62"/>
  <c r="AD35" i="62"/>
  <c r="B36" i="62"/>
  <c r="B37" i="62"/>
  <c r="AE37" i="62"/>
  <c r="B38" i="62"/>
  <c r="B39" i="62"/>
  <c r="AE39" i="62"/>
  <c r="B40" i="62"/>
  <c r="B41" i="62"/>
  <c r="AD41" i="62"/>
  <c r="B42" i="62"/>
  <c r="B43" i="62"/>
  <c r="AD43" i="62"/>
  <c r="B44" i="62"/>
  <c r="B45" i="62"/>
  <c r="AE45" i="62"/>
  <c r="B46" i="62"/>
  <c r="B47" i="62"/>
  <c r="AE47" i="62"/>
  <c r="B48" i="62"/>
  <c r="B49" i="62"/>
  <c r="AF49" i="62"/>
  <c r="B50" i="62"/>
  <c r="B51" i="62"/>
  <c r="AF51" i="62"/>
  <c r="B52" i="62"/>
  <c r="B53" i="62"/>
  <c r="AG53" i="62"/>
  <c r="G67" i="62"/>
  <c r="F67" i="62"/>
  <c r="E67" i="62"/>
  <c r="D67" i="62"/>
  <c r="C67" i="62"/>
  <c r="G66" i="62"/>
  <c r="F66" i="62"/>
  <c r="E66" i="62"/>
  <c r="D66" i="62"/>
  <c r="C66" i="62"/>
  <c r="C58" i="62"/>
  <c r="D57" i="62"/>
  <c r="C57" i="62"/>
  <c r="W56" i="62"/>
  <c r="V56" i="62"/>
  <c r="K54" i="62" s="1"/>
  <c r="J24" i="68" s="1"/>
  <c r="U56" i="62"/>
  <c r="T56" i="62"/>
  <c r="S56" i="62"/>
  <c r="R56" i="62"/>
  <c r="AX55" i="62"/>
  <c r="AU55" i="62"/>
  <c r="AP55" i="62"/>
  <c r="E55" i="62"/>
  <c r="D55" i="62"/>
  <c r="AK54" i="62"/>
  <c r="AY53" i="62"/>
  <c r="AZ53" i="62" s="1"/>
  <c r="AW53" i="62"/>
  <c r="AV53" i="62"/>
  <c r="AR53" i="62"/>
  <c r="AQ53" i="62"/>
  <c r="AO53" i="62"/>
  <c r="AN53" i="62"/>
  <c r="AH53" i="62"/>
  <c r="Z53" i="62"/>
  <c r="P53" i="62"/>
  <c r="O53" i="62"/>
  <c r="N53" i="62"/>
  <c r="Q53" i="62" s="1"/>
  <c r="M53" i="62"/>
  <c r="AT53" i="62" s="1"/>
  <c r="AY52" i="62"/>
  <c r="AZ52" i="62" s="1"/>
  <c r="AV52" i="62"/>
  <c r="AW52" i="62" s="1"/>
  <c r="AS52" i="62"/>
  <c r="AQ52" i="62"/>
  <c r="AO52" i="62"/>
  <c r="AN52" i="62"/>
  <c r="AI52" i="62"/>
  <c r="AH52" i="62"/>
  <c r="AG52" i="62"/>
  <c r="AF52" i="62"/>
  <c r="AE52" i="62"/>
  <c r="AD52" i="62"/>
  <c r="AC52" i="62"/>
  <c r="AB52" i="62"/>
  <c r="AA52" i="62"/>
  <c r="Z52" i="62"/>
  <c r="Y52" i="62"/>
  <c r="W52" i="62"/>
  <c r="V52" i="62"/>
  <c r="U52" i="62"/>
  <c r="T52" i="62"/>
  <c r="S52" i="62"/>
  <c r="R52" i="62"/>
  <c r="P52" i="62"/>
  <c r="Q52" i="62" s="1"/>
  <c r="O52" i="62"/>
  <c r="N52" i="62"/>
  <c r="M52" i="62"/>
  <c r="AR52" i="62" s="1"/>
  <c r="AZ51" i="62"/>
  <c r="AY51" i="62"/>
  <c r="AV51" i="62"/>
  <c r="AW51" i="62" s="1"/>
  <c r="AQ51" i="62"/>
  <c r="AO51" i="62"/>
  <c r="AN51" i="62"/>
  <c r="AH51" i="62"/>
  <c r="AG51" i="62"/>
  <c r="AC51" i="62"/>
  <c r="AB51" i="62"/>
  <c r="Z51" i="62"/>
  <c r="Y51" i="62"/>
  <c r="T51" i="62"/>
  <c r="S51" i="62"/>
  <c r="Q51" i="62"/>
  <c r="P51" i="62"/>
  <c r="O51" i="62"/>
  <c r="N51" i="62"/>
  <c r="M51" i="62"/>
  <c r="AT51" i="62" s="1"/>
  <c r="AY50" i="62"/>
  <c r="AZ50" i="62" s="1"/>
  <c r="AV50" i="62"/>
  <c r="AW50" i="62" s="1"/>
  <c r="AR50" i="62"/>
  <c r="AQ50" i="62"/>
  <c r="AO50" i="62"/>
  <c r="AN50" i="62"/>
  <c r="AI50" i="62"/>
  <c r="AH50" i="62"/>
  <c r="AG50" i="62"/>
  <c r="AF50" i="62"/>
  <c r="AE50" i="62"/>
  <c r="AD50" i="62"/>
  <c r="AC50" i="62"/>
  <c r="AB50" i="62"/>
  <c r="AA50" i="62"/>
  <c r="Z50" i="62"/>
  <c r="Y50" i="62"/>
  <c r="W50" i="62"/>
  <c r="V50" i="62"/>
  <c r="U50" i="62"/>
  <c r="T50" i="62"/>
  <c r="S50" i="62"/>
  <c r="R50" i="62"/>
  <c r="P50" i="62"/>
  <c r="O50" i="62"/>
  <c r="N50" i="62"/>
  <c r="Q50" i="62" s="1"/>
  <c r="M50" i="62"/>
  <c r="AT50" i="62" s="1"/>
  <c r="AY49" i="62"/>
  <c r="AZ49" i="62" s="1"/>
  <c r="AW49" i="62"/>
  <c r="AV49" i="62"/>
  <c r="AR49" i="62"/>
  <c r="AQ49" i="62"/>
  <c r="AO49" i="62"/>
  <c r="AN49" i="62"/>
  <c r="AG49" i="62"/>
  <c r="Y49" i="62"/>
  <c r="P49" i="62"/>
  <c r="O49" i="62"/>
  <c r="N49" i="62"/>
  <c r="Q49" i="62" s="1"/>
  <c r="M49" i="62"/>
  <c r="AT49" i="62" s="1"/>
  <c r="AY48" i="62"/>
  <c r="AZ48" i="62" s="1"/>
  <c r="AV48" i="62"/>
  <c r="AW48" i="62" s="1"/>
  <c r="AQ48" i="62"/>
  <c r="AO48" i="62"/>
  <c r="AN48" i="62"/>
  <c r="AI48" i="62"/>
  <c r="AH48" i="62"/>
  <c r="AG48" i="62"/>
  <c r="AF48" i="62"/>
  <c r="AE48" i="62"/>
  <c r="AD48" i="62"/>
  <c r="AC48" i="62"/>
  <c r="AB48" i="62"/>
  <c r="AA48" i="62"/>
  <c r="Z48" i="62"/>
  <c r="Y48" i="62"/>
  <c r="W48" i="62"/>
  <c r="V48" i="62"/>
  <c r="U48" i="62"/>
  <c r="T48" i="62"/>
  <c r="S48" i="62"/>
  <c r="R48" i="62"/>
  <c r="P48" i="62"/>
  <c r="Q48" i="62" s="1"/>
  <c r="O48" i="62"/>
  <c r="N48" i="62"/>
  <c r="M48" i="62"/>
  <c r="AT48" i="62" s="1"/>
  <c r="AZ47" i="62"/>
  <c r="AY47" i="62"/>
  <c r="AV47" i="62"/>
  <c r="AW47" i="62" s="1"/>
  <c r="AQ47" i="62"/>
  <c r="AO47" i="62"/>
  <c r="AN47" i="62"/>
  <c r="AI47" i="62"/>
  <c r="AG47" i="62"/>
  <c r="AF47" i="62"/>
  <c r="AB47" i="62"/>
  <c r="AA47" i="62"/>
  <c r="Y47" i="62"/>
  <c r="W47" i="62"/>
  <c r="S47" i="62"/>
  <c r="R47" i="62"/>
  <c r="Q47" i="62"/>
  <c r="P47" i="62"/>
  <c r="O47" i="62"/>
  <c r="N47" i="62"/>
  <c r="M47" i="62"/>
  <c r="AS47" i="62" s="1"/>
  <c r="AY46" i="62"/>
  <c r="AZ46" i="62" s="1"/>
  <c r="AV46" i="62"/>
  <c r="AW46" i="62" s="1"/>
  <c r="AQ46" i="62"/>
  <c r="AO46" i="62"/>
  <c r="AN46" i="62"/>
  <c r="AI46" i="62"/>
  <c r="AH46" i="62"/>
  <c r="AG46" i="62"/>
  <c r="AF46" i="62"/>
  <c r="AE46" i="62"/>
  <c r="AD46" i="62"/>
  <c r="AC46" i="62"/>
  <c r="AB46" i="62"/>
  <c r="AA46" i="62"/>
  <c r="Z46" i="62"/>
  <c r="Y46" i="62"/>
  <c r="W46" i="62"/>
  <c r="V46" i="62"/>
  <c r="U46" i="62"/>
  <c r="T46" i="62"/>
  <c r="S46" i="62"/>
  <c r="R46" i="62"/>
  <c r="P46" i="62"/>
  <c r="O46" i="62"/>
  <c r="N46" i="62"/>
  <c r="Q46" i="62" s="1"/>
  <c r="M46" i="62"/>
  <c r="AT46" i="62" s="1"/>
  <c r="AY45" i="62"/>
  <c r="AZ45" i="62" s="1"/>
  <c r="AW45" i="62"/>
  <c r="AV45" i="62"/>
  <c r="AS45" i="62"/>
  <c r="AR45" i="62"/>
  <c r="AQ45" i="62"/>
  <c r="AO45" i="62"/>
  <c r="AN45" i="62"/>
  <c r="AF45" i="62"/>
  <c r="W45" i="62"/>
  <c r="P45" i="62"/>
  <c r="O45" i="62"/>
  <c r="N45" i="62"/>
  <c r="Q45" i="62" s="1"/>
  <c r="M45" i="62"/>
  <c r="AT45" i="62" s="1"/>
  <c r="AY44" i="62"/>
  <c r="AZ44" i="62" s="1"/>
  <c r="AV44" i="62"/>
  <c r="AW44" i="62" s="1"/>
  <c r="AS44" i="62"/>
  <c r="AQ44" i="62"/>
  <c r="AO44" i="62"/>
  <c r="AN44" i="62"/>
  <c r="AI44" i="62"/>
  <c r="AH44" i="62"/>
  <c r="AG44" i="62"/>
  <c r="AF44" i="62"/>
  <c r="AE44" i="62"/>
  <c r="AD44" i="62"/>
  <c r="AC44" i="62"/>
  <c r="AB44" i="62"/>
  <c r="AA44" i="62"/>
  <c r="Z44" i="62"/>
  <c r="Y44" i="62"/>
  <c r="W44" i="62"/>
  <c r="V44" i="62"/>
  <c r="U44" i="62"/>
  <c r="T44" i="62"/>
  <c r="S44" i="62"/>
  <c r="R44" i="62"/>
  <c r="P44" i="62"/>
  <c r="Q44" i="62" s="1"/>
  <c r="O44" i="62"/>
  <c r="N44" i="62"/>
  <c r="M44" i="62"/>
  <c r="AR44" i="62" s="1"/>
  <c r="AZ43" i="62"/>
  <c r="AY43" i="62"/>
  <c r="AV43" i="62"/>
  <c r="AW43" i="62" s="1"/>
  <c r="AQ43" i="62"/>
  <c r="AO43" i="62"/>
  <c r="AN43" i="62"/>
  <c r="AI43" i="62"/>
  <c r="AH43" i="62"/>
  <c r="AF43" i="62"/>
  <c r="AE43" i="62"/>
  <c r="AA43" i="62"/>
  <c r="Z43" i="62"/>
  <c r="W43" i="62"/>
  <c r="V43" i="62"/>
  <c r="R43" i="62"/>
  <c r="Q43" i="62"/>
  <c r="P43" i="62"/>
  <c r="O43" i="62"/>
  <c r="N43" i="62"/>
  <c r="M43" i="62"/>
  <c r="AT43" i="62" s="1"/>
  <c r="AY42" i="62"/>
  <c r="AZ42" i="62" s="1"/>
  <c r="AV42" i="62"/>
  <c r="AW42" i="62" s="1"/>
  <c r="AR42" i="62"/>
  <c r="AQ42" i="62"/>
  <c r="AO42" i="62"/>
  <c r="AN42" i="62"/>
  <c r="AI42" i="62"/>
  <c r="AH42" i="62"/>
  <c r="AG42" i="62"/>
  <c r="AF42" i="62"/>
  <c r="AE42" i="62"/>
  <c r="AD42" i="62"/>
  <c r="AC42" i="62"/>
  <c r="AB42" i="62"/>
  <c r="AA42" i="62"/>
  <c r="Z42" i="62"/>
  <c r="Y42" i="62"/>
  <c r="W42" i="62"/>
  <c r="V42" i="62"/>
  <c r="U42" i="62"/>
  <c r="T42" i="62"/>
  <c r="S42" i="62"/>
  <c r="R42" i="62"/>
  <c r="P42" i="62"/>
  <c r="O42" i="62"/>
  <c r="N42" i="62"/>
  <c r="Q42" i="62" s="1"/>
  <c r="M42" i="62"/>
  <c r="AT42" i="62" s="1"/>
  <c r="AY41" i="62"/>
  <c r="AZ41" i="62" s="1"/>
  <c r="AW41" i="62"/>
  <c r="AV41" i="62"/>
  <c r="AR41" i="62"/>
  <c r="AQ41" i="62"/>
  <c r="AO41" i="62"/>
  <c r="AN41" i="62"/>
  <c r="AE41" i="62"/>
  <c r="V41" i="62"/>
  <c r="P41" i="62"/>
  <c r="O41" i="62"/>
  <c r="N41" i="62"/>
  <c r="Q41" i="62" s="1"/>
  <c r="M41" i="62"/>
  <c r="AT41" i="62" s="1"/>
  <c r="AY40" i="62"/>
  <c r="AZ40" i="62" s="1"/>
  <c r="AW40" i="62"/>
  <c r="AV40" i="62"/>
  <c r="AS40" i="62"/>
  <c r="AQ40" i="62"/>
  <c r="AO40" i="62"/>
  <c r="AN40" i="62"/>
  <c r="AI40" i="62"/>
  <c r="AH40" i="62"/>
  <c r="AG40" i="62"/>
  <c r="AF40" i="62"/>
  <c r="AE40" i="62"/>
  <c r="AD40" i="62"/>
  <c r="AC40" i="62"/>
  <c r="AB40" i="62"/>
  <c r="AA40" i="62"/>
  <c r="Z40" i="62"/>
  <c r="Y40" i="62"/>
  <c r="W40" i="62"/>
  <c r="V40" i="62"/>
  <c r="U40" i="62"/>
  <c r="T40" i="62"/>
  <c r="S40" i="62"/>
  <c r="R40" i="62"/>
  <c r="P40" i="62"/>
  <c r="O40" i="62"/>
  <c r="N40" i="62"/>
  <c r="Q40" i="62" s="1"/>
  <c r="M40" i="62"/>
  <c r="AT40" i="62" s="1"/>
  <c r="AZ39" i="62"/>
  <c r="AY39" i="62"/>
  <c r="AV39" i="62"/>
  <c r="AW39" i="62" s="1"/>
  <c r="AQ39" i="62"/>
  <c r="AO39" i="62"/>
  <c r="AN39" i="62"/>
  <c r="AI39" i="62"/>
  <c r="AG39" i="62"/>
  <c r="AF39" i="62"/>
  <c r="AB39" i="62"/>
  <c r="AA39" i="62"/>
  <c r="Y39" i="62"/>
  <c r="W39" i="62"/>
  <c r="S39" i="62"/>
  <c r="R39" i="62"/>
  <c r="Q39" i="62"/>
  <c r="P39" i="62"/>
  <c r="O39" i="62"/>
  <c r="N39" i="62"/>
  <c r="M39" i="62"/>
  <c r="AS39" i="62" s="1"/>
  <c r="AY38" i="62"/>
  <c r="AZ38" i="62" s="1"/>
  <c r="AV38" i="62"/>
  <c r="AW38" i="62" s="1"/>
  <c r="AQ38" i="62"/>
  <c r="AO38" i="62"/>
  <c r="AN38" i="62"/>
  <c r="AI38" i="62"/>
  <c r="AH38" i="62"/>
  <c r="AG38" i="62"/>
  <c r="AF38" i="62"/>
  <c r="AE38" i="62"/>
  <c r="AD38" i="62"/>
  <c r="AC38" i="62"/>
  <c r="AB38" i="62"/>
  <c r="AA38" i="62"/>
  <c r="Z38" i="62"/>
  <c r="Y38" i="62"/>
  <c r="W38" i="62"/>
  <c r="V38" i="62"/>
  <c r="U38" i="62"/>
  <c r="T38" i="62"/>
  <c r="S38" i="62"/>
  <c r="R38" i="62"/>
  <c r="P38" i="62"/>
  <c r="O38" i="62"/>
  <c r="N38" i="62"/>
  <c r="Q38" i="62" s="1"/>
  <c r="M38" i="62"/>
  <c r="AT38" i="62" s="1"/>
  <c r="AY37" i="62"/>
  <c r="AZ37" i="62" s="1"/>
  <c r="AW37" i="62"/>
  <c r="AV37" i="62"/>
  <c r="AS37" i="62"/>
  <c r="AR37" i="62"/>
  <c r="AQ37" i="62"/>
  <c r="AO37" i="62"/>
  <c r="AN37" i="62"/>
  <c r="AF37" i="62"/>
  <c r="W37" i="62"/>
  <c r="P37" i="62"/>
  <c r="O37" i="62"/>
  <c r="Q37" i="62" s="1"/>
  <c r="N37" i="62"/>
  <c r="M37" i="62"/>
  <c r="AT37" i="62" s="1"/>
  <c r="AY36" i="62"/>
  <c r="AZ36" i="62" s="1"/>
  <c r="AV36" i="62"/>
  <c r="AW36" i="62" s="1"/>
  <c r="AS36" i="62"/>
  <c r="AQ36" i="62"/>
  <c r="AO36" i="62"/>
  <c r="AN36" i="62"/>
  <c r="AI36" i="62"/>
  <c r="AH36" i="62"/>
  <c r="AG36" i="62"/>
  <c r="AF36" i="62"/>
  <c r="AE36" i="62"/>
  <c r="AD36" i="62"/>
  <c r="AC36" i="62"/>
  <c r="AB36" i="62"/>
  <c r="AA36" i="62"/>
  <c r="Z36" i="62"/>
  <c r="Y36" i="62"/>
  <c r="W36" i="62"/>
  <c r="V36" i="62"/>
  <c r="U36" i="62"/>
  <c r="T36" i="62"/>
  <c r="S36" i="62"/>
  <c r="R36" i="62"/>
  <c r="P36" i="62"/>
  <c r="Q36" i="62" s="1"/>
  <c r="O36" i="62"/>
  <c r="N36" i="62"/>
  <c r="M36" i="62"/>
  <c r="AR36" i="62" s="1"/>
  <c r="AZ35" i="62"/>
  <c r="AY35" i="62"/>
  <c r="AV35" i="62"/>
  <c r="AW35" i="62" s="1"/>
  <c r="AQ35" i="62"/>
  <c r="AO35" i="62"/>
  <c r="AN35" i="62"/>
  <c r="AI35" i="62"/>
  <c r="AH35" i="62"/>
  <c r="AF35" i="62"/>
  <c r="AE35" i="62"/>
  <c r="AA35" i="62"/>
  <c r="Z35" i="62"/>
  <c r="W35" i="62"/>
  <c r="V35" i="62"/>
  <c r="R35" i="62"/>
  <c r="Q35" i="62"/>
  <c r="P35" i="62"/>
  <c r="O35" i="62"/>
  <c r="N35" i="62"/>
  <c r="M35" i="62"/>
  <c r="AT35" i="62" s="1"/>
  <c r="AY34" i="62"/>
  <c r="AZ34" i="62" s="1"/>
  <c r="AV34" i="62"/>
  <c r="AW34" i="62" s="1"/>
  <c r="AR34" i="62"/>
  <c r="AQ34" i="62"/>
  <c r="AO34" i="62"/>
  <c r="AN34" i="62"/>
  <c r="AI34" i="62"/>
  <c r="AH34" i="62"/>
  <c r="AG34" i="62"/>
  <c r="AF34" i="62"/>
  <c r="AE34" i="62"/>
  <c r="AD34" i="62"/>
  <c r="AC34" i="62"/>
  <c r="AB34" i="62"/>
  <c r="AA34" i="62"/>
  <c r="Z34" i="62"/>
  <c r="Y34" i="62"/>
  <c r="W34" i="62"/>
  <c r="V34" i="62"/>
  <c r="U34" i="62"/>
  <c r="T34" i="62"/>
  <c r="S34" i="62"/>
  <c r="R34" i="62"/>
  <c r="P34" i="62"/>
  <c r="O34" i="62"/>
  <c r="N34" i="62"/>
  <c r="Q34" i="62" s="1"/>
  <c r="M34" i="62"/>
  <c r="AT34" i="62" s="1"/>
  <c r="AY33" i="62"/>
  <c r="AZ33" i="62" s="1"/>
  <c r="AW33" i="62"/>
  <c r="AV33" i="62"/>
  <c r="AR33" i="62"/>
  <c r="AQ33" i="62"/>
  <c r="AO33" i="62"/>
  <c r="AN33" i="62"/>
  <c r="AE33" i="62"/>
  <c r="V33" i="62"/>
  <c r="P33" i="62"/>
  <c r="O33" i="62"/>
  <c r="N33" i="62"/>
  <c r="Q33" i="62" s="1"/>
  <c r="M33" i="62"/>
  <c r="AT33" i="62" s="1"/>
  <c r="AY32" i="62"/>
  <c r="AZ32" i="62" s="1"/>
  <c r="AV32" i="62"/>
  <c r="AW32" i="62" s="1"/>
  <c r="AS32" i="62"/>
  <c r="AQ32" i="62"/>
  <c r="AO32" i="62"/>
  <c r="AN32" i="62"/>
  <c r="AI32" i="62"/>
  <c r="AJ32" i="62" s="1"/>
  <c r="AH32" i="62"/>
  <c r="AG32" i="62"/>
  <c r="AF32" i="62"/>
  <c r="AE32" i="62"/>
  <c r="AD32" i="62"/>
  <c r="AC32" i="62"/>
  <c r="AB32" i="62"/>
  <c r="AA32" i="62"/>
  <c r="Z32" i="62"/>
  <c r="Y32" i="62"/>
  <c r="W32" i="62"/>
  <c r="V32" i="62"/>
  <c r="U32" i="62"/>
  <c r="T32" i="62"/>
  <c r="S32" i="62"/>
  <c r="R32" i="62"/>
  <c r="P32" i="62"/>
  <c r="O32" i="62"/>
  <c r="N32" i="62"/>
  <c r="Q32" i="62" s="1"/>
  <c r="M32" i="62"/>
  <c r="AT32" i="62" s="1"/>
  <c r="AZ31" i="62"/>
  <c r="AY31" i="62"/>
  <c r="AV31" i="62"/>
  <c r="AW31" i="62" s="1"/>
  <c r="AQ31" i="62"/>
  <c r="AO31" i="62"/>
  <c r="AN31" i="62"/>
  <c r="AI31" i="62"/>
  <c r="AH31" i="62"/>
  <c r="AF31" i="62"/>
  <c r="AE31" i="62"/>
  <c r="AA31" i="62"/>
  <c r="Y31" i="62"/>
  <c r="V31" i="62"/>
  <c r="U31" i="62"/>
  <c r="Q31" i="62"/>
  <c r="P31" i="62"/>
  <c r="O31" i="62"/>
  <c r="N31" i="62"/>
  <c r="M31" i="62"/>
  <c r="AS31" i="62" s="1"/>
  <c r="AY30" i="62"/>
  <c r="AZ30" i="62" s="1"/>
  <c r="AV30" i="62"/>
  <c r="AW30" i="62" s="1"/>
  <c r="AQ30" i="62"/>
  <c r="AO30" i="62"/>
  <c r="AN30" i="62"/>
  <c r="AI30" i="62"/>
  <c r="AH30" i="62"/>
  <c r="AG30" i="62"/>
  <c r="AF30" i="62"/>
  <c r="AE30" i="62"/>
  <c r="AD30" i="62"/>
  <c r="AC30" i="62"/>
  <c r="AB30" i="62"/>
  <c r="Z30" i="62"/>
  <c r="Y30" i="62"/>
  <c r="W30" i="62"/>
  <c r="V30" i="62"/>
  <c r="U30" i="62"/>
  <c r="T30" i="62"/>
  <c r="S30" i="62"/>
  <c r="R30" i="62"/>
  <c r="P30" i="62"/>
  <c r="O30" i="62"/>
  <c r="N30" i="62"/>
  <c r="Q30" i="62" s="1"/>
  <c r="M30" i="62"/>
  <c r="AT30" i="62" s="1"/>
  <c r="AY29" i="62"/>
  <c r="AZ29" i="62" s="1"/>
  <c r="AW29" i="62"/>
  <c r="AV29" i="62"/>
  <c r="AQ29" i="62"/>
  <c r="AO29" i="62"/>
  <c r="AN29" i="62"/>
  <c r="AB29" i="62"/>
  <c r="R29" i="62"/>
  <c r="P29" i="62"/>
  <c r="O29" i="62"/>
  <c r="AR29" i="62" s="1"/>
  <c r="N29" i="62"/>
  <c r="M29" i="62"/>
  <c r="AT29" i="62" s="1"/>
  <c r="AY28" i="62"/>
  <c r="AZ28" i="62" s="1"/>
  <c r="AW28" i="62"/>
  <c r="AV28" i="62"/>
  <c r="AQ28" i="62"/>
  <c r="AO28" i="62"/>
  <c r="AN28" i="62"/>
  <c r="AI28" i="62"/>
  <c r="AH28" i="62"/>
  <c r="AG28" i="62"/>
  <c r="AF28" i="62"/>
  <c r="AE28" i="62"/>
  <c r="AD28" i="62"/>
  <c r="AC28" i="62"/>
  <c r="AB28" i="62"/>
  <c r="W28" i="62"/>
  <c r="V28" i="62"/>
  <c r="U28" i="62"/>
  <c r="T28" i="62"/>
  <c r="S28" i="62"/>
  <c r="R28" i="62"/>
  <c r="P28" i="62"/>
  <c r="O28" i="62"/>
  <c r="N28" i="62"/>
  <c r="M28" i="62"/>
  <c r="AR28" i="62" s="1"/>
  <c r="AZ27" i="62"/>
  <c r="AY27" i="62"/>
  <c r="AV27" i="62"/>
  <c r="AW27" i="62" s="1"/>
  <c r="AQ27" i="62"/>
  <c r="AO27" i="62"/>
  <c r="AN27" i="62"/>
  <c r="AH27" i="62"/>
  <c r="AG27" i="62"/>
  <c r="AC27" i="62"/>
  <c r="AB27" i="62"/>
  <c r="Y27" i="62"/>
  <c r="W27" i="62"/>
  <c r="S27" i="62"/>
  <c r="R27" i="62"/>
  <c r="Q27" i="62"/>
  <c r="P27" i="62"/>
  <c r="O27" i="62"/>
  <c r="N27" i="62"/>
  <c r="M27" i="62"/>
  <c r="AT27" i="62" s="1"/>
  <c r="AZ26" i="62"/>
  <c r="AY26" i="62"/>
  <c r="AV26" i="62"/>
  <c r="AW26" i="62" s="1"/>
  <c r="AR26" i="62"/>
  <c r="AQ26" i="62"/>
  <c r="AO26" i="62"/>
  <c r="AN26" i="62"/>
  <c r="AI26" i="62"/>
  <c r="AH26" i="62"/>
  <c r="AF26" i="62"/>
  <c r="AE26" i="62"/>
  <c r="AD26" i="62"/>
  <c r="AC26" i="62"/>
  <c r="Y26" i="62"/>
  <c r="W26" i="62"/>
  <c r="V26" i="62"/>
  <c r="U26" i="62"/>
  <c r="T26" i="62"/>
  <c r="S26" i="62"/>
  <c r="R26" i="62"/>
  <c r="P26" i="62"/>
  <c r="O26" i="62"/>
  <c r="N26" i="62"/>
  <c r="M26" i="62"/>
  <c r="AT26" i="62" s="1"/>
  <c r="AY25" i="62"/>
  <c r="AZ25" i="62" s="1"/>
  <c r="AW25" i="62"/>
  <c r="AW54" i="62" s="1"/>
  <c r="AU54" i="62" s="1"/>
  <c r="AV25" i="62"/>
  <c r="AQ25" i="62"/>
  <c r="AO25" i="62"/>
  <c r="AN25" i="62"/>
  <c r="V25" i="62"/>
  <c r="P25" i="62"/>
  <c r="O25" i="62"/>
  <c r="N25" i="62"/>
  <c r="M25" i="62"/>
  <c r="AT25" i="62" s="1"/>
  <c r="AY24" i="62"/>
  <c r="AZ24" i="62" s="1"/>
  <c r="AQ24" i="62"/>
  <c r="AO24" i="62"/>
  <c r="AN24" i="62"/>
  <c r="AI24" i="62"/>
  <c r="AH24" i="62"/>
  <c r="AF24" i="62"/>
  <c r="AE24" i="62"/>
  <c r="AD24" i="62"/>
  <c r="AC24" i="62"/>
  <c r="Y24" i="62"/>
  <c r="W24" i="62"/>
  <c r="V24" i="62"/>
  <c r="U24" i="62"/>
  <c r="T24" i="62"/>
  <c r="S24" i="62"/>
  <c r="R24" i="62"/>
  <c r="P24" i="62"/>
  <c r="O24" i="62"/>
  <c r="N24" i="62"/>
  <c r="Q24" i="62" s="1"/>
  <c r="M24" i="62"/>
  <c r="AT24" i="62" s="1"/>
  <c r="AY23" i="62"/>
  <c r="AZ23" i="62" s="1"/>
  <c r="AQ23" i="62"/>
  <c r="AO23" i="62"/>
  <c r="AO55" i="62" s="1"/>
  <c r="AN23" i="62"/>
  <c r="AH23" i="62"/>
  <c r="AC23" i="62"/>
  <c r="Y23" i="62"/>
  <c r="W23" i="62"/>
  <c r="S23" i="62"/>
  <c r="R23" i="62"/>
  <c r="P23" i="62"/>
  <c r="O23" i="62"/>
  <c r="N23" i="62"/>
  <c r="Q23" i="62" s="1"/>
  <c r="M23" i="62"/>
  <c r="AT23" i="62" s="1"/>
  <c r="AY22" i="62"/>
  <c r="AZ22" i="62" s="1"/>
  <c r="AQ22" i="62"/>
  <c r="AO22" i="62"/>
  <c r="AN22" i="62"/>
  <c r="AI22" i="62"/>
  <c r="AG22" i="62"/>
  <c r="AF22" i="62"/>
  <c r="AE22" i="62"/>
  <c r="AD22" i="62"/>
  <c r="AB22" i="62"/>
  <c r="Y22" i="62"/>
  <c r="W22" i="62"/>
  <c r="V22" i="62"/>
  <c r="U22" i="62"/>
  <c r="T22" i="62"/>
  <c r="S22" i="62"/>
  <c r="R22" i="62"/>
  <c r="Q22" i="62"/>
  <c r="P22" i="62"/>
  <c r="O22" i="62"/>
  <c r="N22" i="62"/>
  <c r="M22" i="62"/>
  <c r="AT22" i="62" s="1"/>
  <c r="AZ21" i="62"/>
  <c r="AY21" i="62"/>
  <c r="AQ21" i="62"/>
  <c r="AO21" i="62"/>
  <c r="AN21" i="62"/>
  <c r="AD21" i="62"/>
  <c r="T21" i="62"/>
  <c r="P21" i="62"/>
  <c r="O21" i="62"/>
  <c r="N21" i="62"/>
  <c r="M21" i="62"/>
  <c r="AT21" i="62" s="1"/>
  <c r="AZ20" i="62"/>
  <c r="AY20" i="62"/>
  <c r="AQ20" i="62"/>
  <c r="AO20" i="62"/>
  <c r="AN20" i="62"/>
  <c r="AI20" i="62"/>
  <c r="AH20" i="62"/>
  <c r="AG20" i="62"/>
  <c r="AF20" i="62"/>
  <c r="AD20" i="62"/>
  <c r="AC20" i="62"/>
  <c r="Y20" i="62"/>
  <c r="W20" i="62"/>
  <c r="V20" i="62"/>
  <c r="U20" i="62"/>
  <c r="T20" i="62"/>
  <c r="S20" i="62"/>
  <c r="R20" i="62"/>
  <c r="P20" i="62"/>
  <c r="O20" i="62"/>
  <c r="N20" i="62"/>
  <c r="Q20" i="62" s="1"/>
  <c r="M20" i="62"/>
  <c r="AT20" i="62" s="1"/>
  <c r="AZ19" i="62"/>
  <c r="AY19" i="62"/>
  <c r="AQ19" i="62"/>
  <c r="AO19" i="62"/>
  <c r="AN19" i="62"/>
  <c r="AI19" i="62"/>
  <c r="AG19" i="62"/>
  <c r="AB19" i="62"/>
  <c r="W19" i="62"/>
  <c r="V19" i="62"/>
  <c r="R19" i="62"/>
  <c r="P19" i="62"/>
  <c r="O19" i="62"/>
  <c r="N19" i="62"/>
  <c r="Q19" i="62" s="1"/>
  <c r="M19" i="62"/>
  <c r="AS19" i="62" s="1"/>
  <c r="AY18" i="62"/>
  <c r="AZ18" i="62" s="1"/>
  <c r="AQ18" i="62"/>
  <c r="AO18" i="62"/>
  <c r="AN18" i="62"/>
  <c r="AN55" i="62" s="1"/>
  <c r="AI18" i="62"/>
  <c r="AH18" i="62"/>
  <c r="AF18" i="62"/>
  <c r="AE18" i="62"/>
  <c r="AD18" i="62"/>
  <c r="AC18" i="62"/>
  <c r="AA18" i="62"/>
  <c r="W18" i="62"/>
  <c r="V18" i="62"/>
  <c r="U18" i="62"/>
  <c r="T18" i="62"/>
  <c r="S18" i="62"/>
  <c r="R18" i="62"/>
  <c r="P18" i="62"/>
  <c r="O18" i="62"/>
  <c r="N18" i="62"/>
  <c r="M18" i="62"/>
  <c r="AT18" i="62" s="1"/>
  <c r="D8" i="62"/>
  <c r="T15" i="61"/>
  <c r="T14" i="61" s="1"/>
  <c r="T16" i="61" s="1"/>
  <c r="R15" i="61"/>
  <c r="R14" i="61" s="1"/>
  <c r="R16" i="61" s="1"/>
  <c r="P15" i="61"/>
  <c r="P14" i="61" s="1"/>
  <c r="P16" i="61" s="1"/>
  <c r="N15" i="61"/>
  <c r="N14" i="61" s="1"/>
  <c r="N16" i="61" s="1"/>
  <c r="L15" i="61"/>
  <c r="L14" i="61" s="1"/>
  <c r="L16" i="61" s="1"/>
  <c r="J15" i="61"/>
  <c r="J14" i="61" s="1"/>
  <c r="J16" i="61" s="1"/>
  <c r="W15" i="61"/>
  <c r="W14" i="61" s="1"/>
  <c r="V15" i="61"/>
  <c r="V14" i="61" s="1"/>
  <c r="V16" i="61" s="1"/>
  <c r="U15" i="61"/>
  <c r="S15" i="61"/>
  <c r="S14" i="61" s="1"/>
  <c r="S16" i="61" s="1"/>
  <c r="Q15" i="61"/>
  <c r="Q14" i="61" s="1"/>
  <c r="Q16" i="61" s="1"/>
  <c r="O15" i="61"/>
  <c r="O14" i="61" s="1"/>
  <c r="O16" i="61" s="1"/>
  <c r="M15" i="61"/>
  <c r="M14" i="61" s="1"/>
  <c r="M16" i="61" s="1"/>
  <c r="K15" i="61"/>
  <c r="K14" i="61" s="1"/>
  <c r="K16" i="61" s="1"/>
  <c r="I15" i="61"/>
  <c r="I14" i="61" s="1"/>
  <c r="I16" i="61" s="1"/>
  <c r="C7" i="61"/>
  <c r="C8" i="61"/>
  <c r="C9" i="61"/>
  <c r="C10" i="61"/>
  <c r="C11" i="61"/>
  <c r="C12" i="61"/>
  <c r="C13" i="61"/>
  <c r="C14" i="61"/>
  <c r="C15" i="61"/>
  <c r="C16" i="61"/>
  <c r="C17" i="61"/>
  <c r="C18" i="61"/>
  <c r="C19" i="61"/>
  <c r="C20" i="61"/>
  <c r="C21" i="61"/>
  <c r="C22" i="61"/>
  <c r="C23" i="61"/>
  <c r="C24" i="61"/>
  <c r="C25" i="61"/>
  <c r="C26" i="61"/>
  <c r="C27" i="61"/>
  <c r="C28" i="61"/>
  <c r="C29" i="61"/>
  <c r="C30" i="61"/>
  <c r="C31" i="61"/>
  <c r="C32" i="61"/>
  <c r="C33" i="61"/>
  <c r="C34" i="61"/>
  <c r="C35" i="61"/>
  <c r="C36" i="61"/>
  <c r="C37" i="61"/>
  <c r="C38" i="61"/>
  <c r="C39" i="61"/>
  <c r="C40" i="61"/>
  <c r="H3" i="58"/>
  <c r="H3" i="61"/>
  <c r="AJ3" i="61"/>
  <c r="X15" i="61"/>
  <c r="X14" i="61"/>
  <c r="X16" i="61" s="1"/>
  <c r="W16" i="61" s="1"/>
  <c r="AE3" i="60"/>
  <c r="I3" i="60"/>
  <c r="B8" i="60"/>
  <c r="B9" i="60"/>
  <c r="B10" i="60"/>
  <c r="B11" i="60"/>
  <c r="B12" i="60"/>
  <c r="B13" i="60"/>
  <c r="B14" i="60"/>
  <c r="B15" i="60"/>
  <c r="B16" i="60"/>
  <c r="B17" i="60"/>
  <c r="B18" i="60"/>
  <c r="B19" i="60"/>
  <c r="B20" i="60"/>
  <c r="B21" i="60"/>
  <c r="B22" i="60"/>
  <c r="B23" i="60"/>
  <c r="B24" i="60"/>
  <c r="B25" i="60"/>
  <c r="B26" i="60"/>
  <c r="B27" i="60"/>
  <c r="B28" i="60"/>
  <c r="B29" i="60"/>
  <c r="B30" i="60"/>
  <c r="B31" i="60"/>
  <c r="B32" i="60"/>
  <c r="B33" i="60"/>
  <c r="B34" i="60"/>
  <c r="B35" i="60"/>
  <c r="B36" i="60"/>
  <c r="B37" i="60"/>
  <c r="B38" i="60"/>
  <c r="B39" i="60"/>
  <c r="B40" i="60"/>
  <c r="B41" i="60"/>
  <c r="B42" i="60"/>
  <c r="V14" i="60"/>
  <c r="V15" i="60" s="1"/>
  <c r="T14" i="60"/>
  <c r="T15" i="60" s="1"/>
  <c r="R14" i="60"/>
  <c r="R15" i="60" s="1"/>
  <c r="P14" i="60"/>
  <c r="P15" i="60" s="1"/>
  <c r="N14" i="60"/>
  <c r="N15" i="60" s="1"/>
  <c r="L14" i="60"/>
  <c r="L15" i="60" s="1"/>
  <c r="X14" i="60"/>
  <c r="X15" i="60" s="1"/>
  <c r="U14" i="60"/>
  <c r="U15" i="60" s="1"/>
  <c r="S14" i="60"/>
  <c r="S15" i="60" s="1"/>
  <c r="Q14" i="60"/>
  <c r="Q15" i="60" s="1"/>
  <c r="O14" i="60"/>
  <c r="O15" i="60" s="1"/>
  <c r="M14" i="60"/>
  <c r="M15" i="60" s="1"/>
  <c r="K14" i="60"/>
  <c r="K15" i="60" s="1"/>
  <c r="Y14" i="60"/>
  <c r="Y15" i="60" s="1"/>
  <c r="B18" i="59"/>
  <c r="G69" i="59"/>
  <c r="B19" i="59"/>
  <c r="B20" i="59"/>
  <c r="B21" i="59"/>
  <c r="B22" i="59"/>
  <c r="AG22" i="59"/>
  <c r="B23" i="59"/>
  <c r="B24" i="59"/>
  <c r="B25" i="59"/>
  <c r="B26" i="59"/>
  <c r="AB26" i="59"/>
  <c r="B27" i="59"/>
  <c r="B28" i="59"/>
  <c r="B29" i="59"/>
  <c r="B30" i="59"/>
  <c r="AI30" i="59"/>
  <c r="B31" i="59"/>
  <c r="B32" i="59"/>
  <c r="B33" i="59"/>
  <c r="B34" i="59"/>
  <c r="AE34" i="59"/>
  <c r="B35" i="59"/>
  <c r="B36" i="59"/>
  <c r="B37" i="59"/>
  <c r="B38" i="59"/>
  <c r="AD38" i="59"/>
  <c r="B39" i="59"/>
  <c r="B40" i="59"/>
  <c r="B41" i="59"/>
  <c r="B42" i="59"/>
  <c r="AG42" i="59"/>
  <c r="B43" i="59"/>
  <c r="B44" i="59"/>
  <c r="B45" i="59"/>
  <c r="B46" i="59"/>
  <c r="AG46" i="59"/>
  <c r="B47" i="59"/>
  <c r="B48" i="59"/>
  <c r="B49" i="59"/>
  <c r="B50" i="59"/>
  <c r="AF50" i="59"/>
  <c r="B51" i="59"/>
  <c r="B52" i="59"/>
  <c r="B53" i="59"/>
  <c r="B18" i="53"/>
  <c r="B19" i="53"/>
  <c r="B20" i="53"/>
  <c r="D69" i="53"/>
  <c r="B21" i="53"/>
  <c r="AH21" i="53"/>
  <c r="B22" i="53"/>
  <c r="B23" i="53"/>
  <c r="B24" i="53"/>
  <c r="AF24" i="53"/>
  <c r="B25" i="53"/>
  <c r="AI25" i="53"/>
  <c r="AJ25" i="53" s="1"/>
  <c r="AB25" i="53" s="1"/>
  <c r="B26" i="53"/>
  <c r="B27" i="53"/>
  <c r="B28" i="53"/>
  <c r="AD28" i="53"/>
  <c r="B29" i="53"/>
  <c r="AC29" i="53"/>
  <c r="B30" i="53"/>
  <c r="B31" i="53"/>
  <c r="B32" i="53"/>
  <c r="AC32" i="53"/>
  <c r="B33" i="53"/>
  <c r="AI33" i="53"/>
  <c r="B34" i="53"/>
  <c r="B35" i="53"/>
  <c r="B36" i="53"/>
  <c r="AB36" i="53"/>
  <c r="B37" i="53"/>
  <c r="AI37" i="53"/>
  <c r="B38" i="53"/>
  <c r="B39" i="53"/>
  <c r="B40" i="53"/>
  <c r="AI40" i="53"/>
  <c r="B41" i="53"/>
  <c r="AG41" i="53"/>
  <c r="B42" i="53"/>
  <c r="B43" i="53"/>
  <c r="B44" i="53"/>
  <c r="AG44" i="53"/>
  <c r="B45" i="53"/>
  <c r="AF45" i="53"/>
  <c r="B46" i="53"/>
  <c r="B47" i="53"/>
  <c r="B48" i="53"/>
  <c r="AH48" i="53"/>
  <c r="B49" i="53"/>
  <c r="AF49" i="53"/>
  <c r="B50" i="53"/>
  <c r="B51" i="53"/>
  <c r="B52" i="53"/>
  <c r="AF52" i="53"/>
  <c r="B53" i="53"/>
  <c r="AE53" i="53"/>
  <c r="B18" i="56"/>
  <c r="B19" i="56"/>
  <c r="B20" i="56"/>
  <c r="F68" i="56"/>
  <c r="B21" i="56"/>
  <c r="B22" i="56"/>
  <c r="B23" i="56"/>
  <c r="B24" i="56"/>
  <c r="AI24" i="56"/>
  <c r="B25" i="56"/>
  <c r="B26" i="56"/>
  <c r="B27" i="56"/>
  <c r="B28" i="56"/>
  <c r="B29" i="56"/>
  <c r="B30" i="56"/>
  <c r="B31" i="56"/>
  <c r="B32" i="56"/>
  <c r="AG32" i="56"/>
  <c r="B33" i="56"/>
  <c r="B34" i="56"/>
  <c r="B35" i="56"/>
  <c r="B36" i="56"/>
  <c r="AG36" i="56"/>
  <c r="B37" i="56"/>
  <c r="B38" i="56"/>
  <c r="B39" i="56"/>
  <c r="B40" i="56"/>
  <c r="AH40" i="56"/>
  <c r="B41" i="56"/>
  <c r="B42" i="56"/>
  <c r="B43" i="56"/>
  <c r="B44" i="56"/>
  <c r="AD44" i="56"/>
  <c r="B45" i="56"/>
  <c r="B46" i="56"/>
  <c r="B47" i="56"/>
  <c r="B48" i="56"/>
  <c r="AF48" i="56"/>
  <c r="B49" i="56"/>
  <c r="B50" i="56"/>
  <c r="B51" i="56"/>
  <c r="B52" i="56"/>
  <c r="AB52" i="56"/>
  <c r="B53" i="56"/>
  <c r="F69" i="59"/>
  <c r="E69" i="59"/>
  <c r="C68" i="59"/>
  <c r="G67" i="59"/>
  <c r="F67" i="59"/>
  <c r="E67" i="59"/>
  <c r="D67" i="59"/>
  <c r="C67" i="59"/>
  <c r="G66" i="59"/>
  <c r="F66" i="59"/>
  <c r="E66" i="59"/>
  <c r="D66" i="59"/>
  <c r="C66" i="59"/>
  <c r="C58" i="59"/>
  <c r="D57" i="59"/>
  <c r="C57" i="59"/>
  <c r="W56" i="59"/>
  <c r="V56" i="59"/>
  <c r="K54" i="59" s="1"/>
  <c r="J22" i="68" s="1"/>
  <c r="U56" i="59"/>
  <c r="J54" i="59" s="1"/>
  <c r="I22" i="68" s="1"/>
  <c r="T56" i="59"/>
  <c r="S56" i="59"/>
  <c r="R56" i="59"/>
  <c r="AX55" i="59"/>
  <c r="AU55" i="59"/>
  <c r="AP55" i="59"/>
  <c r="E55" i="59"/>
  <c r="D55" i="59"/>
  <c r="AK54" i="59"/>
  <c r="AZ53" i="59"/>
  <c r="AY53" i="59"/>
  <c r="AV53" i="59"/>
  <c r="AW53" i="59" s="1"/>
  <c r="AQ53" i="59"/>
  <c r="AO53" i="59"/>
  <c r="AN53" i="59"/>
  <c r="AI53" i="59"/>
  <c r="AH53" i="59"/>
  <c r="AG53" i="59"/>
  <c r="AF53" i="59"/>
  <c r="AE53" i="59"/>
  <c r="AD53" i="59"/>
  <c r="AC53" i="59"/>
  <c r="AB53" i="59"/>
  <c r="AA53" i="59"/>
  <c r="Z53" i="59"/>
  <c r="Y53" i="59"/>
  <c r="W53" i="59"/>
  <c r="V53" i="59"/>
  <c r="U53" i="59"/>
  <c r="T53" i="59"/>
  <c r="S53" i="59"/>
  <c r="R53" i="59"/>
  <c r="Q53" i="59"/>
  <c r="P53" i="59"/>
  <c r="O53" i="59"/>
  <c r="N53" i="59"/>
  <c r="M53" i="59"/>
  <c r="AT53" i="59" s="1"/>
  <c r="AY52" i="59"/>
  <c r="AZ52" i="59" s="1"/>
  <c r="AV52" i="59"/>
  <c r="AW52" i="59" s="1"/>
  <c r="AR52" i="59"/>
  <c r="AQ52" i="59"/>
  <c r="AO52" i="59"/>
  <c r="AN52" i="59"/>
  <c r="AI52" i="59"/>
  <c r="AH52" i="59"/>
  <c r="AG52" i="59"/>
  <c r="AF52" i="59"/>
  <c r="AE52" i="59"/>
  <c r="AD52" i="59"/>
  <c r="AC52" i="59"/>
  <c r="AB52" i="59"/>
  <c r="AA52" i="59"/>
  <c r="Z52" i="59"/>
  <c r="Y52" i="59"/>
  <c r="W52" i="59"/>
  <c r="V52" i="59"/>
  <c r="U52" i="59"/>
  <c r="T52" i="59"/>
  <c r="S52" i="59"/>
  <c r="R52" i="59"/>
  <c r="P52" i="59"/>
  <c r="O52" i="59"/>
  <c r="N52" i="59"/>
  <c r="Q52" i="59" s="1"/>
  <c r="M52" i="59"/>
  <c r="AS52" i="59" s="1"/>
  <c r="AY51" i="59"/>
  <c r="AZ51" i="59" s="1"/>
  <c r="AW51" i="59"/>
  <c r="AV51" i="59"/>
  <c r="AS51" i="59"/>
  <c r="AR51" i="59"/>
  <c r="AQ51" i="59"/>
  <c r="AO51" i="59"/>
  <c r="AN51" i="59"/>
  <c r="AI51" i="59"/>
  <c r="AH51" i="59"/>
  <c r="AG51" i="59"/>
  <c r="AF51" i="59"/>
  <c r="AE51" i="59"/>
  <c r="AD51" i="59"/>
  <c r="AC51" i="59"/>
  <c r="AB51" i="59"/>
  <c r="AA51" i="59"/>
  <c r="Z51" i="59"/>
  <c r="Y51" i="59"/>
  <c r="W51" i="59"/>
  <c r="V51" i="59"/>
  <c r="U51" i="59"/>
  <c r="T51" i="59"/>
  <c r="S51" i="59"/>
  <c r="R51" i="59"/>
  <c r="P51" i="59"/>
  <c r="O51" i="59"/>
  <c r="N51" i="59"/>
  <c r="Q51" i="59" s="1"/>
  <c r="M51" i="59"/>
  <c r="AT51" i="59" s="1"/>
  <c r="AY50" i="59"/>
  <c r="AZ50" i="59" s="1"/>
  <c r="AV50" i="59"/>
  <c r="AW50" i="59" s="1"/>
  <c r="AQ50" i="59"/>
  <c r="AO50" i="59"/>
  <c r="AN50" i="59"/>
  <c r="AE50" i="59"/>
  <c r="AD50" i="59"/>
  <c r="W50" i="59"/>
  <c r="V50" i="59"/>
  <c r="P50" i="59"/>
  <c r="Q50" i="59" s="1"/>
  <c r="O50" i="59"/>
  <c r="N50" i="59"/>
  <c r="M50" i="59"/>
  <c r="AT50" i="59" s="1"/>
  <c r="AY49" i="59"/>
  <c r="AZ49" i="59" s="1"/>
  <c r="AV49" i="59"/>
  <c r="AW49" i="59" s="1"/>
  <c r="AQ49" i="59"/>
  <c r="AO49" i="59"/>
  <c r="AN49" i="59"/>
  <c r="AI49" i="59"/>
  <c r="AH49" i="59"/>
  <c r="AG49" i="59"/>
  <c r="AF49" i="59"/>
  <c r="AE49" i="59"/>
  <c r="AD49" i="59"/>
  <c r="AC49" i="59"/>
  <c r="AB49" i="59"/>
  <c r="AA49" i="59"/>
  <c r="Z49" i="59"/>
  <c r="Y49" i="59"/>
  <c r="W49" i="59"/>
  <c r="V49" i="59"/>
  <c r="U49" i="59"/>
  <c r="T49" i="59"/>
  <c r="S49" i="59"/>
  <c r="R49" i="59"/>
  <c r="P49" i="59"/>
  <c r="O49" i="59"/>
  <c r="N49" i="59"/>
  <c r="Q49" i="59" s="1"/>
  <c r="M49" i="59"/>
  <c r="AR49" i="59" s="1"/>
  <c r="AY48" i="59"/>
  <c r="AZ48" i="59" s="1"/>
  <c r="AW48" i="59"/>
  <c r="AV48" i="59"/>
  <c r="AR48" i="59"/>
  <c r="AQ48" i="59"/>
  <c r="AO48" i="59"/>
  <c r="AN48" i="59"/>
  <c r="AI48" i="59"/>
  <c r="AH48" i="59"/>
  <c r="AG48" i="59"/>
  <c r="AF48" i="59"/>
  <c r="AE48" i="59"/>
  <c r="AD48" i="59"/>
  <c r="AC48" i="59"/>
  <c r="AB48" i="59"/>
  <c r="AA48" i="59"/>
  <c r="Z48" i="59"/>
  <c r="Y48" i="59"/>
  <c r="W48" i="59"/>
  <c r="V48" i="59"/>
  <c r="U48" i="59"/>
  <c r="T48" i="59"/>
  <c r="S48" i="59"/>
  <c r="R48" i="59"/>
  <c r="P48" i="59"/>
  <c r="O48" i="59"/>
  <c r="N48" i="59"/>
  <c r="Q48" i="59" s="1"/>
  <c r="M48" i="59"/>
  <c r="AT48" i="59" s="1"/>
  <c r="AY47" i="59"/>
  <c r="AZ47" i="59" s="1"/>
  <c r="AW47" i="59"/>
  <c r="AV47" i="59"/>
  <c r="AS47" i="59"/>
  <c r="AQ47" i="59"/>
  <c r="AO47" i="59"/>
  <c r="AN47" i="59"/>
  <c r="AI47" i="59"/>
  <c r="AH47" i="59"/>
  <c r="AG47" i="59"/>
  <c r="AF47" i="59"/>
  <c r="AE47" i="59"/>
  <c r="AD47" i="59"/>
  <c r="AC47" i="59"/>
  <c r="AB47" i="59"/>
  <c r="AA47" i="59"/>
  <c r="Z47" i="59"/>
  <c r="Y47" i="59"/>
  <c r="W47" i="59"/>
  <c r="V47" i="59"/>
  <c r="U47" i="59"/>
  <c r="T47" i="59"/>
  <c r="S47" i="59"/>
  <c r="R47" i="59"/>
  <c r="P47" i="59"/>
  <c r="O47" i="59"/>
  <c r="Q47" i="59" s="1"/>
  <c r="N47" i="59"/>
  <c r="M47" i="59"/>
  <c r="AT47" i="59" s="1"/>
  <c r="AZ46" i="59"/>
  <c r="AY46" i="59"/>
  <c r="AV46" i="59"/>
  <c r="AW46" i="59" s="1"/>
  <c r="AS46" i="59"/>
  <c r="AQ46" i="59"/>
  <c r="AO46" i="59"/>
  <c r="AN46" i="59"/>
  <c r="AF46" i="59"/>
  <c r="AE46" i="59"/>
  <c r="W46" i="59"/>
  <c r="V46" i="59"/>
  <c r="Q46" i="59"/>
  <c r="P46" i="59"/>
  <c r="O46" i="59"/>
  <c r="N46" i="59"/>
  <c r="M46" i="59"/>
  <c r="AT46" i="59" s="1"/>
  <c r="AZ45" i="59"/>
  <c r="AY45" i="59"/>
  <c r="AV45" i="59"/>
  <c r="AW45" i="59" s="1"/>
  <c r="AQ45" i="59"/>
  <c r="AO45" i="59"/>
  <c r="AN45" i="59"/>
  <c r="AI45" i="59"/>
  <c r="AH45" i="59"/>
  <c r="AG45" i="59"/>
  <c r="AF45" i="59"/>
  <c r="AE45" i="59"/>
  <c r="AD45" i="59"/>
  <c r="AC45" i="59"/>
  <c r="AB45" i="59"/>
  <c r="AA45" i="59"/>
  <c r="Z45" i="59"/>
  <c r="Y45" i="59"/>
  <c r="W45" i="59"/>
  <c r="V45" i="59"/>
  <c r="U45" i="59"/>
  <c r="T45" i="59"/>
  <c r="S45" i="59"/>
  <c r="R45" i="59"/>
  <c r="Q45" i="59"/>
  <c r="P45" i="59"/>
  <c r="O45" i="59"/>
  <c r="N45" i="59"/>
  <c r="M45" i="59"/>
  <c r="AT45" i="59" s="1"/>
  <c r="AY44" i="59"/>
  <c r="AZ44" i="59" s="1"/>
  <c r="AV44" i="59"/>
  <c r="AW44" i="59" s="1"/>
  <c r="AR44" i="59"/>
  <c r="AQ44" i="59"/>
  <c r="AO44" i="59"/>
  <c r="AN44" i="59"/>
  <c r="AI44" i="59"/>
  <c r="AH44" i="59"/>
  <c r="AG44" i="59"/>
  <c r="AF44" i="59"/>
  <c r="AE44" i="59"/>
  <c r="AD44" i="59"/>
  <c r="AC44" i="59"/>
  <c r="AB44" i="59"/>
  <c r="AA44" i="59"/>
  <c r="Z44" i="59"/>
  <c r="Y44" i="59"/>
  <c r="W44" i="59"/>
  <c r="V44" i="59"/>
  <c r="U44" i="59"/>
  <c r="T44" i="59"/>
  <c r="S44" i="59"/>
  <c r="R44" i="59"/>
  <c r="P44" i="59"/>
  <c r="O44" i="59"/>
  <c r="N44" i="59"/>
  <c r="Q44" i="59" s="1"/>
  <c r="M44" i="59"/>
  <c r="AS44" i="59" s="1"/>
  <c r="AY43" i="59"/>
  <c r="AZ43" i="59" s="1"/>
  <c r="AW43" i="59"/>
  <c r="AV43" i="59"/>
  <c r="AS43" i="59"/>
  <c r="AR43" i="59"/>
  <c r="AQ43" i="59"/>
  <c r="AO43" i="59"/>
  <c r="AN43" i="59"/>
  <c r="AI43" i="59"/>
  <c r="AH43" i="59"/>
  <c r="AG43" i="59"/>
  <c r="AF43" i="59"/>
  <c r="AE43" i="59"/>
  <c r="AD43" i="59"/>
  <c r="AC43" i="59"/>
  <c r="AB43" i="59"/>
  <c r="AA43" i="59"/>
  <c r="Z43" i="59"/>
  <c r="Y43" i="59"/>
  <c r="W43" i="59"/>
  <c r="V43" i="59"/>
  <c r="U43" i="59"/>
  <c r="T43" i="59"/>
  <c r="S43" i="59"/>
  <c r="R43" i="59"/>
  <c r="P43" i="59"/>
  <c r="O43" i="59"/>
  <c r="N43" i="59"/>
  <c r="Q43" i="59" s="1"/>
  <c r="M43" i="59"/>
  <c r="AT43" i="59" s="1"/>
  <c r="AY42" i="59"/>
  <c r="AZ42" i="59" s="1"/>
  <c r="AV42" i="59"/>
  <c r="AW42" i="59" s="1"/>
  <c r="AQ42" i="59"/>
  <c r="AO42" i="59"/>
  <c r="AN42" i="59"/>
  <c r="AF42" i="59"/>
  <c r="AE42" i="59"/>
  <c r="W42" i="59"/>
  <c r="P42" i="59"/>
  <c r="Q42" i="59" s="1"/>
  <c r="O42" i="59"/>
  <c r="N42" i="59"/>
  <c r="M42" i="59"/>
  <c r="AT42" i="59" s="1"/>
  <c r="AZ41" i="59"/>
  <c r="AY41" i="59"/>
  <c r="AV41" i="59"/>
  <c r="AW41" i="59" s="1"/>
  <c r="AQ41" i="59"/>
  <c r="AO41" i="59"/>
  <c r="AN41" i="59"/>
  <c r="AI41" i="59"/>
  <c r="AH41" i="59"/>
  <c r="AG41" i="59"/>
  <c r="AF41" i="59"/>
  <c r="AE41" i="59"/>
  <c r="AD41" i="59"/>
  <c r="AC41" i="59"/>
  <c r="AB41" i="59"/>
  <c r="AA41" i="59"/>
  <c r="Z41" i="59"/>
  <c r="Y41" i="59"/>
  <c r="W41" i="59"/>
  <c r="V41" i="59"/>
  <c r="U41" i="59"/>
  <c r="T41" i="59"/>
  <c r="S41" i="59"/>
  <c r="R41" i="59"/>
  <c r="P41" i="59"/>
  <c r="O41" i="59"/>
  <c r="N41" i="59"/>
  <c r="Q41" i="59" s="1"/>
  <c r="M41" i="59"/>
  <c r="AR41" i="59" s="1"/>
  <c r="AZ40" i="59"/>
  <c r="AY40" i="59"/>
  <c r="AW40" i="59"/>
  <c r="AV40" i="59"/>
  <c r="AR40" i="59"/>
  <c r="AQ40" i="59"/>
  <c r="AO40" i="59"/>
  <c r="AN40" i="59"/>
  <c r="AI40" i="59"/>
  <c r="AH40" i="59"/>
  <c r="AG40" i="59"/>
  <c r="AF40" i="59"/>
  <c r="AE40" i="59"/>
  <c r="AD40" i="59"/>
  <c r="AC40" i="59"/>
  <c r="AB40" i="59"/>
  <c r="AA40" i="59"/>
  <c r="Z40" i="59"/>
  <c r="Y40" i="59"/>
  <c r="W40" i="59"/>
  <c r="V40" i="59"/>
  <c r="U40" i="59"/>
  <c r="T40" i="59"/>
  <c r="S40" i="59"/>
  <c r="R40" i="59"/>
  <c r="P40" i="59"/>
  <c r="O40" i="59"/>
  <c r="N40" i="59"/>
  <c r="Q40" i="59" s="1"/>
  <c r="M40" i="59"/>
  <c r="AT40" i="59" s="1"/>
  <c r="AY39" i="59"/>
  <c r="AZ39" i="59" s="1"/>
  <c r="AW39" i="59"/>
  <c r="AV39" i="59"/>
  <c r="AS39" i="59"/>
  <c r="AQ39" i="59"/>
  <c r="AO39" i="59"/>
  <c r="AN39" i="59"/>
  <c r="AI39" i="59"/>
  <c r="AH39" i="59"/>
  <c r="AG39" i="59"/>
  <c r="AF39" i="59"/>
  <c r="AE39" i="59"/>
  <c r="AD39" i="59"/>
  <c r="AC39" i="59"/>
  <c r="AB39" i="59"/>
  <c r="AA39" i="59"/>
  <c r="Z39" i="59"/>
  <c r="Y39" i="59"/>
  <c r="W39" i="59"/>
  <c r="V39" i="59"/>
  <c r="U39" i="59"/>
  <c r="T39" i="59"/>
  <c r="S39" i="59"/>
  <c r="R39" i="59"/>
  <c r="P39" i="59"/>
  <c r="O39" i="59"/>
  <c r="N39" i="59"/>
  <c r="Q39" i="59" s="1"/>
  <c r="M39" i="59"/>
  <c r="AT39" i="59" s="1"/>
  <c r="AZ38" i="59"/>
  <c r="AY38" i="59"/>
  <c r="AW38" i="59"/>
  <c r="AV38" i="59"/>
  <c r="AS38" i="59"/>
  <c r="AQ38" i="59"/>
  <c r="AO38" i="59"/>
  <c r="AN38" i="59"/>
  <c r="AC38" i="59"/>
  <c r="AB38" i="59"/>
  <c r="T38" i="59"/>
  <c r="S38" i="59"/>
  <c r="Q38" i="59"/>
  <c r="P38" i="59"/>
  <c r="O38" i="59"/>
  <c r="N38" i="59"/>
  <c r="M38" i="59"/>
  <c r="AT38" i="59" s="1"/>
  <c r="AZ37" i="59"/>
  <c r="AY37" i="59"/>
  <c r="AV37" i="59"/>
  <c r="AW37" i="59" s="1"/>
  <c r="AQ37" i="59"/>
  <c r="AO37" i="59"/>
  <c r="AN37" i="59"/>
  <c r="AI37" i="59"/>
  <c r="AH37" i="59"/>
  <c r="AG37" i="59"/>
  <c r="AF37" i="59"/>
  <c r="AE37" i="59"/>
  <c r="AD37" i="59"/>
  <c r="AC37" i="59"/>
  <c r="AB37" i="59"/>
  <c r="AA37" i="59"/>
  <c r="Z37" i="59"/>
  <c r="Y37" i="59"/>
  <c r="W37" i="59"/>
  <c r="V37" i="59"/>
  <c r="U37" i="59"/>
  <c r="T37" i="59"/>
  <c r="S37" i="59"/>
  <c r="R37" i="59"/>
  <c r="Q37" i="59"/>
  <c r="P37" i="59"/>
  <c r="O37" i="59"/>
  <c r="N37" i="59"/>
  <c r="M37" i="59"/>
  <c r="AT37" i="59" s="1"/>
  <c r="AZ36" i="59"/>
  <c r="AY36" i="59"/>
  <c r="AV36" i="59"/>
  <c r="AW36" i="59" s="1"/>
  <c r="AR36" i="59"/>
  <c r="AQ36" i="59"/>
  <c r="AO36" i="59"/>
  <c r="AN36" i="59"/>
  <c r="AI36" i="59"/>
  <c r="AH36" i="59"/>
  <c r="AG36" i="59"/>
  <c r="AF36" i="59"/>
  <c r="AE36" i="59"/>
  <c r="AD36" i="59"/>
  <c r="AC36" i="59"/>
  <c r="AB36" i="59"/>
  <c r="AA36" i="59"/>
  <c r="Z36" i="59"/>
  <c r="Y36" i="59"/>
  <c r="W36" i="59"/>
  <c r="V36" i="59"/>
  <c r="U36" i="59"/>
  <c r="T36" i="59"/>
  <c r="S36" i="59"/>
  <c r="R36" i="59"/>
  <c r="P36" i="59"/>
  <c r="O36" i="59"/>
  <c r="N36" i="59"/>
  <c r="Q36" i="59" s="1"/>
  <c r="M36" i="59"/>
  <c r="AS36" i="59" s="1"/>
  <c r="AY35" i="59"/>
  <c r="AZ35" i="59" s="1"/>
  <c r="AV35" i="59"/>
  <c r="AW35" i="59" s="1"/>
  <c r="AS35" i="59"/>
  <c r="AR35" i="59"/>
  <c r="AQ35" i="59"/>
  <c r="AO35" i="59"/>
  <c r="AN35" i="59"/>
  <c r="AI35" i="59"/>
  <c r="AH35" i="59"/>
  <c r="AG35" i="59"/>
  <c r="AF35" i="59"/>
  <c r="AE35" i="59"/>
  <c r="AD35" i="59"/>
  <c r="AC35" i="59"/>
  <c r="AB35" i="59"/>
  <c r="AA35" i="59"/>
  <c r="Z35" i="59"/>
  <c r="Y35" i="59"/>
  <c r="W35" i="59"/>
  <c r="V35" i="59"/>
  <c r="U35" i="59"/>
  <c r="T35" i="59"/>
  <c r="S35" i="59"/>
  <c r="R35" i="59"/>
  <c r="P35" i="59"/>
  <c r="O35" i="59"/>
  <c r="N35" i="59"/>
  <c r="Q35" i="59" s="1"/>
  <c r="M35" i="59"/>
  <c r="AT35" i="59" s="1"/>
  <c r="AY34" i="59"/>
  <c r="AZ34" i="59" s="1"/>
  <c r="AW34" i="59"/>
  <c r="AV34" i="59"/>
  <c r="AQ34" i="59"/>
  <c r="AO34" i="59"/>
  <c r="AN34" i="59"/>
  <c r="AD34" i="59"/>
  <c r="AC34" i="59"/>
  <c r="V34" i="59"/>
  <c r="U34" i="59"/>
  <c r="P34" i="59"/>
  <c r="Q34" i="59" s="1"/>
  <c r="O34" i="59"/>
  <c r="N34" i="59"/>
  <c r="M34" i="59"/>
  <c r="AT34" i="59" s="1"/>
  <c r="AY33" i="59"/>
  <c r="AZ33" i="59" s="1"/>
  <c r="AV33" i="59"/>
  <c r="AW33" i="59" s="1"/>
  <c r="AQ33" i="59"/>
  <c r="AO33" i="59"/>
  <c r="AN33" i="59"/>
  <c r="AI33" i="59"/>
  <c r="AH33" i="59"/>
  <c r="AG33" i="59"/>
  <c r="AF33" i="59"/>
  <c r="AE33" i="59"/>
  <c r="AD33" i="59"/>
  <c r="AC33" i="59"/>
  <c r="AB33" i="59"/>
  <c r="AA33" i="59"/>
  <c r="Z33" i="59"/>
  <c r="Y33" i="59"/>
  <c r="W33" i="59"/>
  <c r="V33" i="59"/>
  <c r="U33" i="59"/>
  <c r="T33" i="59"/>
  <c r="S33" i="59"/>
  <c r="R33" i="59"/>
  <c r="P33" i="59"/>
  <c r="O33" i="59"/>
  <c r="N33" i="59"/>
  <c r="Q33" i="59" s="1"/>
  <c r="M33" i="59"/>
  <c r="AR33" i="59" s="1"/>
  <c r="AZ32" i="59"/>
  <c r="AY32" i="59"/>
  <c r="AW32" i="59"/>
  <c r="AV32" i="59"/>
  <c r="AR32" i="59"/>
  <c r="AQ32" i="59"/>
  <c r="AO32" i="59"/>
  <c r="AN32" i="59"/>
  <c r="AI32" i="59"/>
  <c r="AH32" i="59"/>
  <c r="AG32" i="59"/>
  <c r="AF32" i="59"/>
  <c r="AE32" i="59"/>
  <c r="AD32" i="59"/>
  <c r="AC32" i="59"/>
  <c r="AB32" i="59"/>
  <c r="AA32" i="59"/>
  <c r="Z32" i="59"/>
  <c r="Y32" i="59"/>
  <c r="W32" i="59"/>
  <c r="V32" i="59"/>
  <c r="U32" i="59"/>
  <c r="T32" i="59"/>
  <c r="S32" i="59"/>
  <c r="R32" i="59"/>
  <c r="P32" i="59"/>
  <c r="O32" i="59"/>
  <c r="Q32" i="59" s="1"/>
  <c r="N32" i="59"/>
  <c r="M32" i="59"/>
  <c r="AT32" i="59" s="1"/>
  <c r="AY31" i="59"/>
  <c r="AZ31" i="59" s="1"/>
  <c r="AW31" i="59"/>
  <c r="AV31" i="59"/>
  <c r="AS31" i="59"/>
  <c r="AQ31" i="59"/>
  <c r="AO31" i="59"/>
  <c r="AN31" i="59"/>
  <c r="AI31" i="59"/>
  <c r="AH31" i="59"/>
  <c r="AG31" i="59"/>
  <c r="AF31" i="59"/>
  <c r="AE31" i="59"/>
  <c r="AD31" i="59"/>
  <c r="AC31" i="59"/>
  <c r="AB31" i="59"/>
  <c r="AA31" i="59"/>
  <c r="Z31" i="59"/>
  <c r="Y31" i="59"/>
  <c r="W31" i="59"/>
  <c r="V31" i="59"/>
  <c r="U31" i="59"/>
  <c r="T31" i="59"/>
  <c r="S31" i="59"/>
  <c r="R31" i="59"/>
  <c r="P31" i="59"/>
  <c r="O31" i="59"/>
  <c r="N31" i="59"/>
  <c r="Q31" i="59" s="1"/>
  <c r="M31" i="59"/>
  <c r="AT31" i="59" s="1"/>
  <c r="AZ30" i="59"/>
  <c r="AY30" i="59"/>
  <c r="AW30" i="59"/>
  <c r="AV30" i="59"/>
  <c r="AQ30" i="59"/>
  <c r="AO30" i="59"/>
  <c r="AN30" i="59"/>
  <c r="AH30" i="59"/>
  <c r="AG30" i="59"/>
  <c r="Z30" i="59"/>
  <c r="Y30" i="59"/>
  <c r="P30" i="59"/>
  <c r="O30" i="59"/>
  <c r="N30" i="59"/>
  <c r="Q30" i="59" s="1"/>
  <c r="M30" i="59"/>
  <c r="AT30" i="59" s="1"/>
  <c r="AZ29" i="59"/>
  <c r="AY29" i="59"/>
  <c r="AV29" i="59"/>
  <c r="AW29" i="59" s="1"/>
  <c r="AQ29" i="59"/>
  <c r="AO29" i="59"/>
  <c r="AN29" i="59"/>
  <c r="AI29" i="59"/>
  <c r="AH29" i="59"/>
  <c r="AG29" i="59"/>
  <c r="AF29" i="59"/>
  <c r="AE29" i="59"/>
  <c r="AD29" i="59"/>
  <c r="AC29" i="59"/>
  <c r="AB29" i="59"/>
  <c r="AA29" i="59"/>
  <c r="Z29" i="59"/>
  <c r="Y29" i="59"/>
  <c r="W29" i="59"/>
  <c r="V29" i="59"/>
  <c r="U29" i="59"/>
  <c r="T29" i="59"/>
  <c r="S29" i="59"/>
  <c r="R29" i="59"/>
  <c r="P29" i="59"/>
  <c r="Q29" i="59" s="1"/>
  <c r="O29" i="59"/>
  <c r="N29" i="59"/>
  <c r="M29" i="59"/>
  <c r="AT29" i="59" s="1"/>
  <c r="AZ28" i="59"/>
  <c r="AY28" i="59"/>
  <c r="AV28" i="59"/>
  <c r="AW28" i="59" s="1"/>
  <c r="AQ28" i="59"/>
  <c r="AO28" i="59"/>
  <c r="AN28" i="59"/>
  <c r="AI28" i="59"/>
  <c r="AH28" i="59"/>
  <c r="AG28" i="59"/>
  <c r="AF28" i="59"/>
  <c r="AE28" i="59"/>
  <c r="AD28" i="59"/>
  <c r="AC28" i="59"/>
  <c r="AB28" i="59"/>
  <c r="AA28" i="59"/>
  <c r="W28" i="59"/>
  <c r="V28" i="59"/>
  <c r="U28" i="59"/>
  <c r="T28" i="59"/>
  <c r="S28" i="59"/>
  <c r="R28" i="59"/>
  <c r="P28" i="59"/>
  <c r="O28" i="59"/>
  <c r="N28" i="59"/>
  <c r="Q28" i="59" s="1"/>
  <c r="M28" i="59"/>
  <c r="AS28" i="59" s="1"/>
  <c r="AY27" i="59"/>
  <c r="AZ27" i="59" s="1"/>
  <c r="AV27" i="59"/>
  <c r="AW27" i="59" s="1"/>
  <c r="AQ27" i="59"/>
  <c r="AO27" i="59"/>
  <c r="AN27" i="59"/>
  <c r="AI27" i="59"/>
  <c r="AH27" i="59"/>
  <c r="AG27" i="59"/>
  <c r="AF27" i="59"/>
  <c r="AD27" i="59"/>
  <c r="AC27" i="59"/>
  <c r="AB27" i="59"/>
  <c r="AA27" i="59"/>
  <c r="Y27" i="59"/>
  <c r="W27" i="59"/>
  <c r="V27" i="59"/>
  <c r="U27" i="59"/>
  <c r="T27" i="59"/>
  <c r="S27" i="59"/>
  <c r="R27" i="59"/>
  <c r="P27" i="59"/>
  <c r="O27" i="59"/>
  <c r="N27" i="59"/>
  <c r="M27" i="59"/>
  <c r="AT27" i="59" s="1"/>
  <c r="AY26" i="59"/>
  <c r="AZ26" i="59" s="1"/>
  <c r="AW26" i="59"/>
  <c r="AV26" i="59"/>
  <c r="AQ26" i="59"/>
  <c r="AO26" i="59"/>
  <c r="AN26" i="59"/>
  <c r="AI26" i="59"/>
  <c r="AH26" i="59"/>
  <c r="Y26" i="59"/>
  <c r="R26" i="59"/>
  <c r="P26" i="59"/>
  <c r="O26" i="59"/>
  <c r="N26" i="59"/>
  <c r="M26" i="59"/>
  <c r="AT26" i="59" s="1"/>
  <c r="AY25" i="59"/>
  <c r="AZ25" i="59" s="1"/>
  <c r="AV25" i="59"/>
  <c r="AW25" i="59" s="1"/>
  <c r="AQ25" i="59"/>
  <c r="AO25" i="59"/>
  <c r="AN25" i="59"/>
  <c r="AI25" i="59"/>
  <c r="AH25" i="59"/>
  <c r="AG25" i="59"/>
  <c r="AE25" i="59"/>
  <c r="AD25" i="59"/>
  <c r="AC25" i="59"/>
  <c r="Y25" i="59"/>
  <c r="W25" i="59"/>
  <c r="V25" i="59"/>
  <c r="U25" i="59"/>
  <c r="T25" i="59"/>
  <c r="S25" i="59"/>
  <c r="R25" i="59"/>
  <c r="P25" i="59"/>
  <c r="O25" i="59"/>
  <c r="N25" i="59"/>
  <c r="M25" i="59"/>
  <c r="AR25" i="59" s="1"/>
  <c r="AZ24" i="59"/>
  <c r="AY24" i="59"/>
  <c r="AQ24" i="59"/>
  <c r="AO24" i="59"/>
  <c r="AN24" i="59"/>
  <c r="AI24" i="59"/>
  <c r="AH24" i="59"/>
  <c r="AG24" i="59"/>
  <c r="AE24" i="59"/>
  <c r="AD24" i="59"/>
  <c r="AC24" i="59"/>
  <c r="Y24" i="59"/>
  <c r="W24" i="59"/>
  <c r="V24" i="59"/>
  <c r="U24" i="59"/>
  <c r="T24" i="59"/>
  <c r="S24" i="59"/>
  <c r="R24" i="59"/>
  <c r="P24" i="59"/>
  <c r="O24" i="59"/>
  <c r="N24" i="59"/>
  <c r="M24" i="59"/>
  <c r="AT24" i="59" s="1"/>
  <c r="AY23" i="59"/>
  <c r="AZ23" i="59" s="1"/>
  <c r="AQ23" i="59"/>
  <c r="AO23" i="59"/>
  <c r="AN23" i="59"/>
  <c r="AI23" i="59"/>
  <c r="AH23" i="59"/>
  <c r="AG23" i="59"/>
  <c r="AF23" i="59"/>
  <c r="AD23" i="59"/>
  <c r="AC23" i="59"/>
  <c r="AB23" i="59"/>
  <c r="Y23" i="59"/>
  <c r="W23" i="59"/>
  <c r="V23" i="59"/>
  <c r="U23" i="59"/>
  <c r="T23" i="59"/>
  <c r="S23" i="59"/>
  <c r="R23" i="59"/>
  <c r="P23" i="59"/>
  <c r="AS23" i="59" s="1"/>
  <c r="O23" i="59"/>
  <c r="N23" i="59"/>
  <c r="M23" i="59"/>
  <c r="AT23" i="59" s="1"/>
  <c r="AY22" i="59"/>
  <c r="AZ22" i="59" s="1"/>
  <c r="AQ22" i="59"/>
  <c r="AO22" i="59"/>
  <c r="AN22" i="59"/>
  <c r="AF22" i="59"/>
  <c r="V22" i="59"/>
  <c r="U22" i="59"/>
  <c r="P22" i="59"/>
  <c r="O22" i="59"/>
  <c r="AR22" i="59" s="1"/>
  <c r="N22" i="59"/>
  <c r="Q22" i="59" s="1"/>
  <c r="M22" i="59"/>
  <c r="AS22" i="59" s="1"/>
  <c r="AY21" i="59"/>
  <c r="AZ21" i="59" s="1"/>
  <c r="AQ21" i="59"/>
  <c r="AO21" i="59"/>
  <c r="AN21" i="59"/>
  <c r="AI21" i="59"/>
  <c r="AH21" i="59"/>
  <c r="AG21" i="59"/>
  <c r="AF21" i="59"/>
  <c r="AE21" i="59"/>
  <c r="AD21" i="59"/>
  <c r="AC21" i="59"/>
  <c r="W21" i="59"/>
  <c r="V21" i="59"/>
  <c r="U21" i="59"/>
  <c r="T21" i="59"/>
  <c r="S21" i="59"/>
  <c r="R21" i="59"/>
  <c r="P21" i="59"/>
  <c r="O21" i="59"/>
  <c r="N21" i="59"/>
  <c r="Q21" i="59" s="1"/>
  <c r="M21" i="59"/>
  <c r="AT21" i="59" s="1"/>
  <c r="AZ20" i="59"/>
  <c r="AY20" i="59"/>
  <c r="AQ20" i="59"/>
  <c r="AO20" i="59"/>
  <c r="AN20" i="59"/>
  <c r="AI20" i="59"/>
  <c r="AH20" i="59"/>
  <c r="AG20" i="59"/>
  <c r="AF20" i="59"/>
  <c r="AD20" i="59"/>
  <c r="AC20" i="59"/>
  <c r="AA20" i="59"/>
  <c r="W20" i="59"/>
  <c r="V20" i="59"/>
  <c r="U20" i="59"/>
  <c r="T20" i="59"/>
  <c r="S20" i="59"/>
  <c r="R20" i="59"/>
  <c r="P20" i="59"/>
  <c r="O20" i="59"/>
  <c r="Q20" i="59" s="1"/>
  <c r="N20" i="59"/>
  <c r="M20" i="59"/>
  <c r="AT20" i="59" s="1"/>
  <c r="AZ19" i="59"/>
  <c r="AY19" i="59"/>
  <c r="AQ19" i="59"/>
  <c r="AO19" i="59"/>
  <c r="AN19" i="59"/>
  <c r="AI19" i="59"/>
  <c r="AH19" i="59"/>
  <c r="AG19" i="59"/>
  <c r="AE19" i="59"/>
  <c r="AD19" i="59"/>
  <c r="AC19" i="59"/>
  <c r="AB19" i="59"/>
  <c r="Y19" i="59"/>
  <c r="W19" i="59"/>
  <c r="V19" i="59"/>
  <c r="U19" i="59"/>
  <c r="T19" i="59"/>
  <c r="S19" i="59"/>
  <c r="R19" i="59"/>
  <c r="P19" i="59"/>
  <c r="AS19" i="59" s="1"/>
  <c r="O19" i="59"/>
  <c r="N19" i="59"/>
  <c r="M19" i="59"/>
  <c r="AT19" i="59" s="1"/>
  <c r="AZ18" i="59"/>
  <c r="AY18" i="59"/>
  <c r="AQ18" i="59"/>
  <c r="AO18" i="59"/>
  <c r="AO55" i="59" s="1"/>
  <c r="AN18" i="59"/>
  <c r="AN55" i="59" s="1"/>
  <c r="AD18" i="59"/>
  <c r="AC18" i="59"/>
  <c r="T18" i="59"/>
  <c r="S18" i="59"/>
  <c r="P18" i="59"/>
  <c r="O18" i="59"/>
  <c r="N18" i="59"/>
  <c r="M18" i="59"/>
  <c r="AT18" i="59" s="1"/>
  <c r="D8" i="59"/>
  <c r="T15" i="58"/>
  <c r="T14" i="58" s="1"/>
  <c r="T16" i="58" s="1"/>
  <c r="R15" i="58"/>
  <c r="R14" i="58" s="1"/>
  <c r="R16" i="58" s="1"/>
  <c r="P15" i="58"/>
  <c r="P14" i="58" s="1"/>
  <c r="P16" i="58" s="1"/>
  <c r="N15" i="58"/>
  <c r="N14" i="58" s="1"/>
  <c r="N16" i="58" s="1"/>
  <c r="L15" i="58"/>
  <c r="L14" i="58" s="1"/>
  <c r="L16" i="58" s="1"/>
  <c r="J15" i="58"/>
  <c r="J14" i="58" s="1"/>
  <c r="J16" i="58" s="1"/>
  <c r="W15" i="58"/>
  <c r="W14" i="58" s="1"/>
  <c r="V15" i="58"/>
  <c r="V14" i="58" s="1"/>
  <c r="V16" i="58" s="1"/>
  <c r="U15" i="58"/>
  <c r="S15" i="58"/>
  <c r="S14" i="58" s="1"/>
  <c r="S16" i="58" s="1"/>
  <c r="Q15" i="58"/>
  <c r="Q14" i="58" s="1"/>
  <c r="Q16" i="58" s="1"/>
  <c r="O15" i="58"/>
  <c r="O14" i="58" s="1"/>
  <c r="O16" i="58" s="1"/>
  <c r="M15" i="58"/>
  <c r="M14" i="58" s="1"/>
  <c r="M16" i="58" s="1"/>
  <c r="K15" i="58"/>
  <c r="K14" i="58" s="1"/>
  <c r="K16" i="58" s="1"/>
  <c r="I15" i="58"/>
  <c r="I14" i="58" s="1"/>
  <c r="I16" i="58" s="1"/>
  <c r="C7" i="58"/>
  <c r="C8" i="58"/>
  <c r="C9" i="58"/>
  <c r="C10" i="58"/>
  <c r="C11" i="58"/>
  <c r="C12" i="58"/>
  <c r="C13" i="58"/>
  <c r="C14" i="58"/>
  <c r="C15" i="58"/>
  <c r="C16" i="58"/>
  <c r="C17" i="58"/>
  <c r="C18" i="58"/>
  <c r="C19" i="58"/>
  <c r="C20" i="58"/>
  <c r="C21" i="58"/>
  <c r="C22" i="58"/>
  <c r="C23" i="58"/>
  <c r="C24" i="58"/>
  <c r="C25" i="58"/>
  <c r="C26" i="58"/>
  <c r="C27" i="58"/>
  <c r="C28" i="58"/>
  <c r="C29" i="58"/>
  <c r="C30" i="58"/>
  <c r="C31" i="58"/>
  <c r="C32" i="58"/>
  <c r="C33" i="58"/>
  <c r="C34" i="58"/>
  <c r="C35" i="58"/>
  <c r="C36" i="58"/>
  <c r="C37" i="58"/>
  <c r="C38" i="58"/>
  <c r="C39" i="58"/>
  <c r="C40" i="58"/>
  <c r="AJ3" i="58"/>
  <c r="X15" i="58"/>
  <c r="X14" i="58"/>
  <c r="X16" i="58" s="1"/>
  <c r="W16" i="58" s="1"/>
  <c r="V14" i="57"/>
  <c r="V15" i="57" s="1"/>
  <c r="T14" i="57"/>
  <c r="T15" i="57" s="1"/>
  <c r="R14" i="57"/>
  <c r="R15" i="57" s="1"/>
  <c r="P14" i="57"/>
  <c r="P15" i="57" s="1"/>
  <c r="N14" i="57"/>
  <c r="N15" i="57" s="1"/>
  <c r="L14" i="57"/>
  <c r="L15" i="57" s="1"/>
  <c r="X14" i="57"/>
  <c r="X15" i="57" s="1"/>
  <c r="U14" i="57"/>
  <c r="U15" i="57" s="1"/>
  <c r="S14" i="57"/>
  <c r="S15" i="57" s="1"/>
  <c r="Q14" i="57"/>
  <c r="Q15" i="57" s="1"/>
  <c r="O14" i="57"/>
  <c r="O15" i="57" s="1"/>
  <c r="M14" i="57"/>
  <c r="M15" i="57" s="1"/>
  <c r="K14" i="57"/>
  <c r="K15" i="57" s="1"/>
  <c r="B8" i="57"/>
  <c r="B9" i="57"/>
  <c r="B10" i="57"/>
  <c r="B11" i="57"/>
  <c r="B12" i="57"/>
  <c r="B13" i="57"/>
  <c r="B14" i="57"/>
  <c r="B15" i="57"/>
  <c r="B16" i="57"/>
  <c r="B17" i="57"/>
  <c r="B18" i="57"/>
  <c r="B19" i="57"/>
  <c r="B20" i="57"/>
  <c r="B21" i="57"/>
  <c r="B22" i="57"/>
  <c r="B23" i="57"/>
  <c r="B24" i="57"/>
  <c r="B25" i="57"/>
  <c r="B26" i="57"/>
  <c r="B27" i="57"/>
  <c r="B28" i="57"/>
  <c r="B29" i="57"/>
  <c r="B30" i="57"/>
  <c r="B31" i="57"/>
  <c r="B32" i="57"/>
  <c r="B33" i="57"/>
  <c r="B34" i="57"/>
  <c r="B35" i="57"/>
  <c r="B36" i="57"/>
  <c r="B37" i="57"/>
  <c r="B38" i="57"/>
  <c r="B39" i="57"/>
  <c r="B40" i="57"/>
  <c r="B41" i="57"/>
  <c r="B42" i="57"/>
  <c r="I3" i="57"/>
  <c r="AE3" i="57"/>
  <c r="Y14" i="57"/>
  <c r="Y15" i="57" s="1"/>
  <c r="D69" i="56"/>
  <c r="C69" i="56"/>
  <c r="G67" i="56"/>
  <c r="F67" i="56"/>
  <c r="E67" i="56"/>
  <c r="D67" i="56"/>
  <c r="C67" i="56"/>
  <c r="G66" i="56"/>
  <c r="F66" i="56"/>
  <c r="E66" i="56"/>
  <c r="D66" i="56"/>
  <c r="C66" i="56"/>
  <c r="C58" i="56"/>
  <c r="D57" i="56"/>
  <c r="C57" i="56"/>
  <c r="W56" i="56"/>
  <c r="V56" i="56"/>
  <c r="K54" i="56" s="1"/>
  <c r="J20" i="68" s="1"/>
  <c r="U56" i="56"/>
  <c r="T56" i="56"/>
  <c r="S56" i="56"/>
  <c r="R56" i="56"/>
  <c r="AX55" i="56"/>
  <c r="AU55" i="56"/>
  <c r="AP55" i="56"/>
  <c r="E55" i="56"/>
  <c r="D55" i="56"/>
  <c r="AK54" i="56"/>
  <c r="J54" i="56"/>
  <c r="AY53" i="56"/>
  <c r="AZ53" i="56" s="1"/>
  <c r="AV53" i="56"/>
  <c r="AW53" i="56" s="1"/>
  <c r="AT53" i="56"/>
  <c r="AS53" i="56"/>
  <c r="AR53" i="56"/>
  <c r="AQ53" i="56"/>
  <c r="AO53" i="56"/>
  <c r="AN53" i="56"/>
  <c r="AL53" i="56"/>
  <c r="AM53" i="56" s="1"/>
  <c r="AK53" i="56"/>
  <c r="AI53" i="56"/>
  <c r="AH53" i="56"/>
  <c r="AG53" i="56"/>
  <c r="AF53" i="56"/>
  <c r="AE53" i="56"/>
  <c r="AD53" i="56"/>
  <c r="AC53" i="56"/>
  <c r="AB53" i="56"/>
  <c r="AA53" i="56"/>
  <c r="Z53" i="56"/>
  <c r="Y53" i="56"/>
  <c r="W53" i="56"/>
  <c r="V53" i="56"/>
  <c r="U53" i="56"/>
  <c r="T53" i="56"/>
  <c r="S53" i="56"/>
  <c r="R53" i="56"/>
  <c r="Q53" i="56"/>
  <c r="P53" i="56"/>
  <c r="O53" i="56"/>
  <c r="N53" i="56"/>
  <c r="M53" i="56"/>
  <c r="AZ52" i="56"/>
  <c r="AY52" i="56"/>
  <c r="AV52" i="56"/>
  <c r="AW52" i="56" s="1"/>
  <c r="AT52" i="56"/>
  <c r="AS52" i="56"/>
  <c r="AR52" i="56"/>
  <c r="AQ52" i="56"/>
  <c r="AO52" i="56"/>
  <c r="AN52" i="56"/>
  <c r="AK52" i="56"/>
  <c r="AL52" i="56" s="1"/>
  <c r="AM52" i="56" s="1"/>
  <c r="AE52" i="56"/>
  <c r="AD52" i="56"/>
  <c r="V52" i="56"/>
  <c r="U52" i="56"/>
  <c r="Q52" i="56"/>
  <c r="P52" i="56"/>
  <c r="O52" i="56"/>
  <c r="N52" i="56"/>
  <c r="M52" i="56"/>
  <c r="AY51" i="56"/>
  <c r="AZ51" i="56" s="1"/>
  <c r="AV51" i="56"/>
  <c r="AW51" i="56" s="1"/>
  <c r="AT51" i="56"/>
  <c r="AS51" i="56"/>
  <c r="AR51" i="56"/>
  <c r="AQ51" i="56"/>
  <c r="AO51" i="56"/>
  <c r="AN51" i="56"/>
  <c r="AL51" i="56"/>
  <c r="AM51" i="56" s="1"/>
  <c r="AK51" i="56"/>
  <c r="AI51" i="56"/>
  <c r="AH51" i="56"/>
  <c r="AG51" i="56"/>
  <c r="AF51" i="56"/>
  <c r="AE51" i="56"/>
  <c r="AD51" i="56"/>
  <c r="AC51" i="56"/>
  <c r="AB51" i="56"/>
  <c r="AA51" i="56"/>
  <c r="Z51" i="56"/>
  <c r="Y51" i="56"/>
  <c r="W51" i="56"/>
  <c r="V51" i="56"/>
  <c r="U51" i="56"/>
  <c r="T51" i="56"/>
  <c r="S51" i="56"/>
  <c r="R51" i="56"/>
  <c r="Q51" i="56"/>
  <c r="P51" i="56"/>
  <c r="O51" i="56"/>
  <c r="N51" i="56"/>
  <c r="M51" i="56"/>
  <c r="AY50" i="56"/>
  <c r="AZ50" i="56" s="1"/>
  <c r="AW50" i="56"/>
  <c r="AV50" i="56"/>
  <c r="AT50" i="56"/>
  <c r="AS50" i="56"/>
  <c r="AR50" i="56"/>
  <c r="AQ50" i="56"/>
  <c r="AO50" i="56"/>
  <c r="AN50" i="56"/>
  <c r="AK50" i="56"/>
  <c r="AL50" i="56" s="1"/>
  <c r="AM50" i="56" s="1"/>
  <c r="AI50" i="56"/>
  <c r="AH50" i="56"/>
  <c r="AG50" i="56"/>
  <c r="AF50" i="56"/>
  <c r="AE50" i="56"/>
  <c r="AD50" i="56"/>
  <c r="AC50" i="56"/>
  <c r="AB50" i="56"/>
  <c r="AA50" i="56"/>
  <c r="Z50" i="56"/>
  <c r="Y50" i="56"/>
  <c r="W50" i="56"/>
  <c r="V50" i="56"/>
  <c r="U50" i="56"/>
  <c r="T50" i="56"/>
  <c r="S50" i="56"/>
  <c r="R50" i="56"/>
  <c r="Q50" i="56"/>
  <c r="P50" i="56"/>
  <c r="O50" i="56"/>
  <c r="N50" i="56"/>
  <c r="M50" i="56"/>
  <c r="AY49" i="56"/>
  <c r="AZ49" i="56" s="1"/>
  <c r="AW49" i="56"/>
  <c r="AV49" i="56"/>
  <c r="AT49" i="56"/>
  <c r="AS49" i="56"/>
  <c r="AR49" i="56"/>
  <c r="AQ49" i="56"/>
  <c r="AO49" i="56"/>
  <c r="AN49" i="56"/>
  <c r="AK49" i="56"/>
  <c r="AL49" i="56" s="1"/>
  <c r="AM49" i="56" s="1"/>
  <c r="AI49" i="56"/>
  <c r="AH49" i="56"/>
  <c r="AG49" i="56"/>
  <c r="AF49" i="56"/>
  <c r="AE49" i="56"/>
  <c r="AD49" i="56"/>
  <c r="AC49" i="56"/>
  <c r="AB49" i="56"/>
  <c r="AA49" i="56"/>
  <c r="Z49" i="56"/>
  <c r="Y49" i="56"/>
  <c r="W49" i="56"/>
  <c r="V49" i="56"/>
  <c r="U49" i="56"/>
  <c r="T49" i="56"/>
  <c r="S49" i="56"/>
  <c r="R49" i="56"/>
  <c r="Q49" i="56"/>
  <c r="P49" i="56"/>
  <c r="O49" i="56"/>
  <c r="N49" i="56"/>
  <c r="M49" i="56"/>
  <c r="AZ48" i="56"/>
  <c r="AY48" i="56"/>
  <c r="AW48" i="56"/>
  <c r="AV48" i="56"/>
  <c r="AT48" i="56"/>
  <c r="AS48" i="56"/>
  <c r="AR48" i="56"/>
  <c r="AQ48" i="56"/>
  <c r="AO48" i="56"/>
  <c r="AN48" i="56"/>
  <c r="AK48" i="56"/>
  <c r="AL48" i="56" s="1"/>
  <c r="AM48" i="56" s="1"/>
  <c r="AI48" i="56"/>
  <c r="AH48" i="56"/>
  <c r="AA48" i="56"/>
  <c r="Z48" i="56"/>
  <c r="R48" i="56"/>
  <c r="Q48" i="56"/>
  <c r="P48" i="56"/>
  <c r="O48" i="56"/>
  <c r="N48" i="56"/>
  <c r="M48" i="56"/>
  <c r="AZ47" i="56"/>
  <c r="AY47" i="56"/>
  <c r="AV47" i="56"/>
  <c r="AW47" i="56" s="1"/>
  <c r="AT47" i="56"/>
  <c r="AS47" i="56"/>
  <c r="AR47" i="56"/>
  <c r="AQ47" i="56"/>
  <c r="AO47" i="56"/>
  <c r="AN47" i="56"/>
  <c r="AL47" i="56"/>
  <c r="AM47" i="56" s="1"/>
  <c r="AK47" i="56"/>
  <c r="AI47" i="56"/>
  <c r="AH47" i="56"/>
  <c r="AG47" i="56"/>
  <c r="AF47" i="56"/>
  <c r="AE47" i="56"/>
  <c r="AD47" i="56"/>
  <c r="AC47" i="56"/>
  <c r="AB47" i="56"/>
  <c r="AA47" i="56"/>
  <c r="Z47" i="56"/>
  <c r="Y47" i="56"/>
  <c r="W47" i="56"/>
  <c r="V47" i="56"/>
  <c r="U47" i="56"/>
  <c r="T47" i="56"/>
  <c r="S47" i="56"/>
  <c r="R47" i="56"/>
  <c r="Q47" i="56"/>
  <c r="P47" i="56"/>
  <c r="O47" i="56"/>
  <c r="N47" i="56"/>
  <c r="M47" i="56"/>
  <c r="AZ46" i="56"/>
  <c r="AY46" i="56"/>
  <c r="AW46" i="56"/>
  <c r="AV46" i="56"/>
  <c r="AT46" i="56"/>
  <c r="AS46" i="56"/>
  <c r="AR46" i="56"/>
  <c r="AQ46" i="56"/>
  <c r="AO46" i="56"/>
  <c r="AN46" i="56"/>
  <c r="AM46" i="56"/>
  <c r="AL46" i="56"/>
  <c r="AK46" i="56"/>
  <c r="AI46" i="56"/>
  <c r="AH46" i="56"/>
  <c r="AG46" i="56"/>
  <c r="AF46" i="56"/>
  <c r="AE46" i="56"/>
  <c r="AD46" i="56"/>
  <c r="AC46" i="56"/>
  <c r="AB46" i="56"/>
  <c r="AA46" i="56"/>
  <c r="Z46" i="56"/>
  <c r="Y46" i="56"/>
  <c r="W46" i="56"/>
  <c r="V46" i="56"/>
  <c r="U46" i="56"/>
  <c r="T46" i="56"/>
  <c r="S46" i="56"/>
  <c r="R46" i="56"/>
  <c r="Q46" i="56"/>
  <c r="P46" i="56"/>
  <c r="O46" i="56"/>
  <c r="N46" i="56"/>
  <c r="M46" i="56"/>
  <c r="AY45" i="56"/>
  <c r="AZ45" i="56" s="1"/>
  <c r="AV45" i="56"/>
  <c r="AW45" i="56" s="1"/>
  <c r="AT45" i="56"/>
  <c r="AS45" i="56"/>
  <c r="AR45" i="56"/>
  <c r="AQ45" i="56"/>
  <c r="AO45" i="56"/>
  <c r="AN45" i="56"/>
  <c r="AL45" i="56"/>
  <c r="AM45" i="56" s="1"/>
  <c r="AK45" i="56"/>
  <c r="AI45" i="56"/>
  <c r="AH45" i="56"/>
  <c r="AG45" i="56"/>
  <c r="AF45" i="56"/>
  <c r="AE45" i="56"/>
  <c r="AD45" i="56"/>
  <c r="AC45" i="56"/>
  <c r="AB45" i="56"/>
  <c r="AA45" i="56"/>
  <c r="Z45" i="56"/>
  <c r="Y45" i="56"/>
  <c r="W45" i="56"/>
  <c r="V45" i="56"/>
  <c r="U45" i="56"/>
  <c r="T45" i="56"/>
  <c r="S45" i="56"/>
  <c r="R45" i="56"/>
  <c r="Q45" i="56"/>
  <c r="P45" i="56"/>
  <c r="O45" i="56"/>
  <c r="N45" i="56"/>
  <c r="M45" i="56"/>
  <c r="AZ44" i="56"/>
  <c r="AY44" i="56"/>
  <c r="AV44" i="56"/>
  <c r="AW44" i="56" s="1"/>
  <c r="AT44" i="56"/>
  <c r="AS44" i="56"/>
  <c r="AR44" i="56"/>
  <c r="AQ44" i="56"/>
  <c r="AO44" i="56"/>
  <c r="AN44" i="56"/>
  <c r="AK44" i="56"/>
  <c r="AL44" i="56" s="1"/>
  <c r="AM44" i="56" s="1"/>
  <c r="AG44" i="56"/>
  <c r="AF44" i="56"/>
  <c r="Y44" i="56"/>
  <c r="W44" i="56"/>
  <c r="Q44" i="56"/>
  <c r="P44" i="56"/>
  <c r="O44" i="56"/>
  <c r="N44" i="56"/>
  <c r="M44" i="56"/>
  <c r="AY43" i="56"/>
  <c r="AZ43" i="56" s="1"/>
  <c r="AV43" i="56"/>
  <c r="AW43" i="56" s="1"/>
  <c r="AT43" i="56"/>
  <c r="AS43" i="56"/>
  <c r="AR43" i="56"/>
  <c r="AQ43" i="56"/>
  <c r="AO43" i="56"/>
  <c r="AN43" i="56"/>
  <c r="AL43" i="56"/>
  <c r="AM43" i="56" s="1"/>
  <c r="AK43" i="56"/>
  <c r="AI43" i="56"/>
  <c r="AH43" i="56"/>
  <c r="AG43" i="56"/>
  <c r="AF43" i="56"/>
  <c r="AE43" i="56"/>
  <c r="AD43" i="56"/>
  <c r="AC43" i="56"/>
  <c r="AB43" i="56"/>
  <c r="AA43" i="56"/>
  <c r="Z43" i="56"/>
  <c r="Y43" i="56"/>
  <c r="W43" i="56"/>
  <c r="V43" i="56"/>
  <c r="U43" i="56"/>
  <c r="T43" i="56"/>
  <c r="S43" i="56"/>
  <c r="R43" i="56"/>
  <c r="Q43" i="56"/>
  <c r="P43" i="56"/>
  <c r="O43" i="56"/>
  <c r="N43" i="56"/>
  <c r="M43" i="56"/>
  <c r="AY42" i="56"/>
  <c r="AZ42" i="56" s="1"/>
  <c r="AW42" i="56"/>
  <c r="AV42" i="56"/>
  <c r="AT42" i="56"/>
  <c r="AS42" i="56"/>
  <c r="AR42" i="56"/>
  <c r="AQ42" i="56"/>
  <c r="AO42" i="56"/>
  <c r="AN42" i="56"/>
  <c r="AK42" i="56"/>
  <c r="AL42" i="56" s="1"/>
  <c r="AM42" i="56" s="1"/>
  <c r="AI42" i="56"/>
  <c r="AH42" i="56"/>
  <c r="AG42" i="56"/>
  <c r="AF42" i="56"/>
  <c r="AE42" i="56"/>
  <c r="AD42" i="56"/>
  <c r="AC42" i="56"/>
  <c r="AB42" i="56"/>
  <c r="AA42" i="56"/>
  <c r="Z42" i="56"/>
  <c r="Y42" i="56"/>
  <c r="W42" i="56"/>
  <c r="V42" i="56"/>
  <c r="U42" i="56"/>
  <c r="T42" i="56"/>
  <c r="S42" i="56"/>
  <c r="R42" i="56"/>
  <c r="Q42" i="56"/>
  <c r="P42" i="56"/>
  <c r="O42" i="56"/>
  <c r="N42" i="56"/>
  <c r="M42" i="56"/>
  <c r="AY41" i="56"/>
  <c r="AZ41" i="56" s="1"/>
  <c r="AW41" i="56"/>
  <c r="AV41" i="56"/>
  <c r="AT41" i="56"/>
  <c r="AS41" i="56"/>
  <c r="AR41" i="56"/>
  <c r="AQ41" i="56"/>
  <c r="AO41" i="56"/>
  <c r="AN41" i="56"/>
  <c r="AK41" i="56"/>
  <c r="AL41" i="56" s="1"/>
  <c r="AM41" i="56" s="1"/>
  <c r="AI41" i="56"/>
  <c r="AH41" i="56"/>
  <c r="AG41" i="56"/>
  <c r="AF41" i="56"/>
  <c r="AE41" i="56"/>
  <c r="AD41" i="56"/>
  <c r="AC41" i="56"/>
  <c r="AB41" i="56"/>
  <c r="AA41" i="56"/>
  <c r="Z41" i="56"/>
  <c r="Y41" i="56"/>
  <c r="W41" i="56"/>
  <c r="V41" i="56"/>
  <c r="U41" i="56"/>
  <c r="T41" i="56"/>
  <c r="S41" i="56"/>
  <c r="R41" i="56"/>
  <c r="X41" i="56" s="1"/>
  <c r="AJ41" i="56" s="1"/>
  <c r="Q41" i="56"/>
  <c r="P41" i="56"/>
  <c r="O41" i="56"/>
  <c r="N41" i="56"/>
  <c r="M41" i="56"/>
  <c r="AZ40" i="56"/>
  <c r="AY40" i="56"/>
  <c r="AW40" i="56"/>
  <c r="AV40" i="56"/>
  <c r="AT40" i="56"/>
  <c r="AS40" i="56"/>
  <c r="AR40" i="56"/>
  <c r="AQ40" i="56"/>
  <c r="AO40" i="56"/>
  <c r="AN40" i="56"/>
  <c r="AK40" i="56"/>
  <c r="AL40" i="56" s="1"/>
  <c r="AM40" i="56" s="1"/>
  <c r="AC40" i="56"/>
  <c r="AB40" i="56"/>
  <c r="T40" i="56"/>
  <c r="S40" i="56"/>
  <c r="Q40" i="56"/>
  <c r="P40" i="56"/>
  <c r="O40" i="56"/>
  <c r="N40" i="56"/>
  <c r="M40" i="56"/>
  <c r="AZ39" i="56"/>
  <c r="AY39" i="56"/>
  <c r="AV39" i="56"/>
  <c r="AW39" i="56" s="1"/>
  <c r="AT39" i="56"/>
  <c r="AS39" i="56"/>
  <c r="AR39" i="56"/>
  <c r="AQ39" i="56"/>
  <c r="AO39" i="56"/>
  <c r="AN39" i="56"/>
  <c r="AL39" i="56"/>
  <c r="AM39" i="56" s="1"/>
  <c r="AK39" i="56"/>
  <c r="AI39" i="56"/>
  <c r="AH39" i="56"/>
  <c r="AG39" i="56"/>
  <c r="AF39" i="56"/>
  <c r="AE39" i="56"/>
  <c r="AD39" i="56"/>
  <c r="AC39" i="56"/>
  <c r="AB39" i="56"/>
  <c r="AA39" i="56"/>
  <c r="Z39" i="56"/>
  <c r="Y39" i="56"/>
  <c r="W39" i="56"/>
  <c r="V39" i="56"/>
  <c r="U39" i="56"/>
  <c r="T39" i="56"/>
  <c r="S39" i="56"/>
  <c r="R39" i="56"/>
  <c r="Q39" i="56"/>
  <c r="P39" i="56"/>
  <c r="O39" i="56"/>
  <c r="N39" i="56"/>
  <c r="M39" i="56"/>
  <c r="AZ38" i="56"/>
  <c r="AY38" i="56"/>
  <c r="AW38" i="56"/>
  <c r="AV38" i="56"/>
  <c r="AT38" i="56"/>
  <c r="AS38" i="56"/>
  <c r="AR38" i="56"/>
  <c r="AQ38" i="56"/>
  <c r="AO38" i="56"/>
  <c r="AN38" i="56"/>
  <c r="AM38" i="56"/>
  <c r="AL38" i="56"/>
  <c r="AK38" i="56"/>
  <c r="AI38" i="56"/>
  <c r="AH38" i="56"/>
  <c r="AG38" i="56"/>
  <c r="AF38" i="56"/>
  <c r="AE38" i="56"/>
  <c r="AD38" i="56"/>
  <c r="AC38" i="56"/>
  <c r="AB38" i="56"/>
  <c r="AA38" i="56"/>
  <c r="Z38" i="56"/>
  <c r="Y38" i="56"/>
  <c r="W38" i="56"/>
  <c r="V38" i="56"/>
  <c r="U38" i="56"/>
  <c r="T38" i="56"/>
  <c r="S38" i="56"/>
  <c r="R38" i="56"/>
  <c r="Q38" i="56"/>
  <c r="P38" i="56"/>
  <c r="O38" i="56"/>
  <c r="N38" i="56"/>
  <c r="M38" i="56"/>
  <c r="AY37" i="56"/>
  <c r="AZ37" i="56" s="1"/>
  <c r="AV37" i="56"/>
  <c r="AW37" i="56" s="1"/>
  <c r="AT37" i="56"/>
  <c r="AS37" i="56"/>
  <c r="AR37" i="56"/>
  <c r="AQ37" i="56"/>
  <c r="AO37" i="56"/>
  <c r="AN37" i="56"/>
  <c r="AL37" i="56"/>
  <c r="AM37" i="56" s="1"/>
  <c r="AK37" i="56"/>
  <c r="AI37" i="56"/>
  <c r="AH37" i="56"/>
  <c r="AG37" i="56"/>
  <c r="AF37" i="56"/>
  <c r="AE37" i="56"/>
  <c r="AD37" i="56"/>
  <c r="AC37" i="56"/>
  <c r="AB37" i="56"/>
  <c r="AA37" i="56"/>
  <c r="Z37" i="56"/>
  <c r="Y37" i="56"/>
  <c r="W37" i="56"/>
  <c r="V37" i="56"/>
  <c r="U37" i="56"/>
  <c r="T37" i="56"/>
  <c r="S37" i="56"/>
  <c r="R37" i="56"/>
  <c r="Q37" i="56"/>
  <c r="P37" i="56"/>
  <c r="O37" i="56"/>
  <c r="N37" i="56"/>
  <c r="M37" i="56"/>
  <c r="AZ36" i="56"/>
  <c r="AY36" i="56"/>
  <c r="AW36" i="56"/>
  <c r="AV36" i="56"/>
  <c r="AT36" i="56"/>
  <c r="AS36" i="56"/>
  <c r="AR36" i="56"/>
  <c r="AQ36" i="56"/>
  <c r="AO36" i="56"/>
  <c r="AN36" i="56"/>
  <c r="AK36" i="56"/>
  <c r="AL36" i="56" s="1"/>
  <c r="AM36" i="56" s="1"/>
  <c r="AI36" i="56"/>
  <c r="AB36" i="56"/>
  <c r="AA36" i="56"/>
  <c r="S36" i="56"/>
  <c r="R36" i="56"/>
  <c r="Q36" i="56"/>
  <c r="P36" i="56"/>
  <c r="O36" i="56"/>
  <c r="N36" i="56"/>
  <c r="M36" i="56"/>
  <c r="AY35" i="56"/>
  <c r="AZ35" i="56" s="1"/>
  <c r="AV35" i="56"/>
  <c r="AW35" i="56" s="1"/>
  <c r="AT35" i="56"/>
  <c r="AS35" i="56"/>
  <c r="AR35" i="56"/>
  <c r="AQ35" i="56"/>
  <c r="AO35" i="56"/>
  <c r="AN35" i="56"/>
  <c r="AL35" i="56"/>
  <c r="AM35" i="56" s="1"/>
  <c r="AK35" i="56"/>
  <c r="AI35" i="56"/>
  <c r="AH35" i="56"/>
  <c r="AG35" i="56"/>
  <c r="AF35" i="56"/>
  <c r="AE35" i="56"/>
  <c r="AD35" i="56"/>
  <c r="AC35" i="56"/>
  <c r="AB35" i="56"/>
  <c r="AA35" i="56"/>
  <c r="Z35" i="56"/>
  <c r="Y35" i="56"/>
  <c r="W35" i="56"/>
  <c r="V35" i="56"/>
  <c r="U35" i="56"/>
  <c r="T35" i="56"/>
  <c r="S35" i="56"/>
  <c r="R35" i="56"/>
  <c r="Q35" i="56"/>
  <c r="P35" i="56"/>
  <c r="O35" i="56"/>
  <c r="N35" i="56"/>
  <c r="M35" i="56"/>
  <c r="AZ34" i="56"/>
  <c r="AY34" i="56"/>
  <c r="AW34" i="56"/>
  <c r="AV34" i="56"/>
  <c r="AT34" i="56"/>
  <c r="AS34" i="56"/>
  <c r="AR34" i="56"/>
  <c r="AQ34" i="56"/>
  <c r="AO34" i="56"/>
  <c r="AN34" i="56"/>
  <c r="AK34" i="56"/>
  <c r="AL34" i="56" s="1"/>
  <c r="AM34" i="56" s="1"/>
  <c r="AI34" i="56"/>
  <c r="AH34" i="56"/>
  <c r="AG34" i="56"/>
  <c r="AF34" i="56"/>
  <c r="AE34" i="56"/>
  <c r="AD34" i="56"/>
  <c r="AC34" i="56"/>
  <c r="AB34" i="56"/>
  <c r="AA34" i="56"/>
  <c r="Z34" i="56"/>
  <c r="Y34" i="56"/>
  <c r="W34" i="56"/>
  <c r="V34" i="56"/>
  <c r="U34" i="56"/>
  <c r="T34" i="56"/>
  <c r="S34" i="56"/>
  <c r="R34" i="56"/>
  <c r="Q34" i="56"/>
  <c r="P34" i="56"/>
  <c r="O34" i="56"/>
  <c r="N34" i="56"/>
  <c r="M34" i="56"/>
  <c r="AY33" i="56"/>
  <c r="AZ33" i="56" s="1"/>
  <c r="AW33" i="56"/>
  <c r="AV33" i="56"/>
  <c r="AT33" i="56"/>
  <c r="AS33" i="56"/>
  <c r="AR33" i="56"/>
  <c r="AQ33" i="56"/>
  <c r="AO33" i="56"/>
  <c r="AN33" i="56"/>
  <c r="AM33" i="56"/>
  <c r="AL33" i="56"/>
  <c r="AK33" i="56"/>
  <c r="AI33" i="56"/>
  <c r="AJ33" i="56" s="1"/>
  <c r="AH33" i="56"/>
  <c r="AG33" i="56"/>
  <c r="AF33" i="56"/>
  <c r="AE33" i="56"/>
  <c r="AD33" i="56"/>
  <c r="AC33" i="56"/>
  <c r="AB33" i="56"/>
  <c r="AA33" i="56"/>
  <c r="Z33" i="56"/>
  <c r="Y33" i="56"/>
  <c r="W33" i="56"/>
  <c r="V33" i="56"/>
  <c r="U33" i="56"/>
  <c r="T33" i="56"/>
  <c r="S33" i="56"/>
  <c r="R33" i="56"/>
  <c r="Q33" i="56"/>
  <c r="P33" i="56"/>
  <c r="O33" i="56"/>
  <c r="N33" i="56"/>
  <c r="M33" i="56"/>
  <c r="AZ32" i="56"/>
  <c r="AY32" i="56"/>
  <c r="AW32" i="56"/>
  <c r="AV32" i="56"/>
  <c r="AT32" i="56"/>
  <c r="AS32" i="56"/>
  <c r="AR32" i="56"/>
  <c r="AQ32" i="56"/>
  <c r="AO32" i="56"/>
  <c r="AN32" i="56"/>
  <c r="AK32" i="56"/>
  <c r="AL32" i="56" s="1"/>
  <c r="AM32" i="56" s="1"/>
  <c r="AI32" i="56"/>
  <c r="AB32" i="56"/>
  <c r="AA32" i="56"/>
  <c r="S32" i="56"/>
  <c r="R32" i="56"/>
  <c r="Q32" i="56"/>
  <c r="P32" i="56"/>
  <c r="O32" i="56"/>
  <c r="N32" i="56"/>
  <c r="M32" i="56"/>
  <c r="AZ31" i="56"/>
  <c r="AY31" i="56"/>
  <c r="AV31" i="56"/>
  <c r="AW31" i="56" s="1"/>
  <c r="AT31" i="56"/>
  <c r="AS31" i="56"/>
  <c r="AR31" i="56"/>
  <c r="AQ31" i="56"/>
  <c r="AO31" i="56"/>
  <c r="AN31" i="56"/>
  <c r="AL31" i="56"/>
  <c r="AM31" i="56" s="1"/>
  <c r="AK31" i="56"/>
  <c r="AI31" i="56"/>
  <c r="AH31" i="56"/>
  <c r="AG31" i="56"/>
  <c r="AF31" i="56"/>
  <c r="AD31" i="56"/>
  <c r="AC31" i="56"/>
  <c r="AB31" i="56"/>
  <c r="AA31" i="56"/>
  <c r="Y31" i="56"/>
  <c r="W31" i="56"/>
  <c r="V31" i="56"/>
  <c r="U31" i="56"/>
  <c r="T31" i="56"/>
  <c r="S31" i="56"/>
  <c r="R31" i="56"/>
  <c r="Q31" i="56"/>
  <c r="P31" i="56"/>
  <c r="O31" i="56"/>
  <c r="N31" i="56"/>
  <c r="M31" i="56"/>
  <c r="AZ30" i="56"/>
  <c r="AY30" i="56"/>
  <c r="AW30" i="56"/>
  <c r="AV30" i="56"/>
  <c r="AT30" i="56"/>
  <c r="AS30" i="56"/>
  <c r="AR30" i="56"/>
  <c r="AQ30" i="56"/>
  <c r="AO30" i="56"/>
  <c r="AN30" i="56"/>
  <c r="AK30" i="56"/>
  <c r="AL30" i="56" s="1"/>
  <c r="AM30" i="56" s="1"/>
  <c r="AI30" i="56"/>
  <c r="AH30" i="56"/>
  <c r="AG30" i="56"/>
  <c r="AD30" i="56"/>
  <c r="AC30" i="56"/>
  <c r="AB30" i="56"/>
  <c r="Y30" i="56"/>
  <c r="W30" i="56"/>
  <c r="V30" i="56"/>
  <c r="U30" i="56"/>
  <c r="T30" i="56"/>
  <c r="S30" i="56"/>
  <c r="R30" i="56"/>
  <c r="Q30" i="56"/>
  <c r="P30" i="56"/>
  <c r="O30" i="56"/>
  <c r="N30" i="56"/>
  <c r="M30" i="56"/>
  <c r="AY29" i="56"/>
  <c r="AZ29" i="56" s="1"/>
  <c r="AV29" i="56"/>
  <c r="AW29" i="56" s="1"/>
  <c r="AT29" i="56"/>
  <c r="AS29" i="56"/>
  <c r="AR29" i="56"/>
  <c r="AQ29" i="56"/>
  <c r="AO29" i="56"/>
  <c r="AN29" i="56"/>
  <c r="AL29" i="56"/>
  <c r="AM29" i="56" s="1"/>
  <c r="AK29" i="56"/>
  <c r="AI29" i="56"/>
  <c r="AH29" i="56"/>
  <c r="AG29" i="56"/>
  <c r="AD29" i="56"/>
  <c r="AC29" i="56"/>
  <c r="AB29" i="56"/>
  <c r="AA29" i="56"/>
  <c r="Y29" i="56"/>
  <c r="W29" i="56"/>
  <c r="V29" i="56"/>
  <c r="U29" i="56"/>
  <c r="T29" i="56"/>
  <c r="S29" i="56"/>
  <c r="R29" i="56"/>
  <c r="Q29" i="56"/>
  <c r="P29" i="56"/>
  <c r="O29" i="56"/>
  <c r="N29" i="56"/>
  <c r="M29" i="56"/>
  <c r="AZ28" i="56"/>
  <c r="AY28" i="56"/>
  <c r="AW28" i="56"/>
  <c r="AV28" i="56"/>
  <c r="AT28" i="56"/>
  <c r="AS28" i="56"/>
  <c r="AR28" i="56"/>
  <c r="AQ28" i="56"/>
  <c r="AO28" i="56"/>
  <c r="AN28" i="56"/>
  <c r="AK28" i="56"/>
  <c r="AL28" i="56" s="1"/>
  <c r="AM28" i="56" s="1"/>
  <c r="AI28" i="56"/>
  <c r="AH28" i="56"/>
  <c r="Z28" i="56"/>
  <c r="R28" i="56"/>
  <c r="Q28" i="56"/>
  <c r="P28" i="56"/>
  <c r="O28" i="56"/>
  <c r="N28" i="56"/>
  <c r="M28" i="56"/>
  <c r="AY27" i="56"/>
  <c r="AZ27" i="56" s="1"/>
  <c r="AV27" i="56"/>
  <c r="AW27" i="56" s="1"/>
  <c r="AT27" i="56"/>
  <c r="AS27" i="56"/>
  <c r="AR27" i="56"/>
  <c r="AQ27" i="56"/>
  <c r="AO27" i="56"/>
  <c r="AN27" i="56"/>
  <c r="AL27" i="56"/>
  <c r="AM27" i="56" s="1"/>
  <c r="AK27" i="56"/>
  <c r="AI27" i="56"/>
  <c r="AH27" i="56"/>
  <c r="AG27" i="56"/>
  <c r="AE27" i="56"/>
  <c r="AD27" i="56"/>
  <c r="AC27" i="56"/>
  <c r="AB27" i="56"/>
  <c r="Z27" i="56"/>
  <c r="Y27" i="56"/>
  <c r="W27" i="56"/>
  <c r="V27" i="56"/>
  <c r="U27" i="56"/>
  <c r="T27" i="56"/>
  <c r="S27" i="56"/>
  <c r="R27" i="56"/>
  <c r="Q27" i="56"/>
  <c r="P27" i="56"/>
  <c r="O27" i="56"/>
  <c r="N27" i="56"/>
  <c r="M27" i="56"/>
  <c r="AZ26" i="56"/>
  <c r="AY26" i="56"/>
  <c r="AW26" i="56"/>
  <c r="AV26" i="56"/>
  <c r="AT26" i="56"/>
  <c r="AS26" i="56"/>
  <c r="AR26" i="56"/>
  <c r="AQ26" i="56"/>
  <c r="AO26" i="56"/>
  <c r="AN26" i="56"/>
  <c r="AK26" i="56"/>
  <c r="AL26" i="56" s="1"/>
  <c r="AM26" i="56" s="1"/>
  <c r="AI26" i="56"/>
  <c r="AH26" i="56"/>
  <c r="AG26" i="56"/>
  <c r="AE26" i="56"/>
  <c r="AD26" i="56"/>
  <c r="AB26" i="56"/>
  <c r="Z26" i="56"/>
  <c r="Y26" i="56"/>
  <c r="W26" i="56"/>
  <c r="V26" i="56"/>
  <c r="U26" i="56"/>
  <c r="T26" i="56"/>
  <c r="S26" i="56"/>
  <c r="R26" i="56"/>
  <c r="Q26" i="56"/>
  <c r="P26" i="56"/>
  <c r="O26" i="56"/>
  <c r="N26" i="56"/>
  <c r="M26" i="56"/>
  <c r="AY25" i="56"/>
  <c r="AZ25" i="56" s="1"/>
  <c r="AW25" i="56"/>
  <c r="AV25" i="56"/>
  <c r="AT25" i="56"/>
  <c r="AS25" i="56"/>
  <c r="AR25" i="56"/>
  <c r="AQ25" i="56"/>
  <c r="AO25" i="56"/>
  <c r="AN25" i="56"/>
  <c r="AK25" i="56"/>
  <c r="AL25" i="56" s="1"/>
  <c r="AM25" i="56" s="1"/>
  <c r="AI25" i="56"/>
  <c r="AH25" i="56"/>
  <c r="AG25" i="56"/>
  <c r="AE25" i="56"/>
  <c r="AD25" i="56"/>
  <c r="AC25" i="56"/>
  <c r="Y25" i="56"/>
  <c r="W25" i="56"/>
  <c r="V25" i="56"/>
  <c r="U25" i="56"/>
  <c r="T25" i="56"/>
  <c r="S25" i="56"/>
  <c r="R25" i="56"/>
  <c r="Q25" i="56"/>
  <c r="P25" i="56"/>
  <c r="O25" i="56"/>
  <c r="N25" i="56"/>
  <c r="M25" i="56"/>
  <c r="AZ24" i="56"/>
  <c r="AY24" i="56"/>
  <c r="AT24" i="56"/>
  <c r="AS24" i="56"/>
  <c r="AR24" i="56"/>
  <c r="AQ24" i="56"/>
  <c r="AO24" i="56"/>
  <c r="AN24" i="56"/>
  <c r="AK24" i="56"/>
  <c r="AL24" i="56" s="1"/>
  <c r="AM24" i="56" s="1"/>
  <c r="AD24" i="56"/>
  <c r="AC24" i="56"/>
  <c r="T24" i="56"/>
  <c r="S24" i="56"/>
  <c r="Q24" i="56"/>
  <c r="P24" i="56"/>
  <c r="O24" i="56"/>
  <c r="N24" i="56"/>
  <c r="M24" i="56"/>
  <c r="AY23" i="56"/>
  <c r="AZ23" i="56" s="1"/>
  <c r="AT23" i="56"/>
  <c r="AS23" i="56"/>
  <c r="AR23" i="56"/>
  <c r="AQ23" i="56"/>
  <c r="AO23" i="56"/>
  <c r="AN23" i="56"/>
  <c r="AK23" i="56"/>
  <c r="AL23" i="56" s="1"/>
  <c r="AM23" i="56" s="1"/>
  <c r="AI23" i="56"/>
  <c r="AH23" i="56"/>
  <c r="AG23" i="56"/>
  <c r="AE23" i="56"/>
  <c r="AD23" i="56"/>
  <c r="AC23" i="56"/>
  <c r="AB23" i="56"/>
  <c r="Z23" i="56"/>
  <c r="Y23" i="56"/>
  <c r="W23" i="56"/>
  <c r="V23" i="56"/>
  <c r="U23" i="56"/>
  <c r="T23" i="56"/>
  <c r="S23" i="56"/>
  <c r="R23" i="56"/>
  <c r="Q23" i="56"/>
  <c r="P23" i="56"/>
  <c r="O23" i="56"/>
  <c r="N23" i="56"/>
  <c r="M23" i="56"/>
  <c r="AZ22" i="56"/>
  <c r="AY22" i="56"/>
  <c r="AT22" i="56"/>
  <c r="AS22" i="56"/>
  <c r="AR22" i="56"/>
  <c r="AQ22" i="56"/>
  <c r="AO22" i="56"/>
  <c r="AN22" i="56"/>
  <c r="AK22" i="56"/>
  <c r="AL22" i="56" s="1"/>
  <c r="AM22" i="56" s="1"/>
  <c r="AI22" i="56"/>
  <c r="AH22" i="56"/>
  <c r="AG22" i="56"/>
  <c r="AE22" i="56"/>
  <c r="AD22" i="56"/>
  <c r="AC22" i="56"/>
  <c r="AB22" i="56"/>
  <c r="Y22" i="56"/>
  <c r="W22" i="56"/>
  <c r="V22" i="56"/>
  <c r="U22" i="56"/>
  <c r="T22" i="56"/>
  <c r="S22" i="56"/>
  <c r="R22" i="56"/>
  <c r="Q22" i="56"/>
  <c r="P22" i="56"/>
  <c r="O22" i="56"/>
  <c r="N22" i="56"/>
  <c r="M22" i="56"/>
  <c r="AY21" i="56"/>
  <c r="AZ21" i="56" s="1"/>
  <c r="AT21" i="56"/>
  <c r="AS21" i="56"/>
  <c r="AR21" i="56"/>
  <c r="AQ21" i="56"/>
  <c r="AO21" i="56"/>
  <c r="AN21" i="56"/>
  <c r="AL21" i="56"/>
  <c r="AM21" i="56" s="1"/>
  <c r="AK21" i="56"/>
  <c r="AI21" i="56"/>
  <c r="AH21" i="56"/>
  <c r="AG21" i="56"/>
  <c r="AE21" i="56"/>
  <c r="AD21" i="56"/>
  <c r="AC21" i="56"/>
  <c r="Z21" i="56"/>
  <c r="Y21" i="56"/>
  <c r="W21" i="56"/>
  <c r="V21" i="56"/>
  <c r="U21" i="56"/>
  <c r="T21" i="56"/>
  <c r="S21" i="56"/>
  <c r="R21" i="56"/>
  <c r="Q21" i="56"/>
  <c r="P21" i="56"/>
  <c r="O21" i="56"/>
  <c r="N21" i="56"/>
  <c r="M21" i="56"/>
  <c r="AZ20" i="56"/>
  <c r="AY20" i="56"/>
  <c r="AT20" i="56"/>
  <c r="AS20" i="56"/>
  <c r="AR20" i="56"/>
  <c r="AQ20" i="56"/>
  <c r="AO20" i="56"/>
  <c r="AN20" i="56"/>
  <c r="AK20" i="56"/>
  <c r="AL20" i="56" s="1"/>
  <c r="AM20" i="56" s="1"/>
  <c r="AD20" i="56"/>
  <c r="AC20" i="56"/>
  <c r="T20" i="56"/>
  <c r="S20" i="56"/>
  <c r="Q20" i="56"/>
  <c r="P20" i="56"/>
  <c r="O20" i="56"/>
  <c r="N20" i="56"/>
  <c r="M20" i="56"/>
  <c r="AY19" i="56"/>
  <c r="AZ19" i="56" s="1"/>
  <c r="AT19" i="56"/>
  <c r="AS19" i="56"/>
  <c r="AR19" i="56"/>
  <c r="AQ19" i="56"/>
  <c r="AO19" i="56"/>
  <c r="AN19" i="56"/>
  <c r="AL19" i="56"/>
  <c r="AM19" i="56" s="1"/>
  <c r="AK19" i="56"/>
  <c r="AI19" i="56"/>
  <c r="AH19" i="56"/>
  <c r="AG19" i="56"/>
  <c r="AE19" i="56"/>
  <c r="AD19" i="56"/>
  <c r="AC19" i="56"/>
  <c r="AB19" i="56"/>
  <c r="Z19" i="56"/>
  <c r="Y19" i="56"/>
  <c r="W19" i="56"/>
  <c r="V19" i="56"/>
  <c r="U19" i="56"/>
  <c r="T19" i="56"/>
  <c r="S19" i="56"/>
  <c r="R19" i="56"/>
  <c r="Q19" i="56"/>
  <c r="P19" i="56"/>
  <c r="O19" i="56"/>
  <c r="N19" i="56"/>
  <c r="M19" i="56"/>
  <c r="AZ18" i="56"/>
  <c r="AY18" i="56"/>
  <c r="AT18" i="56"/>
  <c r="AS18" i="56"/>
  <c r="AR18" i="56"/>
  <c r="AQ18" i="56"/>
  <c r="AO18" i="56"/>
  <c r="AO55" i="56" s="1"/>
  <c r="AN18" i="56"/>
  <c r="AN55" i="56" s="1"/>
  <c r="AK18" i="56"/>
  <c r="AL18" i="56" s="1"/>
  <c r="AM18" i="56" s="1"/>
  <c r="AI18" i="56"/>
  <c r="AH18" i="56"/>
  <c r="AG18" i="56"/>
  <c r="AF18" i="56"/>
  <c r="AD18" i="56"/>
  <c r="AC18" i="56"/>
  <c r="AB18" i="56"/>
  <c r="AA18" i="56"/>
  <c r="Y18" i="56"/>
  <c r="W18" i="56"/>
  <c r="V18" i="56"/>
  <c r="U18" i="56"/>
  <c r="T18" i="56"/>
  <c r="S18" i="56"/>
  <c r="R18" i="56"/>
  <c r="P18" i="56"/>
  <c r="O18" i="56"/>
  <c r="N18" i="56"/>
  <c r="M18" i="56"/>
  <c r="Q18" i="56" s="1"/>
  <c r="D8" i="56"/>
  <c r="T15" i="55"/>
  <c r="T14" i="55" s="1"/>
  <c r="T16" i="55" s="1"/>
  <c r="R15" i="55"/>
  <c r="R14" i="55" s="1"/>
  <c r="R16" i="55" s="1"/>
  <c r="P15" i="55"/>
  <c r="P14" i="55" s="1"/>
  <c r="P16" i="55" s="1"/>
  <c r="N15" i="55"/>
  <c r="N14" i="55" s="1"/>
  <c r="N16" i="55" s="1"/>
  <c r="L15" i="55"/>
  <c r="L14" i="55" s="1"/>
  <c r="L16" i="55" s="1"/>
  <c r="J15" i="55"/>
  <c r="J14" i="55" s="1"/>
  <c r="J16" i="55" s="1"/>
  <c r="W15" i="55"/>
  <c r="W14" i="55" s="1"/>
  <c r="V15" i="55"/>
  <c r="V14" i="55" s="1"/>
  <c r="V16" i="55" s="1"/>
  <c r="U15" i="55"/>
  <c r="S15" i="55"/>
  <c r="S14" i="55" s="1"/>
  <c r="S16" i="55" s="1"/>
  <c r="Q15" i="55"/>
  <c r="Q14" i="55" s="1"/>
  <c r="Q16" i="55" s="1"/>
  <c r="O15" i="55"/>
  <c r="O14" i="55" s="1"/>
  <c r="O16" i="55" s="1"/>
  <c r="M15" i="55"/>
  <c r="M14" i="55" s="1"/>
  <c r="M16" i="55" s="1"/>
  <c r="K15" i="55"/>
  <c r="K14" i="55" s="1"/>
  <c r="K16" i="55" s="1"/>
  <c r="I15" i="55"/>
  <c r="I14" i="55" s="1"/>
  <c r="I16" i="55" s="1"/>
  <c r="C7" i="55"/>
  <c r="C8" i="55"/>
  <c r="C9" i="55"/>
  <c r="C10" i="55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7" i="55"/>
  <c r="C38" i="55"/>
  <c r="C39" i="55"/>
  <c r="C40" i="55"/>
  <c r="H3" i="55"/>
  <c r="AJ3" i="55"/>
  <c r="X15" i="55"/>
  <c r="X14" i="55"/>
  <c r="X16" i="55" s="1"/>
  <c r="W16" i="55" s="1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AE3" i="54"/>
  <c r="V14" i="54"/>
  <c r="V15" i="54" s="1"/>
  <c r="T14" i="54"/>
  <c r="T15" i="54" s="1"/>
  <c r="R14" i="54"/>
  <c r="R15" i="54" s="1"/>
  <c r="P14" i="54"/>
  <c r="P15" i="54" s="1"/>
  <c r="N14" i="54"/>
  <c r="N15" i="54" s="1"/>
  <c r="L14" i="54"/>
  <c r="L15" i="54" s="1"/>
  <c r="X14" i="54"/>
  <c r="X15" i="54" s="1"/>
  <c r="U14" i="54"/>
  <c r="U15" i="54" s="1"/>
  <c r="S14" i="54"/>
  <c r="S15" i="54" s="1"/>
  <c r="Q14" i="54"/>
  <c r="Q15" i="54" s="1"/>
  <c r="O14" i="54"/>
  <c r="O15" i="54" s="1"/>
  <c r="M14" i="54"/>
  <c r="M15" i="54" s="1"/>
  <c r="K14" i="54"/>
  <c r="K15" i="54" s="1"/>
  <c r="B7" i="54"/>
  <c r="B8" i="54"/>
  <c r="B9" i="54"/>
  <c r="B10" i="54"/>
  <c r="B11" i="54"/>
  <c r="B12" i="54"/>
  <c r="B13" i="54"/>
  <c r="B14" i="54"/>
  <c r="B15" i="54"/>
  <c r="B16" i="54"/>
  <c r="B17" i="54"/>
  <c r="B18" i="54"/>
  <c r="B19" i="54"/>
  <c r="B20" i="54"/>
  <c r="B21" i="54"/>
  <c r="B22" i="54"/>
  <c r="B23" i="54"/>
  <c r="B24" i="54"/>
  <c r="B25" i="54"/>
  <c r="B26" i="54"/>
  <c r="B27" i="54"/>
  <c r="B28" i="54"/>
  <c r="B29" i="54"/>
  <c r="B30" i="54"/>
  <c r="B31" i="54"/>
  <c r="B32" i="54"/>
  <c r="B33" i="54"/>
  <c r="B34" i="54"/>
  <c r="B35" i="54"/>
  <c r="B36" i="54"/>
  <c r="B37" i="54"/>
  <c r="B38" i="54"/>
  <c r="B39" i="54"/>
  <c r="B40" i="54"/>
  <c r="B41" i="54"/>
  <c r="B42" i="54"/>
  <c r="I3" i="54"/>
  <c r="Y14" i="54"/>
  <c r="Y15" i="54" s="1"/>
  <c r="C7" i="51"/>
  <c r="C8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4" i="51"/>
  <c r="C25" i="51"/>
  <c r="C26" i="51"/>
  <c r="C27" i="51"/>
  <c r="C28" i="51"/>
  <c r="C29" i="51"/>
  <c r="C30" i="51"/>
  <c r="C31" i="51"/>
  <c r="C32" i="51"/>
  <c r="C33" i="51"/>
  <c r="C34" i="51"/>
  <c r="C35" i="51"/>
  <c r="C36" i="51"/>
  <c r="C37" i="51"/>
  <c r="C38" i="51"/>
  <c r="C39" i="51"/>
  <c r="C40" i="51"/>
  <c r="E69" i="53"/>
  <c r="G67" i="53"/>
  <c r="F67" i="53"/>
  <c r="E67" i="53"/>
  <c r="D67" i="53"/>
  <c r="C67" i="53"/>
  <c r="G66" i="53"/>
  <c r="F66" i="53"/>
  <c r="E66" i="53"/>
  <c r="D66" i="53"/>
  <c r="C66" i="53"/>
  <c r="C58" i="53"/>
  <c r="D57" i="53"/>
  <c r="C57" i="53"/>
  <c r="W56" i="53"/>
  <c r="V56" i="53"/>
  <c r="K54" i="53" s="1"/>
  <c r="J18" i="68" s="1"/>
  <c r="U56" i="53"/>
  <c r="J54" i="53" s="1"/>
  <c r="I18" i="68" s="1"/>
  <c r="T56" i="53"/>
  <c r="S56" i="53"/>
  <c r="R56" i="53"/>
  <c r="AX55" i="53"/>
  <c r="AU55" i="53"/>
  <c r="AP55" i="53"/>
  <c r="E55" i="53"/>
  <c r="D55" i="53"/>
  <c r="AK54" i="53"/>
  <c r="AZ53" i="53"/>
  <c r="AY53" i="53"/>
  <c r="AV53" i="53"/>
  <c r="AW53" i="53" s="1"/>
  <c r="AT53" i="53"/>
  <c r="AS53" i="53"/>
  <c r="AR53" i="53"/>
  <c r="AQ53" i="53"/>
  <c r="AO53" i="53"/>
  <c r="AN53" i="53"/>
  <c r="AL53" i="53"/>
  <c r="AM53" i="53" s="1"/>
  <c r="AK53" i="53"/>
  <c r="AF53" i="53"/>
  <c r="W53" i="53"/>
  <c r="Q53" i="53"/>
  <c r="P53" i="53"/>
  <c r="O53" i="53"/>
  <c r="N53" i="53"/>
  <c r="M53" i="53"/>
  <c r="AZ52" i="53"/>
  <c r="AY52" i="53"/>
  <c r="AV52" i="53"/>
  <c r="AW52" i="53" s="1"/>
  <c r="AT52" i="53"/>
  <c r="AS52" i="53"/>
  <c r="AR52" i="53"/>
  <c r="AQ52" i="53"/>
  <c r="AO52" i="53"/>
  <c r="AN52" i="53"/>
  <c r="AL52" i="53"/>
  <c r="AM52" i="53" s="1"/>
  <c r="AK52" i="53"/>
  <c r="AI52" i="53"/>
  <c r="AH52" i="53"/>
  <c r="AG52" i="53"/>
  <c r="AA52" i="53"/>
  <c r="Z52" i="53"/>
  <c r="Y52" i="53"/>
  <c r="R52" i="53"/>
  <c r="Q52" i="53"/>
  <c r="P52" i="53"/>
  <c r="O52" i="53"/>
  <c r="N52" i="53"/>
  <c r="M52" i="53"/>
  <c r="AY51" i="53"/>
  <c r="AZ51" i="53" s="1"/>
  <c r="AV51" i="53"/>
  <c r="AW51" i="53" s="1"/>
  <c r="AT51" i="53"/>
  <c r="AS51" i="53"/>
  <c r="AR51" i="53"/>
  <c r="AQ51" i="53"/>
  <c r="AO51" i="53"/>
  <c r="AN51" i="53"/>
  <c r="AL51" i="53"/>
  <c r="AM51" i="53" s="1"/>
  <c r="AK51" i="53"/>
  <c r="AI51" i="53"/>
  <c r="AH51" i="53"/>
  <c r="AG51" i="53"/>
  <c r="AF51" i="53"/>
  <c r="AE51" i="53"/>
  <c r="AD51" i="53"/>
  <c r="AC51" i="53"/>
  <c r="AB51" i="53"/>
  <c r="AA51" i="53"/>
  <c r="Z51" i="53"/>
  <c r="Y51" i="53"/>
  <c r="W51" i="53"/>
  <c r="V51" i="53"/>
  <c r="U51" i="53"/>
  <c r="T51" i="53"/>
  <c r="S51" i="53"/>
  <c r="R51" i="53"/>
  <c r="Q51" i="53"/>
  <c r="P51" i="53"/>
  <c r="O51" i="53"/>
  <c r="N51" i="53"/>
  <c r="M51" i="53"/>
  <c r="AY50" i="53"/>
  <c r="AZ50" i="53" s="1"/>
  <c r="AW50" i="53"/>
  <c r="AV50" i="53"/>
  <c r="AT50" i="53"/>
  <c r="AS50" i="53"/>
  <c r="AR50" i="53"/>
  <c r="AQ50" i="53"/>
  <c r="AO50" i="53"/>
  <c r="AN50" i="53"/>
  <c r="AK50" i="53"/>
  <c r="AL50" i="53" s="1"/>
  <c r="AM50" i="53" s="1"/>
  <c r="AI50" i="53"/>
  <c r="AH50" i="53"/>
  <c r="AG50" i="53"/>
  <c r="AF50" i="53"/>
  <c r="AE50" i="53"/>
  <c r="AD50" i="53"/>
  <c r="AC50" i="53"/>
  <c r="AB50" i="53"/>
  <c r="AA50" i="53"/>
  <c r="Z50" i="53"/>
  <c r="Y50" i="53"/>
  <c r="W50" i="53"/>
  <c r="V50" i="53"/>
  <c r="U50" i="53"/>
  <c r="T50" i="53"/>
  <c r="S50" i="53"/>
  <c r="R50" i="53"/>
  <c r="Q50" i="53"/>
  <c r="P50" i="53"/>
  <c r="O50" i="53"/>
  <c r="N50" i="53"/>
  <c r="M50" i="53"/>
  <c r="AY49" i="53"/>
  <c r="AZ49" i="53" s="1"/>
  <c r="AW49" i="53"/>
  <c r="AV49" i="53"/>
  <c r="AT49" i="53"/>
  <c r="AS49" i="53"/>
  <c r="AR49" i="53"/>
  <c r="AQ49" i="53"/>
  <c r="AO49" i="53"/>
  <c r="AN49" i="53"/>
  <c r="AK49" i="53"/>
  <c r="AL49" i="53" s="1"/>
  <c r="AM49" i="53" s="1"/>
  <c r="AG49" i="53"/>
  <c r="Y49" i="53"/>
  <c r="Q49" i="53"/>
  <c r="P49" i="53"/>
  <c r="O49" i="53"/>
  <c r="N49" i="53"/>
  <c r="M49" i="53"/>
  <c r="AY48" i="53"/>
  <c r="AZ48" i="53" s="1"/>
  <c r="AW48" i="53"/>
  <c r="AV48" i="53"/>
  <c r="AT48" i="53"/>
  <c r="AS48" i="53"/>
  <c r="AR48" i="53"/>
  <c r="AQ48" i="53"/>
  <c r="AO48" i="53"/>
  <c r="AN48" i="53"/>
  <c r="AK48" i="53"/>
  <c r="AL48" i="53" s="1"/>
  <c r="AM48" i="53" s="1"/>
  <c r="AI48" i="53"/>
  <c r="AC48" i="53"/>
  <c r="AB48" i="53"/>
  <c r="AA48" i="53"/>
  <c r="T48" i="53"/>
  <c r="S48" i="53"/>
  <c r="R48" i="53"/>
  <c r="Q48" i="53"/>
  <c r="P48" i="53"/>
  <c r="O48" i="53"/>
  <c r="N48" i="53"/>
  <c r="M48" i="53"/>
  <c r="AZ47" i="53"/>
  <c r="AY47" i="53"/>
  <c r="AW47" i="53"/>
  <c r="AV47" i="53"/>
  <c r="AT47" i="53"/>
  <c r="AS47" i="53"/>
  <c r="AR47" i="53"/>
  <c r="AQ47" i="53"/>
  <c r="AO47" i="53"/>
  <c r="AN47" i="53"/>
  <c r="AK47" i="53"/>
  <c r="AL47" i="53" s="1"/>
  <c r="AM47" i="53" s="1"/>
  <c r="AI47" i="53"/>
  <c r="AH47" i="53"/>
  <c r="AG47" i="53"/>
  <c r="AF47" i="53"/>
  <c r="AE47" i="53"/>
  <c r="AD47" i="53"/>
  <c r="AC47" i="53"/>
  <c r="AB47" i="53"/>
  <c r="AA47" i="53"/>
  <c r="Z47" i="53"/>
  <c r="Y47" i="53"/>
  <c r="W47" i="53"/>
  <c r="V47" i="53"/>
  <c r="U47" i="53"/>
  <c r="T47" i="53"/>
  <c r="S47" i="53"/>
  <c r="R47" i="53"/>
  <c r="Q47" i="53"/>
  <c r="P47" i="53"/>
  <c r="O47" i="53"/>
  <c r="N47" i="53"/>
  <c r="M47" i="53"/>
  <c r="AZ46" i="53"/>
  <c r="AY46" i="53"/>
  <c r="AW46" i="53"/>
  <c r="AV46" i="53"/>
  <c r="AT46" i="53"/>
  <c r="AS46" i="53"/>
  <c r="AR46" i="53"/>
  <c r="AQ46" i="53"/>
  <c r="AO46" i="53"/>
  <c r="AN46" i="53"/>
  <c r="AK46" i="53"/>
  <c r="AL46" i="53" s="1"/>
  <c r="AM46" i="53" s="1"/>
  <c r="AI46" i="53"/>
  <c r="AH46" i="53"/>
  <c r="AG46" i="53"/>
  <c r="AF46" i="53"/>
  <c r="AE46" i="53"/>
  <c r="AD46" i="53"/>
  <c r="AC46" i="53"/>
  <c r="AB46" i="53"/>
  <c r="AA46" i="53"/>
  <c r="Z46" i="53"/>
  <c r="Y46" i="53"/>
  <c r="W46" i="53"/>
  <c r="V46" i="53"/>
  <c r="U46" i="53"/>
  <c r="T46" i="53"/>
  <c r="S46" i="53"/>
  <c r="R46" i="53"/>
  <c r="Q46" i="53"/>
  <c r="P46" i="53"/>
  <c r="O46" i="53"/>
  <c r="N46" i="53"/>
  <c r="M46" i="53"/>
  <c r="AZ45" i="53"/>
  <c r="AY45" i="53"/>
  <c r="AV45" i="53"/>
  <c r="AW45" i="53" s="1"/>
  <c r="AT45" i="53"/>
  <c r="AS45" i="53"/>
  <c r="AR45" i="53"/>
  <c r="AQ45" i="53"/>
  <c r="AO45" i="53"/>
  <c r="AN45" i="53"/>
  <c r="AL45" i="53"/>
  <c r="AM45" i="53" s="1"/>
  <c r="AK45" i="53"/>
  <c r="AG45" i="53"/>
  <c r="Y45" i="53"/>
  <c r="Q45" i="53"/>
  <c r="P45" i="53"/>
  <c r="O45" i="53"/>
  <c r="N45" i="53"/>
  <c r="M45" i="53"/>
  <c r="AZ44" i="53"/>
  <c r="AY44" i="53"/>
  <c r="AV44" i="53"/>
  <c r="AW44" i="53" s="1"/>
  <c r="AT44" i="53"/>
  <c r="AS44" i="53"/>
  <c r="AR44" i="53"/>
  <c r="AQ44" i="53"/>
  <c r="AO44" i="53"/>
  <c r="AN44" i="53"/>
  <c r="AL44" i="53"/>
  <c r="AM44" i="53" s="1"/>
  <c r="AK44" i="53"/>
  <c r="AI44" i="53"/>
  <c r="AH44" i="53"/>
  <c r="AB44" i="53"/>
  <c r="AA44" i="53"/>
  <c r="Z44" i="53"/>
  <c r="S44" i="53"/>
  <c r="R44" i="53"/>
  <c r="Q44" i="53"/>
  <c r="P44" i="53"/>
  <c r="O44" i="53"/>
  <c r="N44" i="53"/>
  <c r="M44" i="53"/>
  <c r="AY43" i="53"/>
  <c r="AZ43" i="53" s="1"/>
  <c r="AV43" i="53"/>
  <c r="AW43" i="53" s="1"/>
  <c r="AT43" i="53"/>
  <c r="AS43" i="53"/>
  <c r="AR43" i="53"/>
  <c r="AQ43" i="53"/>
  <c r="AO43" i="53"/>
  <c r="AN43" i="53"/>
  <c r="AL43" i="53"/>
  <c r="AM43" i="53" s="1"/>
  <c r="AK43" i="53"/>
  <c r="AI43" i="53"/>
  <c r="AH43" i="53"/>
  <c r="AG43" i="53"/>
  <c r="AF43" i="53"/>
  <c r="AE43" i="53"/>
  <c r="AD43" i="53"/>
  <c r="AC43" i="53"/>
  <c r="AB43" i="53"/>
  <c r="AA43" i="53"/>
  <c r="Z43" i="53"/>
  <c r="Y43" i="53"/>
  <c r="W43" i="53"/>
  <c r="V43" i="53"/>
  <c r="U43" i="53"/>
  <c r="T43" i="53"/>
  <c r="S43" i="53"/>
  <c r="R43" i="53"/>
  <c r="Q43" i="53"/>
  <c r="P43" i="53"/>
  <c r="O43" i="53"/>
  <c r="N43" i="53"/>
  <c r="M43" i="53"/>
  <c r="AY42" i="53"/>
  <c r="AZ42" i="53" s="1"/>
  <c r="AW42" i="53"/>
  <c r="AV42" i="53"/>
  <c r="AT42" i="53"/>
  <c r="AS42" i="53"/>
  <c r="AR42" i="53"/>
  <c r="AQ42" i="53"/>
  <c r="AO42" i="53"/>
  <c r="AN42" i="53"/>
  <c r="AK42" i="53"/>
  <c r="AL42" i="53" s="1"/>
  <c r="AM42" i="53" s="1"/>
  <c r="AI42" i="53"/>
  <c r="AH42" i="53"/>
  <c r="AG42" i="53"/>
  <c r="AF42" i="53"/>
  <c r="AE42" i="53"/>
  <c r="AD42" i="53"/>
  <c r="AC42" i="53"/>
  <c r="AB42" i="53"/>
  <c r="AA42" i="53"/>
  <c r="Z42" i="53"/>
  <c r="Y42" i="53"/>
  <c r="W42" i="53"/>
  <c r="V42" i="53"/>
  <c r="U42" i="53"/>
  <c r="T42" i="53"/>
  <c r="S42" i="53"/>
  <c r="R42" i="53"/>
  <c r="Q42" i="53"/>
  <c r="P42" i="53"/>
  <c r="O42" i="53"/>
  <c r="N42" i="53"/>
  <c r="M42" i="53"/>
  <c r="AY41" i="53"/>
  <c r="AZ41" i="53" s="1"/>
  <c r="AW41" i="53"/>
  <c r="AV41" i="53"/>
  <c r="AT41" i="53"/>
  <c r="AS41" i="53"/>
  <c r="AR41" i="53"/>
  <c r="AQ41" i="53"/>
  <c r="AO41" i="53"/>
  <c r="AN41" i="53"/>
  <c r="AK41" i="53"/>
  <c r="AL41" i="53" s="1"/>
  <c r="AM41" i="53" s="1"/>
  <c r="AH41" i="53"/>
  <c r="Z41" i="53"/>
  <c r="R41" i="53"/>
  <c r="Q41" i="53"/>
  <c r="P41" i="53"/>
  <c r="O41" i="53"/>
  <c r="N41" i="53"/>
  <c r="M41" i="53"/>
  <c r="AY40" i="53"/>
  <c r="AZ40" i="53" s="1"/>
  <c r="AW40" i="53"/>
  <c r="AV40" i="53"/>
  <c r="AT40" i="53"/>
  <c r="AS40" i="53"/>
  <c r="AR40" i="53"/>
  <c r="AQ40" i="53"/>
  <c r="AO40" i="53"/>
  <c r="AN40" i="53"/>
  <c r="AK40" i="53"/>
  <c r="AL40" i="53" s="1"/>
  <c r="AM40" i="53" s="1"/>
  <c r="AD40" i="53"/>
  <c r="AC40" i="53"/>
  <c r="AB40" i="53"/>
  <c r="U40" i="53"/>
  <c r="T40" i="53"/>
  <c r="S40" i="53"/>
  <c r="Q40" i="53"/>
  <c r="P40" i="53"/>
  <c r="O40" i="53"/>
  <c r="N40" i="53"/>
  <c r="M40" i="53"/>
  <c r="AZ39" i="53"/>
  <c r="AY39" i="53"/>
  <c r="AW39" i="53"/>
  <c r="AV39" i="53"/>
  <c r="AT39" i="53"/>
  <c r="AS39" i="53"/>
  <c r="AR39" i="53"/>
  <c r="AQ39" i="53"/>
  <c r="AO39" i="53"/>
  <c r="AN39" i="53"/>
  <c r="AK39" i="53"/>
  <c r="AL39" i="53" s="1"/>
  <c r="AM39" i="53" s="1"/>
  <c r="AI39" i="53"/>
  <c r="AH39" i="53"/>
  <c r="AG39" i="53"/>
  <c r="AF39" i="53"/>
  <c r="AE39" i="53"/>
  <c r="AD39" i="53"/>
  <c r="AC39" i="53"/>
  <c r="AB39" i="53"/>
  <c r="AA39" i="53"/>
  <c r="Z39" i="53"/>
  <c r="Y39" i="53"/>
  <c r="W39" i="53"/>
  <c r="V39" i="53"/>
  <c r="U39" i="53"/>
  <c r="T39" i="53"/>
  <c r="S39" i="53"/>
  <c r="R39" i="53"/>
  <c r="Q39" i="53"/>
  <c r="P39" i="53"/>
  <c r="O39" i="53"/>
  <c r="N39" i="53"/>
  <c r="M39" i="53"/>
  <c r="AZ38" i="53"/>
  <c r="AY38" i="53"/>
  <c r="AW38" i="53"/>
  <c r="AV38" i="53"/>
  <c r="AT38" i="53"/>
  <c r="AS38" i="53"/>
  <c r="AR38" i="53"/>
  <c r="AQ38" i="53"/>
  <c r="AO38" i="53"/>
  <c r="AN38" i="53"/>
  <c r="AM38" i="53"/>
  <c r="AL38" i="53"/>
  <c r="AK38" i="53"/>
  <c r="AI38" i="53"/>
  <c r="AH38" i="53"/>
  <c r="AG38" i="53"/>
  <c r="AF38" i="53"/>
  <c r="AE38" i="53"/>
  <c r="AD38" i="53"/>
  <c r="AC38" i="53"/>
  <c r="AB38" i="53"/>
  <c r="AA38" i="53"/>
  <c r="Z38" i="53"/>
  <c r="Y38" i="53"/>
  <c r="W38" i="53"/>
  <c r="V38" i="53"/>
  <c r="U38" i="53"/>
  <c r="T38" i="53"/>
  <c r="S38" i="53"/>
  <c r="R38" i="53"/>
  <c r="Q38" i="53"/>
  <c r="P38" i="53"/>
  <c r="O38" i="53"/>
  <c r="N38" i="53"/>
  <c r="M38" i="53"/>
  <c r="AZ37" i="53"/>
  <c r="AY37" i="53"/>
  <c r="AV37" i="53"/>
  <c r="AW37" i="53" s="1"/>
  <c r="AT37" i="53"/>
  <c r="AS37" i="53"/>
  <c r="AR37" i="53"/>
  <c r="AQ37" i="53"/>
  <c r="AO37" i="53"/>
  <c r="AN37" i="53"/>
  <c r="AL37" i="53"/>
  <c r="AM37" i="53" s="1"/>
  <c r="AK37" i="53"/>
  <c r="AB37" i="53"/>
  <c r="S37" i="53"/>
  <c r="Q37" i="53"/>
  <c r="P37" i="53"/>
  <c r="O37" i="53"/>
  <c r="N37" i="53"/>
  <c r="M37" i="53"/>
  <c r="AZ36" i="53"/>
  <c r="AY36" i="53"/>
  <c r="AV36" i="53"/>
  <c r="AW36" i="53" s="1"/>
  <c r="AT36" i="53"/>
  <c r="AS36" i="53"/>
  <c r="AR36" i="53"/>
  <c r="AQ36" i="53"/>
  <c r="AO36" i="53"/>
  <c r="AN36" i="53"/>
  <c r="AL36" i="53"/>
  <c r="AM36" i="53" s="1"/>
  <c r="AK36" i="53"/>
  <c r="AE36" i="53"/>
  <c r="AD36" i="53"/>
  <c r="AC36" i="53"/>
  <c r="V36" i="53"/>
  <c r="U36" i="53"/>
  <c r="T36" i="53"/>
  <c r="Q36" i="53"/>
  <c r="P36" i="53"/>
  <c r="O36" i="53"/>
  <c r="N36" i="53"/>
  <c r="M36" i="53"/>
  <c r="AY35" i="53"/>
  <c r="AZ35" i="53" s="1"/>
  <c r="AV35" i="53"/>
  <c r="AW35" i="53" s="1"/>
  <c r="AT35" i="53"/>
  <c r="AS35" i="53"/>
  <c r="AR35" i="53"/>
  <c r="AQ35" i="53"/>
  <c r="AO35" i="53"/>
  <c r="AN35" i="53"/>
  <c r="AL35" i="53"/>
  <c r="AM35" i="53" s="1"/>
  <c r="AK35" i="53"/>
  <c r="AI35" i="53"/>
  <c r="AH35" i="53"/>
  <c r="AG35" i="53"/>
  <c r="AF35" i="53"/>
  <c r="AE35" i="53"/>
  <c r="AD35" i="53"/>
  <c r="AC35" i="53"/>
  <c r="AB35" i="53"/>
  <c r="AA35" i="53"/>
  <c r="Z35" i="53"/>
  <c r="Y35" i="53"/>
  <c r="W35" i="53"/>
  <c r="V35" i="53"/>
  <c r="U35" i="53"/>
  <c r="T35" i="53"/>
  <c r="S35" i="53"/>
  <c r="R35" i="53"/>
  <c r="Q35" i="53"/>
  <c r="P35" i="53"/>
  <c r="O35" i="53"/>
  <c r="N35" i="53"/>
  <c r="M35" i="53"/>
  <c r="AY34" i="53"/>
  <c r="AZ34" i="53" s="1"/>
  <c r="AV34" i="53"/>
  <c r="AW34" i="53" s="1"/>
  <c r="AT34" i="53"/>
  <c r="AS34" i="53"/>
  <c r="AR34" i="53"/>
  <c r="AQ34" i="53"/>
  <c r="AO34" i="53"/>
  <c r="AN34" i="53"/>
  <c r="AK34" i="53"/>
  <c r="AL34" i="53" s="1"/>
  <c r="AM34" i="53" s="1"/>
  <c r="AI34" i="53"/>
  <c r="AH34" i="53"/>
  <c r="AG34" i="53"/>
  <c r="AF34" i="53"/>
  <c r="AE34" i="53"/>
  <c r="AD34" i="53"/>
  <c r="AC34" i="53"/>
  <c r="AB34" i="53"/>
  <c r="AA34" i="53"/>
  <c r="Z34" i="53"/>
  <c r="Y34" i="53"/>
  <c r="W34" i="53"/>
  <c r="V34" i="53"/>
  <c r="U34" i="53"/>
  <c r="T34" i="53"/>
  <c r="S34" i="53"/>
  <c r="R34" i="53"/>
  <c r="Q34" i="53"/>
  <c r="P34" i="53"/>
  <c r="O34" i="53"/>
  <c r="N34" i="53"/>
  <c r="M34" i="53"/>
  <c r="AY33" i="53"/>
  <c r="AZ33" i="53" s="1"/>
  <c r="AW33" i="53"/>
  <c r="AV33" i="53"/>
  <c r="AT33" i="53"/>
  <c r="AS33" i="53"/>
  <c r="AR33" i="53"/>
  <c r="AQ33" i="53"/>
  <c r="AO33" i="53"/>
  <c r="AN33" i="53"/>
  <c r="AK33" i="53"/>
  <c r="AL33" i="53" s="1"/>
  <c r="AM33" i="53" s="1"/>
  <c r="AB33" i="53"/>
  <c r="T33" i="53"/>
  <c r="Q33" i="53"/>
  <c r="P33" i="53"/>
  <c r="O33" i="53"/>
  <c r="N33" i="53"/>
  <c r="M33" i="53"/>
  <c r="AY32" i="53"/>
  <c r="AZ32" i="53" s="1"/>
  <c r="AW32" i="53"/>
  <c r="AV32" i="53"/>
  <c r="AT32" i="53"/>
  <c r="AS32" i="53"/>
  <c r="AR32" i="53"/>
  <c r="AQ32" i="53"/>
  <c r="AO32" i="53"/>
  <c r="AN32" i="53"/>
  <c r="AK32" i="53"/>
  <c r="AL32" i="53" s="1"/>
  <c r="AM32" i="53" s="1"/>
  <c r="AF32" i="53"/>
  <c r="AE32" i="53"/>
  <c r="AD32" i="53"/>
  <c r="W32" i="53"/>
  <c r="V32" i="53"/>
  <c r="U32" i="53"/>
  <c r="Q32" i="53"/>
  <c r="P32" i="53"/>
  <c r="O32" i="53"/>
  <c r="N32" i="53"/>
  <c r="M32" i="53"/>
  <c r="AZ31" i="53"/>
  <c r="AY31" i="53"/>
  <c r="AW31" i="53"/>
  <c r="AV31" i="53"/>
  <c r="AT31" i="53"/>
  <c r="AS31" i="53"/>
  <c r="AR31" i="53"/>
  <c r="AQ31" i="53"/>
  <c r="AO31" i="53"/>
  <c r="AN31" i="53"/>
  <c r="AK31" i="53"/>
  <c r="AL31" i="53" s="1"/>
  <c r="AM31" i="53" s="1"/>
  <c r="AI31" i="53"/>
  <c r="AH31" i="53"/>
  <c r="AG31" i="53"/>
  <c r="AF31" i="53"/>
  <c r="AE31" i="53"/>
  <c r="AD31" i="53"/>
  <c r="AC31" i="53"/>
  <c r="AB31" i="53"/>
  <c r="AA31" i="53"/>
  <c r="Z31" i="53"/>
  <c r="Y31" i="53"/>
  <c r="W31" i="53"/>
  <c r="V31" i="53"/>
  <c r="U31" i="53"/>
  <c r="T31" i="53"/>
  <c r="S31" i="53"/>
  <c r="R31" i="53"/>
  <c r="Q31" i="53"/>
  <c r="P31" i="53"/>
  <c r="O31" i="53"/>
  <c r="N31" i="53"/>
  <c r="M31" i="53"/>
  <c r="AZ30" i="53"/>
  <c r="AY30" i="53"/>
  <c r="AW30" i="53"/>
  <c r="AV30" i="53"/>
  <c r="AT30" i="53"/>
  <c r="AS30" i="53"/>
  <c r="AR30" i="53"/>
  <c r="AQ30" i="53"/>
  <c r="AO30" i="53"/>
  <c r="AN30" i="53"/>
  <c r="AM30" i="53"/>
  <c r="AL30" i="53"/>
  <c r="AK30" i="53"/>
  <c r="AI30" i="53"/>
  <c r="AH30" i="53"/>
  <c r="AG30" i="53"/>
  <c r="AF30" i="53"/>
  <c r="AE30" i="53"/>
  <c r="AD30" i="53"/>
  <c r="AC30" i="53"/>
  <c r="AB30" i="53"/>
  <c r="AA30" i="53"/>
  <c r="Z30" i="53"/>
  <c r="Y30" i="53"/>
  <c r="W30" i="53"/>
  <c r="V30" i="53"/>
  <c r="U30" i="53"/>
  <c r="T30" i="53"/>
  <c r="S30" i="53"/>
  <c r="R30" i="53"/>
  <c r="Q30" i="53"/>
  <c r="P30" i="53"/>
  <c r="O30" i="53"/>
  <c r="N30" i="53"/>
  <c r="M30" i="53"/>
  <c r="AZ29" i="53"/>
  <c r="AY29" i="53"/>
  <c r="AV29" i="53"/>
  <c r="AW29" i="53" s="1"/>
  <c r="AT29" i="53"/>
  <c r="AS29" i="53"/>
  <c r="AR29" i="53"/>
  <c r="AQ29" i="53"/>
  <c r="AO29" i="53"/>
  <c r="AN29" i="53"/>
  <c r="AL29" i="53"/>
  <c r="AM29" i="53" s="1"/>
  <c r="AK29" i="53"/>
  <c r="AD29" i="53"/>
  <c r="U29" i="53"/>
  <c r="Q29" i="53"/>
  <c r="P29" i="53"/>
  <c r="O29" i="53"/>
  <c r="N29" i="53"/>
  <c r="M29" i="53"/>
  <c r="AZ28" i="53"/>
  <c r="AY28" i="53"/>
  <c r="AV28" i="53"/>
  <c r="AW28" i="53" s="1"/>
  <c r="AT28" i="53"/>
  <c r="AS28" i="53"/>
  <c r="AR28" i="53"/>
  <c r="AQ28" i="53"/>
  <c r="AO28" i="53"/>
  <c r="AN28" i="53"/>
  <c r="AL28" i="53"/>
  <c r="AM28" i="53" s="1"/>
  <c r="AK28" i="53"/>
  <c r="AG28" i="53"/>
  <c r="AF28" i="53"/>
  <c r="AE28" i="53"/>
  <c r="Y28" i="53"/>
  <c r="W28" i="53"/>
  <c r="V28" i="53"/>
  <c r="Q28" i="53"/>
  <c r="P28" i="53"/>
  <c r="O28" i="53"/>
  <c r="N28" i="53"/>
  <c r="M28" i="53"/>
  <c r="AY27" i="53"/>
  <c r="AZ27" i="53" s="1"/>
  <c r="AV27" i="53"/>
  <c r="AW27" i="53" s="1"/>
  <c r="AT27" i="53"/>
  <c r="AS27" i="53"/>
  <c r="AR27" i="53"/>
  <c r="AQ27" i="53"/>
  <c r="AO27" i="53"/>
  <c r="AN27" i="53"/>
  <c r="AK27" i="53"/>
  <c r="AL27" i="53" s="1"/>
  <c r="AM27" i="53" s="1"/>
  <c r="AI27" i="53"/>
  <c r="AH27" i="53"/>
  <c r="AG27" i="53"/>
  <c r="AF27" i="53"/>
  <c r="AE27" i="53"/>
  <c r="AD27" i="53"/>
  <c r="AC27" i="53"/>
  <c r="AB27" i="53"/>
  <c r="AA27" i="53"/>
  <c r="Z27" i="53"/>
  <c r="Y27" i="53"/>
  <c r="W27" i="53"/>
  <c r="V27" i="53"/>
  <c r="U27" i="53"/>
  <c r="T27" i="53"/>
  <c r="S27" i="53"/>
  <c r="R27" i="53"/>
  <c r="Q27" i="53"/>
  <c r="P27" i="53"/>
  <c r="O27" i="53"/>
  <c r="N27" i="53"/>
  <c r="M27" i="53"/>
  <c r="AY26" i="53"/>
  <c r="AZ26" i="53" s="1"/>
  <c r="AV26" i="53"/>
  <c r="AW26" i="53" s="1"/>
  <c r="AT26" i="53"/>
  <c r="AS26" i="53"/>
  <c r="AR26" i="53"/>
  <c r="AQ26" i="53"/>
  <c r="AO26" i="53"/>
  <c r="AN26" i="53"/>
  <c r="AK26" i="53"/>
  <c r="AL26" i="53" s="1"/>
  <c r="AM26" i="53" s="1"/>
  <c r="AI26" i="53"/>
  <c r="AJ26" i="53" s="1"/>
  <c r="AC26" i="53" s="1"/>
  <c r="AH26" i="53"/>
  <c r="AG26" i="53"/>
  <c r="AF26" i="53"/>
  <c r="AE26" i="53"/>
  <c r="AD26" i="53"/>
  <c r="AB26" i="53"/>
  <c r="AA26" i="53"/>
  <c r="Z26" i="53"/>
  <c r="Y26" i="53"/>
  <c r="W26" i="53"/>
  <c r="V26" i="53"/>
  <c r="U26" i="53"/>
  <c r="T26" i="53"/>
  <c r="S26" i="53"/>
  <c r="R26" i="53"/>
  <c r="Q26" i="53"/>
  <c r="P26" i="53"/>
  <c r="O26" i="53"/>
  <c r="N26" i="53"/>
  <c r="M26" i="53"/>
  <c r="AY25" i="53"/>
  <c r="AZ25" i="53" s="1"/>
  <c r="AW25" i="53"/>
  <c r="AV25" i="53"/>
  <c r="AT25" i="53"/>
  <c r="AS25" i="53"/>
  <c r="AR25" i="53"/>
  <c r="AQ25" i="53"/>
  <c r="AO25" i="53"/>
  <c r="AN25" i="53"/>
  <c r="AK25" i="53"/>
  <c r="AL25" i="53" s="1"/>
  <c r="AM25" i="53" s="1"/>
  <c r="AA25" i="53"/>
  <c r="R25" i="53"/>
  <c r="Q25" i="53"/>
  <c r="P25" i="53"/>
  <c r="O25" i="53"/>
  <c r="N25" i="53"/>
  <c r="M25" i="53"/>
  <c r="AY24" i="53"/>
  <c r="AZ24" i="53" s="1"/>
  <c r="AT24" i="53"/>
  <c r="AS24" i="53"/>
  <c r="AR24" i="53"/>
  <c r="AQ24" i="53"/>
  <c r="AO24" i="53"/>
  <c r="AN24" i="53"/>
  <c r="AK24" i="53"/>
  <c r="AL24" i="53" s="1"/>
  <c r="AM24" i="53" s="1"/>
  <c r="AI24" i="53"/>
  <c r="AJ24" i="53" s="1"/>
  <c r="AB24" i="53" s="1"/>
  <c r="AH24" i="53"/>
  <c r="AG24" i="53"/>
  <c r="Y24" i="53"/>
  <c r="W24" i="53"/>
  <c r="Q24" i="53"/>
  <c r="P24" i="53"/>
  <c r="O24" i="53"/>
  <c r="N24" i="53"/>
  <c r="M24" i="53"/>
  <c r="AY23" i="53"/>
  <c r="AZ23" i="53" s="1"/>
  <c r="AT23" i="53"/>
  <c r="AS23" i="53"/>
  <c r="AR23" i="53"/>
  <c r="AQ23" i="53"/>
  <c r="AO23" i="53"/>
  <c r="AN23" i="53"/>
  <c r="AL23" i="53"/>
  <c r="AM23" i="53" s="1"/>
  <c r="AK23" i="53"/>
  <c r="AI23" i="53"/>
  <c r="AJ23" i="53" s="1"/>
  <c r="AA23" i="53" s="1"/>
  <c r="AH23" i="53"/>
  <c r="AF23" i="53"/>
  <c r="AE23" i="53"/>
  <c r="AD23" i="53"/>
  <c r="AC23" i="53"/>
  <c r="Y23" i="53"/>
  <c r="W23" i="53"/>
  <c r="V23" i="53"/>
  <c r="U23" i="53"/>
  <c r="T23" i="53"/>
  <c r="S23" i="53"/>
  <c r="R23" i="53"/>
  <c r="Q23" i="53"/>
  <c r="P23" i="53"/>
  <c r="O23" i="53"/>
  <c r="N23" i="53"/>
  <c r="M23" i="53"/>
  <c r="AY22" i="53"/>
  <c r="AZ22" i="53" s="1"/>
  <c r="AT22" i="53"/>
  <c r="AS22" i="53"/>
  <c r="AR22" i="53"/>
  <c r="AQ22" i="53"/>
  <c r="AO22" i="53"/>
  <c r="AN22" i="53"/>
  <c r="AL22" i="53"/>
  <c r="AM22" i="53" s="1"/>
  <c r="AK22" i="53"/>
  <c r="AI22" i="53"/>
  <c r="AJ22" i="53" s="1"/>
  <c r="AA22" i="53" s="1"/>
  <c r="AH22" i="53"/>
  <c r="AG22" i="53"/>
  <c r="AF22" i="53"/>
  <c r="AD22" i="53"/>
  <c r="AC22" i="53"/>
  <c r="Y22" i="53"/>
  <c r="W22" i="53"/>
  <c r="V22" i="53"/>
  <c r="U22" i="53"/>
  <c r="T22" i="53"/>
  <c r="S22" i="53"/>
  <c r="R22" i="53"/>
  <c r="Q22" i="53"/>
  <c r="P22" i="53"/>
  <c r="O22" i="53"/>
  <c r="N22" i="53"/>
  <c r="M22" i="53"/>
  <c r="AY21" i="53"/>
  <c r="AZ21" i="53" s="1"/>
  <c r="AT21" i="53"/>
  <c r="AS21" i="53"/>
  <c r="AR21" i="53"/>
  <c r="AQ21" i="53"/>
  <c r="AO21" i="53"/>
  <c r="AN21" i="53"/>
  <c r="AL21" i="53"/>
  <c r="AM21" i="53" s="1"/>
  <c r="AK21" i="53"/>
  <c r="AI21" i="53"/>
  <c r="Q21" i="53"/>
  <c r="P21" i="53"/>
  <c r="O21" i="53"/>
  <c r="N21" i="53"/>
  <c r="M21" i="53"/>
  <c r="AZ20" i="53"/>
  <c r="AY20" i="53"/>
  <c r="AT20" i="53"/>
  <c r="AS20" i="53"/>
  <c r="AR20" i="53"/>
  <c r="AQ20" i="53"/>
  <c r="AO20" i="53"/>
  <c r="AN20" i="53"/>
  <c r="AL20" i="53"/>
  <c r="AM20" i="53" s="1"/>
  <c r="AK20" i="53"/>
  <c r="AI20" i="53"/>
  <c r="AH20" i="53"/>
  <c r="Z20" i="53"/>
  <c r="Y20" i="53"/>
  <c r="R20" i="53"/>
  <c r="Q20" i="53"/>
  <c r="P20" i="53"/>
  <c r="O20" i="53"/>
  <c r="N20" i="53"/>
  <c r="M20" i="53"/>
  <c r="AZ19" i="53"/>
  <c r="AY19" i="53"/>
  <c r="AT19" i="53"/>
  <c r="AS19" i="53"/>
  <c r="AR19" i="53"/>
  <c r="AQ19" i="53"/>
  <c r="AO19" i="53"/>
  <c r="AN19" i="53"/>
  <c r="AL19" i="53"/>
  <c r="AM19" i="53" s="1"/>
  <c r="AK19" i="53"/>
  <c r="AI19" i="53"/>
  <c r="AH19" i="53"/>
  <c r="AF19" i="53"/>
  <c r="AE19" i="53"/>
  <c r="AD19" i="53"/>
  <c r="AC19" i="53"/>
  <c r="Y19" i="53"/>
  <c r="W19" i="53"/>
  <c r="V19" i="53"/>
  <c r="U19" i="53"/>
  <c r="T19" i="53"/>
  <c r="S19" i="53"/>
  <c r="R19" i="53"/>
  <c r="Q19" i="53"/>
  <c r="P19" i="53"/>
  <c r="O19" i="53"/>
  <c r="N19" i="53"/>
  <c r="M19" i="53"/>
  <c r="AZ18" i="53"/>
  <c r="AY18" i="53"/>
  <c r="AT18" i="53"/>
  <c r="AT59" i="53" s="1"/>
  <c r="AS18" i="53"/>
  <c r="AS57" i="53" s="1"/>
  <c r="AR18" i="53"/>
  <c r="AQ18" i="53"/>
  <c r="AO18" i="53"/>
  <c r="AO55" i="53" s="1"/>
  <c r="AN18" i="53"/>
  <c r="AN55" i="53" s="1"/>
  <c r="AK18" i="53"/>
  <c r="AL18" i="53" s="1"/>
  <c r="AM18" i="53" s="1"/>
  <c r="AI18" i="53"/>
  <c r="AH18" i="53"/>
  <c r="AG18" i="53"/>
  <c r="AE18" i="53"/>
  <c r="AD18" i="53"/>
  <c r="AC18" i="53"/>
  <c r="AB18" i="53"/>
  <c r="Y18" i="53"/>
  <c r="W18" i="53"/>
  <c r="V18" i="53"/>
  <c r="U18" i="53"/>
  <c r="T18" i="53"/>
  <c r="S18" i="53"/>
  <c r="R18" i="53"/>
  <c r="P18" i="53"/>
  <c r="O18" i="53"/>
  <c r="N18" i="53"/>
  <c r="M18" i="53"/>
  <c r="Q18" i="53" s="1"/>
  <c r="D8" i="53"/>
  <c r="J15" i="51"/>
  <c r="J14" i="51" s="1"/>
  <c r="J16" i="51" s="1"/>
  <c r="V15" i="51"/>
  <c r="V14" i="51" s="1"/>
  <c r="V16" i="51" s="1"/>
  <c r="T15" i="51"/>
  <c r="T14" i="51" s="1"/>
  <c r="T16" i="51" s="1"/>
  <c r="R15" i="51"/>
  <c r="R14" i="51" s="1"/>
  <c r="R16" i="51" s="1"/>
  <c r="P15" i="51"/>
  <c r="P14" i="51" s="1"/>
  <c r="P16" i="51" s="1"/>
  <c r="N15" i="51"/>
  <c r="N14" i="51" s="1"/>
  <c r="N16" i="51" s="1"/>
  <c r="L15" i="51"/>
  <c r="L14" i="51" s="1"/>
  <c r="L16" i="51" s="1"/>
  <c r="X14" i="51"/>
  <c r="I15" i="51"/>
  <c r="I14" i="51" s="1"/>
  <c r="K15" i="51"/>
  <c r="K14" i="51" s="1"/>
  <c r="K16" i="51" s="1"/>
  <c r="M15" i="51"/>
  <c r="M14" i="51" s="1"/>
  <c r="M16" i="51" s="1"/>
  <c r="O15" i="51"/>
  <c r="O14" i="51" s="1"/>
  <c r="O16" i="51" s="1"/>
  <c r="Q15" i="51"/>
  <c r="Q14" i="51" s="1"/>
  <c r="Q16" i="51" s="1"/>
  <c r="S15" i="51"/>
  <c r="S14" i="51" s="1"/>
  <c r="S16" i="51" s="1"/>
  <c r="U15" i="51"/>
  <c r="W15" i="51"/>
  <c r="W14" i="51" s="1"/>
  <c r="X15" i="51"/>
  <c r="V14" i="33"/>
  <c r="V15" i="33" s="1"/>
  <c r="T14" i="33"/>
  <c r="T15" i="33" s="1"/>
  <c r="R14" i="33"/>
  <c r="R15" i="33" s="1"/>
  <c r="P14" i="33"/>
  <c r="P15" i="33" s="1"/>
  <c r="N14" i="33"/>
  <c r="N15" i="33" s="1"/>
  <c r="L14" i="33"/>
  <c r="L15" i="33" s="1"/>
  <c r="U14" i="33"/>
  <c r="U15" i="33" s="1"/>
  <c r="X14" i="33"/>
  <c r="S14" i="33"/>
  <c r="S15" i="33" s="1"/>
  <c r="Q14" i="33"/>
  <c r="Q15" i="33" s="1"/>
  <c r="O14" i="33"/>
  <c r="O15" i="33" s="1"/>
  <c r="M14" i="33"/>
  <c r="M15" i="33" s="1"/>
  <c r="K14" i="33"/>
  <c r="K54" i="65" l="1"/>
  <c r="J26" i="19" s="1"/>
  <c r="Z22" i="53"/>
  <c r="Z24" i="53"/>
  <c r="AB22" i="53"/>
  <c r="Z23" i="53"/>
  <c r="AB23" i="53"/>
  <c r="AS18" i="65"/>
  <c r="AT18" i="65"/>
  <c r="AT19" i="65"/>
  <c r="AT20" i="65"/>
  <c r="AT21" i="65"/>
  <c r="Q20" i="65"/>
  <c r="AT23" i="65"/>
  <c r="AE22" i="53"/>
  <c r="AG23" i="53"/>
  <c r="Q19" i="65"/>
  <c r="AK19" i="65" s="1"/>
  <c r="AL19" i="65" s="1"/>
  <c r="AM19" i="65" s="1"/>
  <c r="AR29" i="65"/>
  <c r="AN55" i="65"/>
  <c r="O26" i="19" s="1"/>
  <c r="Q23" i="65"/>
  <c r="AK23" i="65" s="1"/>
  <c r="AL23" i="65" s="1"/>
  <c r="AM23" i="65" s="1"/>
  <c r="AS28" i="65"/>
  <c r="X20" i="65"/>
  <c r="AJ20" i="65" s="1"/>
  <c r="AA20" i="65" s="1"/>
  <c r="X18" i="65"/>
  <c r="AJ18" i="65" s="1"/>
  <c r="Q26" i="65"/>
  <c r="AS22" i="65"/>
  <c r="AR30" i="65"/>
  <c r="V54" i="65"/>
  <c r="V55" i="65" s="1"/>
  <c r="G63" i="65" s="1"/>
  <c r="X29" i="65"/>
  <c r="Q30" i="65"/>
  <c r="AS30" i="65"/>
  <c r="AO55" i="65"/>
  <c r="Q26" i="19" s="1"/>
  <c r="W54" i="65"/>
  <c r="W55" i="65" s="1"/>
  <c r="H63" i="65" s="1"/>
  <c r="X31" i="65"/>
  <c r="B54" i="56"/>
  <c r="F70" i="56" s="1"/>
  <c r="F74" i="56" s="1"/>
  <c r="B54" i="53"/>
  <c r="AP56" i="53" s="1"/>
  <c r="AP54" i="53" s="1"/>
  <c r="L63" i="53" s="1"/>
  <c r="D72" i="65"/>
  <c r="E72" i="65"/>
  <c r="C70" i="65"/>
  <c r="C74" i="65" s="1"/>
  <c r="F72" i="65"/>
  <c r="D70" i="65"/>
  <c r="D74" i="65" s="1"/>
  <c r="G72" i="65"/>
  <c r="E70" i="65"/>
  <c r="E74" i="65" s="1"/>
  <c r="F70" i="65"/>
  <c r="F74" i="65" s="1"/>
  <c r="G70" i="65"/>
  <c r="G74" i="65" s="1"/>
  <c r="AP56" i="65"/>
  <c r="AP54" i="65" s="1"/>
  <c r="D26" i="19"/>
  <c r="D26" i="68"/>
  <c r="C72" i="65"/>
  <c r="B54" i="62"/>
  <c r="E70" i="62" s="1"/>
  <c r="E74" i="62" s="1"/>
  <c r="B54" i="59"/>
  <c r="AP56" i="59" s="1"/>
  <c r="X27" i="65"/>
  <c r="X25" i="65"/>
  <c r="AJ25" i="65" s="1"/>
  <c r="AA25" i="65" s="1"/>
  <c r="U54" i="65"/>
  <c r="U55" i="65" s="1"/>
  <c r="F63" i="65" s="1"/>
  <c r="X26" i="65"/>
  <c r="AJ26" i="65" s="1"/>
  <c r="Z26" i="65" s="1"/>
  <c r="AR25" i="65"/>
  <c r="Q24" i="65"/>
  <c r="AK24" i="65" s="1"/>
  <c r="AL24" i="65" s="1"/>
  <c r="AM24" i="65" s="1"/>
  <c r="X24" i="65"/>
  <c r="X23" i="65"/>
  <c r="AJ23" i="65" s="1"/>
  <c r="AH54" i="65"/>
  <c r="AH55" i="65" s="1"/>
  <c r="AR22" i="65"/>
  <c r="Q22" i="65"/>
  <c r="AK22" i="65" s="1"/>
  <c r="AL22" i="65" s="1"/>
  <c r="AM22" i="65" s="1"/>
  <c r="AR21" i="65"/>
  <c r="AR20" i="65"/>
  <c r="AS20" i="65"/>
  <c r="S54" i="65"/>
  <c r="S55" i="65" s="1"/>
  <c r="D63" i="65" s="1"/>
  <c r="X19" i="65"/>
  <c r="AJ19" i="65" s="1"/>
  <c r="AE19" i="65" s="1"/>
  <c r="X28" i="65"/>
  <c r="AJ28" i="65" s="1"/>
  <c r="AA28" i="65" s="1"/>
  <c r="AJ24" i="65"/>
  <c r="Z24" i="65" s="1"/>
  <c r="AD54" i="65"/>
  <c r="X22" i="65"/>
  <c r="AJ22" i="65" s="1"/>
  <c r="AE22" i="65" s="1"/>
  <c r="X21" i="65"/>
  <c r="AJ21" i="65" s="1"/>
  <c r="AC54" i="65"/>
  <c r="R54" i="65"/>
  <c r="R55" i="65" s="1"/>
  <c r="G54" i="65" s="1"/>
  <c r="F26" i="19" s="1"/>
  <c r="X18" i="62"/>
  <c r="X42" i="62"/>
  <c r="X46" i="62"/>
  <c r="X48" i="62"/>
  <c r="AJ48" i="62" s="1"/>
  <c r="X34" i="62"/>
  <c r="X38" i="62"/>
  <c r="X40" i="62"/>
  <c r="AJ40" i="62" s="1"/>
  <c r="X32" i="62"/>
  <c r="X43" i="59"/>
  <c r="X45" i="59"/>
  <c r="X25" i="59"/>
  <c r="X51" i="59"/>
  <c r="X53" i="59"/>
  <c r="X33" i="56"/>
  <c r="X49" i="56"/>
  <c r="AJ49" i="56" s="1"/>
  <c r="X34" i="53"/>
  <c r="AJ18" i="62"/>
  <c r="Z18" i="62" s="1"/>
  <c r="AR22" i="62"/>
  <c r="AR24" i="62"/>
  <c r="Q26" i="62"/>
  <c r="Q28" i="62"/>
  <c r="Q29" i="62"/>
  <c r="AS29" i="62"/>
  <c r="AS21" i="62"/>
  <c r="Q25" i="62"/>
  <c r="AR25" i="62"/>
  <c r="AR21" i="62"/>
  <c r="AS28" i="62"/>
  <c r="X22" i="62"/>
  <c r="AS22" i="62"/>
  <c r="Z16" i="67"/>
  <c r="Y16" i="67"/>
  <c r="AA15" i="66"/>
  <c r="Z15" i="66"/>
  <c r="Y18" i="65"/>
  <c r="AW54" i="65"/>
  <c r="AU54" i="65" s="1"/>
  <c r="AJ27" i="65"/>
  <c r="Y27" i="65" s="1"/>
  <c r="AZ54" i="65"/>
  <c r="AX54" i="65" s="1"/>
  <c r="AN63" i="65" s="1"/>
  <c r="J54" i="65"/>
  <c r="I26" i="19" s="1"/>
  <c r="Q18" i="65"/>
  <c r="AK18" i="65" s="1"/>
  <c r="AL18" i="65" s="1"/>
  <c r="AM18" i="65" s="1"/>
  <c r="AT22" i="65"/>
  <c r="AS25" i="65"/>
  <c r="AK28" i="65"/>
  <c r="AL28" i="65" s="1"/>
  <c r="AM28" i="65" s="1"/>
  <c r="AT28" i="65"/>
  <c r="AS33" i="65"/>
  <c r="AK36" i="65"/>
  <c r="AL36" i="65" s="1"/>
  <c r="AM36" i="65" s="1"/>
  <c r="AT36" i="65"/>
  <c r="AS41" i="65"/>
  <c r="AK44" i="65"/>
  <c r="AL44" i="65" s="1"/>
  <c r="AM44" i="65" s="1"/>
  <c r="AT44" i="65"/>
  <c r="AS49" i="65"/>
  <c r="AK52" i="65"/>
  <c r="AL52" i="65" s="1"/>
  <c r="AM52" i="65" s="1"/>
  <c r="AT52" i="65"/>
  <c r="Q21" i="65"/>
  <c r="AK21" i="65" s="1"/>
  <c r="AL21" i="65" s="1"/>
  <c r="AM21" i="65" s="1"/>
  <c r="AR23" i="65"/>
  <c r="AR27" i="65"/>
  <c r="AK33" i="65"/>
  <c r="AL33" i="65" s="1"/>
  <c r="AM33" i="65" s="1"/>
  <c r="AR35" i="65"/>
  <c r="AK41" i="65"/>
  <c r="AL41" i="65" s="1"/>
  <c r="AM41" i="65" s="1"/>
  <c r="AR43" i="65"/>
  <c r="AK49" i="65"/>
  <c r="AL49" i="65" s="1"/>
  <c r="AM49" i="65" s="1"/>
  <c r="AR51" i="65"/>
  <c r="AR18" i="65"/>
  <c r="AK20" i="65"/>
  <c r="AL20" i="65" s="1"/>
  <c r="AM20" i="65" s="1"/>
  <c r="AS23" i="65"/>
  <c r="AS27" i="65"/>
  <c r="AK30" i="65"/>
  <c r="AL30" i="65" s="1"/>
  <c r="AM30" i="65" s="1"/>
  <c r="AR32" i="65"/>
  <c r="AS35" i="65"/>
  <c r="AK38" i="65"/>
  <c r="AL38" i="65" s="1"/>
  <c r="AM38" i="65" s="1"/>
  <c r="AR40" i="65"/>
  <c r="AS43" i="65"/>
  <c r="AK46" i="65"/>
  <c r="AL46" i="65" s="1"/>
  <c r="AM46" i="65" s="1"/>
  <c r="AR48" i="65"/>
  <c r="AS51" i="65"/>
  <c r="AK27" i="65"/>
  <c r="AL27" i="65" s="1"/>
  <c r="AM27" i="65" s="1"/>
  <c r="AK35" i="65"/>
  <c r="AL35" i="65" s="1"/>
  <c r="AM35" i="65" s="1"/>
  <c r="AK43" i="65"/>
  <c r="AL43" i="65" s="1"/>
  <c r="AM43" i="65" s="1"/>
  <c r="AK51" i="65"/>
  <c r="AL51" i="65" s="1"/>
  <c r="AM51" i="65" s="1"/>
  <c r="T54" i="65"/>
  <c r="T55" i="65" s="1"/>
  <c r="E63" i="65" s="1"/>
  <c r="AS21" i="65"/>
  <c r="AR24" i="65"/>
  <c r="AR26" i="65"/>
  <c r="AS29" i="65"/>
  <c r="AK32" i="65"/>
  <c r="AL32" i="65" s="1"/>
  <c r="AM32" i="65" s="1"/>
  <c r="AR34" i="65"/>
  <c r="AS37" i="65"/>
  <c r="AK40" i="65"/>
  <c r="AL40" i="65" s="1"/>
  <c r="AM40" i="65" s="1"/>
  <c r="AR42" i="65"/>
  <c r="AS45" i="65"/>
  <c r="AK48" i="65"/>
  <c r="AL48" i="65" s="1"/>
  <c r="AM48" i="65" s="1"/>
  <c r="AR50" i="65"/>
  <c r="AS53" i="65"/>
  <c r="AN54" i="65"/>
  <c r="J63" i="65" s="1"/>
  <c r="AR19" i="65"/>
  <c r="AS24" i="65"/>
  <c r="Q25" i="65"/>
  <c r="AK25" i="65" s="1"/>
  <c r="AL25" i="65" s="1"/>
  <c r="AM25" i="65" s="1"/>
  <c r="AS26" i="65"/>
  <c r="AK29" i="65"/>
  <c r="AL29" i="65" s="1"/>
  <c r="AM29" i="65" s="1"/>
  <c r="AR31" i="65"/>
  <c r="AS34" i="65"/>
  <c r="AK37" i="65"/>
  <c r="AL37" i="65" s="1"/>
  <c r="AM37" i="65" s="1"/>
  <c r="AR39" i="65"/>
  <c r="AS42" i="65"/>
  <c r="AK45" i="65"/>
  <c r="AL45" i="65" s="1"/>
  <c r="AM45" i="65" s="1"/>
  <c r="AR47" i="65"/>
  <c r="AS50" i="65"/>
  <c r="AK53" i="65"/>
  <c r="AL53" i="65" s="1"/>
  <c r="AM53" i="65" s="1"/>
  <c r="AO54" i="65"/>
  <c r="K63" i="65" s="1"/>
  <c r="AS19" i="65"/>
  <c r="AK26" i="65"/>
  <c r="AL26" i="65" s="1"/>
  <c r="AM26" i="65" s="1"/>
  <c r="AS31" i="65"/>
  <c r="AK34" i="65"/>
  <c r="AL34" i="65" s="1"/>
  <c r="AM34" i="65" s="1"/>
  <c r="AS39" i="65"/>
  <c r="AK42" i="65"/>
  <c r="AL42" i="65" s="1"/>
  <c r="AM42" i="65" s="1"/>
  <c r="AS47" i="65"/>
  <c r="AK50" i="65"/>
  <c r="AL50" i="65" s="1"/>
  <c r="AM50" i="65" s="1"/>
  <c r="AK31" i="65"/>
  <c r="AL31" i="65" s="1"/>
  <c r="AM31" i="65" s="1"/>
  <c r="AK39" i="65"/>
  <c r="AL39" i="65" s="1"/>
  <c r="AM39" i="65" s="1"/>
  <c r="AK47" i="65"/>
  <c r="AL47" i="65" s="1"/>
  <c r="AM47" i="65" s="1"/>
  <c r="Z16" i="64"/>
  <c r="Y16" i="64"/>
  <c r="Z15" i="63"/>
  <c r="AA15" i="63"/>
  <c r="AJ38" i="62"/>
  <c r="AJ42" i="62"/>
  <c r="AJ46" i="62"/>
  <c r="F68" i="62"/>
  <c r="U21" i="62"/>
  <c r="AE21" i="62"/>
  <c r="W25" i="62"/>
  <c r="AG25" i="62"/>
  <c r="S29" i="62"/>
  <c r="AC29" i="62"/>
  <c r="W33" i="62"/>
  <c r="AF33" i="62"/>
  <c r="X36" i="62"/>
  <c r="AJ36" i="62" s="1"/>
  <c r="Y37" i="62"/>
  <c r="AG37" i="62"/>
  <c r="W41" i="62"/>
  <c r="AF41" i="62"/>
  <c r="X44" i="62"/>
  <c r="AJ44" i="62" s="1"/>
  <c r="Y45" i="62"/>
  <c r="AG45" i="62"/>
  <c r="Z49" i="62"/>
  <c r="AH49" i="62"/>
  <c r="R53" i="62"/>
  <c r="AA53" i="62"/>
  <c r="AI53" i="62"/>
  <c r="G68" i="62"/>
  <c r="AH19" i="62"/>
  <c r="V21" i="62"/>
  <c r="AF21" i="62"/>
  <c r="AI23" i="62"/>
  <c r="Y25" i="62"/>
  <c r="AH25" i="62"/>
  <c r="AI27" i="62"/>
  <c r="T29" i="62"/>
  <c r="AD29" i="62"/>
  <c r="AJ30" i="62"/>
  <c r="AA30" i="62" s="1"/>
  <c r="W31" i="62"/>
  <c r="AG31" i="62"/>
  <c r="Y33" i="62"/>
  <c r="AG33" i="62"/>
  <c r="Y35" i="62"/>
  <c r="AG35" i="62"/>
  <c r="Z37" i="62"/>
  <c r="AH37" i="62"/>
  <c r="Z39" i="62"/>
  <c r="AH39" i="62"/>
  <c r="Y41" i="62"/>
  <c r="AG41" i="62"/>
  <c r="Y43" i="62"/>
  <c r="AG43" i="62"/>
  <c r="Z45" i="62"/>
  <c r="AH45" i="62"/>
  <c r="Z47" i="62"/>
  <c r="AH47" i="62"/>
  <c r="R49" i="62"/>
  <c r="AA49" i="62"/>
  <c r="AI49" i="62"/>
  <c r="R51" i="62"/>
  <c r="AA51" i="62"/>
  <c r="AI51" i="62"/>
  <c r="S53" i="62"/>
  <c r="AB53" i="62"/>
  <c r="C69" i="62"/>
  <c r="AJ34" i="62"/>
  <c r="W21" i="62"/>
  <c r="AI25" i="62"/>
  <c r="AE29" i="62"/>
  <c r="AA37" i="62"/>
  <c r="Z41" i="62"/>
  <c r="AA45" i="62"/>
  <c r="AI45" i="62"/>
  <c r="AH21" i="62"/>
  <c r="R25" i="62"/>
  <c r="V29" i="62"/>
  <c r="AF29" i="62"/>
  <c r="R33" i="62"/>
  <c r="AA33" i="62"/>
  <c r="AI33" i="62"/>
  <c r="AJ35" i="62"/>
  <c r="S37" i="62"/>
  <c r="AB37" i="62"/>
  <c r="AI41" i="62"/>
  <c r="S45" i="62"/>
  <c r="AB45" i="62"/>
  <c r="T49" i="62"/>
  <c r="AC49" i="62"/>
  <c r="U53" i="62"/>
  <c r="AD53" i="62"/>
  <c r="E69" i="62"/>
  <c r="X24" i="62"/>
  <c r="AJ24" i="62" s="1"/>
  <c r="AI37" i="62"/>
  <c r="AH41" i="62"/>
  <c r="S49" i="62"/>
  <c r="S19" i="62"/>
  <c r="AC19" i="62"/>
  <c r="X20" i="62"/>
  <c r="AJ20" i="62" s="1"/>
  <c r="Z21" i="62"/>
  <c r="AI21" i="62"/>
  <c r="T23" i="62"/>
  <c r="AD23" i="62"/>
  <c r="S25" i="62"/>
  <c r="AC25" i="62"/>
  <c r="T27" i="62"/>
  <c r="AD27" i="62"/>
  <c r="W29" i="62"/>
  <c r="AG29" i="62"/>
  <c r="R31" i="62"/>
  <c r="AB31" i="62"/>
  <c r="S33" i="62"/>
  <c r="AB33" i="62"/>
  <c r="S35" i="62"/>
  <c r="AB35" i="62"/>
  <c r="T37" i="62"/>
  <c r="AC37" i="62"/>
  <c r="T39" i="62"/>
  <c r="AC39" i="62"/>
  <c r="S41" i="62"/>
  <c r="AB41" i="62"/>
  <c r="S43" i="62"/>
  <c r="AB43" i="62"/>
  <c r="T45" i="62"/>
  <c r="AC45" i="62"/>
  <c r="T47" i="62"/>
  <c r="AC47" i="62"/>
  <c r="U49" i="62"/>
  <c r="AD49" i="62"/>
  <c r="U51" i="62"/>
  <c r="AD51" i="62"/>
  <c r="V53" i="62"/>
  <c r="AE53" i="62"/>
  <c r="C68" i="62"/>
  <c r="F69" i="62"/>
  <c r="AG21" i="62"/>
  <c r="X30" i="62"/>
  <c r="AH33" i="62"/>
  <c r="R45" i="62"/>
  <c r="AB49" i="62"/>
  <c r="T53" i="62"/>
  <c r="AC53" i="62"/>
  <c r="AA41" i="62"/>
  <c r="T19" i="62"/>
  <c r="AD19" i="62"/>
  <c r="R21" i="62"/>
  <c r="AB21" i="62"/>
  <c r="U23" i="62"/>
  <c r="AE23" i="62"/>
  <c r="T25" i="62"/>
  <c r="AD25" i="62"/>
  <c r="U27" i="62"/>
  <c r="AE27" i="62"/>
  <c r="Y29" i="62"/>
  <c r="AH29" i="62"/>
  <c r="S31" i="62"/>
  <c r="AC31" i="62"/>
  <c r="T33" i="62"/>
  <c r="AC33" i="62"/>
  <c r="T35" i="62"/>
  <c r="AC35" i="62"/>
  <c r="U37" i="62"/>
  <c r="AD37" i="62"/>
  <c r="U39" i="62"/>
  <c r="X39" i="62" s="1"/>
  <c r="AJ39" i="62" s="1"/>
  <c r="AD39" i="62"/>
  <c r="T41" i="62"/>
  <c r="AC41" i="62"/>
  <c r="T43" i="62"/>
  <c r="AC43" i="62"/>
  <c r="U45" i="62"/>
  <c r="AD45" i="62"/>
  <c r="U47" i="62"/>
  <c r="X47" i="62" s="1"/>
  <c r="AJ47" i="62" s="1"/>
  <c r="AD47" i="62"/>
  <c r="V49" i="62"/>
  <c r="AE49" i="62"/>
  <c r="X50" i="62"/>
  <c r="AJ50" i="62" s="1"/>
  <c r="V51" i="62"/>
  <c r="AE51" i="62"/>
  <c r="W53" i="62"/>
  <c r="AF53" i="62"/>
  <c r="D68" i="62"/>
  <c r="G69" i="62"/>
  <c r="AJ22" i="62"/>
  <c r="U29" i="62"/>
  <c r="Z33" i="62"/>
  <c r="R37" i="62"/>
  <c r="D69" i="62"/>
  <c r="R41" i="62"/>
  <c r="U19" i="62"/>
  <c r="AE19" i="62"/>
  <c r="S21" i="62"/>
  <c r="V23" i="62"/>
  <c r="U25" i="62"/>
  <c r="X26" i="62"/>
  <c r="V27" i="62"/>
  <c r="X28" i="62"/>
  <c r="AJ28" i="62" s="1"/>
  <c r="Z28" i="62" s="1"/>
  <c r="AA29" i="62"/>
  <c r="T31" i="62"/>
  <c r="U33" i="62"/>
  <c r="U35" i="62"/>
  <c r="V37" i="62"/>
  <c r="V39" i="62"/>
  <c r="U41" i="62"/>
  <c r="U43" i="62"/>
  <c r="V45" i="62"/>
  <c r="V47" i="62"/>
  <c r="W49" i="62"/>
  <c r="W51" i="62"/>
  <c r="X52" i="62"/>
  <c r="AJ52" i="62" s="1"/>
  <c r="Y53" i="62"/>
  <c r="AK63" i="62"/>
  <c r="AJ63" i="62"/>
  <c r="AI63" i="62"/>
  <c r="AZ54" i="62"/>
  <c r="AX54" i="62" s="1"/>
  <c r="AN63" i="62" s="1"/>
  <c r="AJ26" i="62"/>
  <c r="AK19" i="62"/>
  <c r="AL19" i="62" s="1"/>
  <c r="AM19" i="62" s="1"/>
  <c r="AK39" i="62"/>
  <c r="AL39" i="62" s="1"/>
  <c r="AM39" i="62" s="1"/>
  <c r="AK47" i="62"/>
  <c r="AL47" i="62" s="1"/>
  <c r="AM47" i="62" s="1"/>
  <c r="Q18" i="62"/>
  <c r="AR20" i="62"/>
  <c r="AK22" i="62"/>
  <c r="AL22" i="62" s="1"/>
  <c r="AM22" i="62" s="1"/>
  <c r="AS25" i="62"/>
  <c r="AK28" i="62"/>
  <c r="AL28" i="62" s="1"/>
  <c r="AM28" i="62" s="1"/>
  <c r="AT28" i="62"/>
  <c r="AR30" i="62"/>
  <c r="AS33" i="62"/>
  <c r="AK36" i="62"/>
  <c r="AL36" i="62" s="1"/>
  <c r="AM36" i="62" s="1"/>
  <c r="AT36" i="62"/>
  <c r="AR38" i="62"/>
  <c r="AS41" i="62"/>
  <c r="AK44" i="62"/>
  <c r="AL44" i="62" s="1"/>
  <c r="AM44" i="62" s="1"/>
  <c r="AT44" i="62"/>
  <c r="AR46" i="62"/>
  <c r="AS49" i="62"/>
  <c r="AK52" i="62"/>
  <c r="AL52" i="62" s="1"/>
  <c r="AM52" i="62" s="1"/>
  <c r="AT52" i="62"/>
  <c r="AT19" i="62"/>
  <c r="AT58" i="62" s="1"/>
  <c r="AT47" i="62"/>
  <c r="AS20" i="62"/>
  <c r="Q21" i="62"/>
  <c r="AK21" i="62" s="1"/>
  <c r="AL21" i="62" s="1"/>
  <c r="AM21" i="62" s="1"/>
  <c r="AR23" i="62"/>
  <c r="AK25" i="62"/>
  <c r="AL25" i="62" s="1"/>
  <c r="AM25" i="62" s="1"/>
  <c r="AR27" i="62"/>
  <c r="AS30" i="62"/>
  <c r="AK33" i="62"/>
  <c r="AL33" i="62" s="1"/>
  <c r="AM33" i="62" s="1"/>
  <c r="AR35" i="62"/>
  <c r="AS38" i="62"/>
  <c r="AK41" i="62"/>
  <c r="AL41" i="62" s="1"/>
  <c r="AM41" i="62" s="1"/>
  <c r="AR43" i="62"/>
  <c r="AS46" i="62"/>
  <c r="AK49" i="62"/>
  <c r="AL49" i="62" s="1"/>
  <c r="AM49" i="62" s="1"/>
  <c r="AR51" i="62"/>
  <c r="AK31" i="62"/>
  <c r="AL31" i="62" s="1"/>
  <c r="AM31" i="62" s="1"/>
  <c r="AT39" i="62"/>
  <c r="AR18" i="62"/>
  <c r="AK20" i="62"/>
  <c r="AL20" i="62" s="1"/>
  <c r="AM20" i="62" s="1"/>
  <c r="AS23" i="62"/>
  <c r="AS27" i="62"/>
  <c r="AK30" i="62"/>
  <c r="AL30" i="62" s="1"/>
  <c r="AM30" i="62" s="1"/>
  <c r="AR32" i="62"/>
  <c r="AS35" i="62"/>
  <c r="AK38" i="62"/>
  <c r="AL38" i="62" s="1"/>
  <c r="AM38" i="62" s="1"/>
  <c r="AR40" i="62"/>
  <c r="AS43" i="62"/>
  <c r="AK46" i="62"/>
  <c r="AL46" i="62" s="1"/>
  <c r="AM46" i="62" s="1"/>
  <c r="AR48" i="62"/>
  <c r="AS51" i="62"/>
  <c r="AT31" i="62"/>
  <c r="AS18" i="62"/>
  <c r="AK23" i="62"/>
  <c r="AL23" i="62" s="1"/>
  <c r="AM23" i="62" s="1"/>
  <c r="AK27" i="62"/>
  <c r="AL27" i="62" s="1"/>
  <c r="AM27" i="62" s="1"/>
  <c r="AK35" i="62"/>
  <c r="AL35" i="62" s="1"/>
  <c r="AM35" i="62" s="1"/>
  <c r="AK43" i="62"/>
  <c r="AL43" i="62" s="1"/>
  <c r="AM43" i="62" s="1"/>
  <c r="AS48" i="62"/>
  <c r="AK51" i="62"/>
  <c r="AL51" i="62" s="1"/>
  <c r="AM51" i="62" s="1"/>
  <c r="AK32" i="62"/>
  <c r="AL32" i="62" s="1"/>
  <c r="AM32" i="62" s="1"/>
  <c r="AK40" i="62"/>
  <c r="AL40" i="62" s="1"/>
  <c r="AM40" i="62" s="1"/>
  <c r="AK48" i="62"/>
  <c r="AL48" i="62" s="1"/>
  <c r="AM48" i="62" s="1"/>
  <c r="AS53" i="62"/>
  <c r="AK18" i="62"/>
  <c r="AL18" i="62" s="1"/>
  <c r="AM18" i="62" s="1"/>
  <c r="AR19" i="62"/>
  <c r="AS24" i="62"/>
  <c r="AS26" i="62"/>
  <c r="AK29" i="62"/>
  <c r="AL29" i="62" s="1"/>
  <c r="AM29" i="62" s="1"/>
  <c r="AR31" i="62"/>
  <c r="AS34" i="62"/>
  <c r="AK37" i="62"/>
  <c r="AL37" i="62" s="1"/>
  <c r="AM37" i="62" s="1"/>
  <c r="AR39" i="62"/>
  <c r="AS42" i="62"/>
  <c r="AK45" i="62"/>
  <c r="AL45" i="62" s="1"/>
  <c r="AM45" i="62" s="1"/>
  <c r="AR47" i="62"/>
  <c r="AS50" i="62"/>
  <c r="AK53" i="62"/>
  <c r="AL53" i="62" s="1"/>
  <c r="AM53" i="62" s="1"/>
  <c r="AK24" i="62"/>
  <c r="AL24" i="62" s="1"/>
  <c r="AM24" i="62" s="1"/>
  <c r="AK26" i="62"/>
  <c r="AL26" i="62" s="1"/>
  <c r="AM26" i="62" s="1"/>
  <c r="AK34" i="62"/>
  <c r="AL34" i="62" s="1"/>
  <c r="AM34" i="62" s="1"/>
  <c r="AK42" i="62"/>
  <c r="AL42" i="62" s="1"/>
  <c r="AM42" i="62" s="1"/>
  <c r="AK50" i="62"/>
  <c r="AL50" i="62" s="1"/>
  <c r="AM50" i="62" s="1"/>
  <c r="Z16" i="61"/>
  <c r="Y16" i="61"/>
  <c r="X25" i="56"/>
  <c r="AJ25" i="56" s="1"/>
  <c r="AR57" i="56"/>
  <c r="AS57" i="56"/>
  <c r="AT59" i="56"/>
  <c r="X19" i="56"/>
  <c r="X30" i="56"/>
  <c r="AJ30" i="56" s="1"/>
  <c r="AR28" i="59"/>
  <c r="AR18" i="59"/>
  <c r="Q24" i="59"/>
  <c r="AR23" i="59"/>
  <c r="X24" i="59"/>
  <c r="Q19" i="59"/>
  <c r="AS20" i="59"/>
  <c r="Q23" i="59"/>
  <c r="AJ25" i="59"/>
  <c r="AR27" i="59"/>
  <c r="X28" i="59"/>
  <c r="AJ28" i="59" s="1"/>
  <c r="AS30" i="59"/>
  <c r="Q26" i="59"/>
  <c r="Q25" i="59"/>
  <c r="Q27" i="59"/>
  <c r="AS27" i="59"/>
  <c r="AA15" i="60"/>
  <c r="Z15" i="60"/>
  <c r="AJ53" i="59"/>
  <c r="V18" i="59"/>
  <c r="Y22" i="59"/>
  <c r="AH22" i="59"/>
  <c r="T26" i="59"/>
  <c r="S30" i="59"/>
  <c r="AB30" i="59"/>
  <c r="AF34" i="59"/>
  <c r="V38" i="59"/>
  <c r="AE38" i="59"/>
  <c r="R42" i="59"/>
  <c r="Z42" i="59"/>
  <c r="AH42" i="59"/>
  <c r="Z46" i="59"/>
  <c r="AH46" i="59"/>
  <c r="X47" i="59"/>
  <c r="AJ47" i="59" s="1"/>
  <c r="Y50" i="59"/>
  <c r="AG50" i="59"/>
  <c r="E68" i="59"/>
  <c r="W18" i="59"/>
  <c r="AG18" i="59"/>
  <c r="AI22" i="59"/>
  <c r="U26" i="59"/>
  <c r="AD26" i="59"/>
  <c r="AJ27" i="59"/>
  <c r="T30" i="59"/>
  <c r="AC30" i="59"/>
  <c r="Y34" i="59"/>
  <c r="AG34" i="59"/>
  <c r="W38" i="59"/>
  <c r="AF38" i="59"/>
  <c r="S42" i="59"/>
  <c r="AA42" i="59"/>
  <c r="AI42" i="59"/>
  <c r="X44" i="59"/>
  <c r="AJ44" i="59" s="1"/>
  <c r="R46" i="59"/>
  <c r="AA46" i="59"/>
  <c r="AI46" i="59"/>
  <c r="R50" i="59"/>
  <c r="Z50" i="59"/>
  <c r="AH50" i="59"/>
  <c r="X52" i="59"/>
  <c r="AJ52" i="59" s="1"/>
  <c r="F68" i="59"/>
  <c r="F70" i="59" s="1"/>
  <c r="F74" i="59" s="1"/>
  <c r="AH18" i="59"/>
  <c r="X21" i="59"/>
  <c r="AJ21" i="59" s="1"/>
  <c r="R22" i="59"/>
  <c r="AB22" i="59"/>
  <c r="V26" i="59"/>
  <c r="AE26" i="59"/>
  <c r="X27" i="59"/>
  <c r="X29" i="59"/>
  <c r="AJ29" i="59" s="1"/>
  <c r="U30" i="59"/>
  <c r="AD30" i="59"/>
  <c r="X32" i="59"/>
  <c r="AJ32" i="59"/>
  <c r="R34" i="59"/>
  <c r="Z34" i="59"/>
  <c r="AH34" i="59"/>
  <c r="X36" i="59"/>
  <c r="AJ36" i="59"/>
  <c r="Y38" i="59"/>
  <c r="AG38" i="59"/>
  <c r="T42" i="59"/>
  <c r="AB42" i="59"/>
  <c r="S46" i="59"/>
  <c r="AB46" i="59"/>
  <c r="S50" i="59"/>
  <c r="AA50" i="59"/>
  <c r="AI50" i="59"/>
  <c r="G68" i="59"/>
  <c r="G70" i="59" s="1"/>
  <c r="G74" i="59" s="1"/>
  <c r="AI18" i="59"/>
  <c r="S22" i="59"/>
  <c r="AC22" i="59"/>
  <c r="X23" i="59"/>
  <c r="AJ23" i="59" s="1"/>
  <c r="AE23" i="59" s="1"/>
  <c r="AJ24" i="59"/>
  <c r="W26" i="59"/>
  <c r="V30" i="59"/>
  <c r="AE30" i="59"/>
  <c r="S34" i="59"/>
  <c r="AA34" i="59"/>
  <c r="AI34" i="59"/>
  <c r="Z38" i="59"/>
  <c r="AH38" i="59"/>
  <c r="U42" i="59"/>
  <c r="AC42" i="59"/>
  <c r="T46" i="59"/>
  <c r="AC46" i="59"/>
  <c r="X48" i="59"/>
  <c r="AJ48" i="59"/>
  <c r="T50" i="59"/>
  <c r="AB50" i="59"/>
  <c r="C69" i="59"/>
  <c r="C72" i="59" s="1"/>
  <c r="R18" i="59"/>
  <c r="AB18" i="59"/>
  <c r="T22" i="59"/>
  <c r="AD22" i="59"/>
  <c r="AG26" i="59"/>
  <c r="W30" i="59"/>
  <c r="AF30" i="59"/>
  <c r="T34" i="59"/>
  <c r="AB34" i="59"/>
  <c r="R38" i="59"/>
  <c r="AA38" i="59"/>
  <c r="AI38" i="59"/>
  <c r="AJ38" i="59" s="1"/>
  <c r="X39" i="59"/>
  <c r="AJ39" i="59" s="1"/>
  <c r="X41" i="59"/>
  <c r="AJ41" i="59" s="1"/>
  <c r="V42" i="59"/>
  <c r="AD42" i="59"/>
  <c r="AJ43" i="59"/>
  <c r="U46" i="59"/>
  <c r="AD46" i="59"/>
  <c r="U50" i="59"/>
  <c r="AC50" i="59"/>
  <c r="AJ51" i="59"/>
  <c r="D69" i="59"/>
  <c r="D72" i="59" s="1"/>
  <c r="AJ45" i="59"/>
  <c r="U18" i="59"/>
  <c r="AE18" i="59"/>
  <c r="X19" i="59"/>
  <c r="AJ19" i="59" s="1"/>
  <c r="AF19" i="59" s="1"/>
  <c r="X20" i="59"/>
  <c r="AJ20" i="59" s="1"/>
  <c r="W22" i="59"/>
  <c r="S26" i="59"/>
  <c r="R30" i="59"/>
  <c r="AA30" i="59"/>
  <c r="X31" i="59"/>
  <c r="AJ31" i="59" s="1"/>
  <c r="X33" i="59"/>
  <c r="AJ33" i="59" s="1"/>
  <c r="W34" i="59"/>
  <c r="X35" i="59"/>
  <c r="AJ35" i="59" s="1"/>
  <c r="X37" i="59"/>
  <c r="AJ37" i="59" s="1"/>
  <c r="U38" i="59"/>
  <c r="X40" i="59"/>
  <c r="AJ40" i="59" s="1"/>
  <c r="Y42" i="59"/>
  <c r="Y46" i="59"/>
  <c r="X49" i="59"/>
  <c r="AJ49" i="59" s="1"/>
  <c r="D68" i="59"/>
  <c r="AA21" i="53"/>
  <c r="T37" i="53"/>
  <c r="AI41" i="53"/>
  <c r="Z45" i="53"/>
  <c r="AH45" i="53"/>
  <c r="R49" i="53"/>
  <c r="AH49" i="53"/>
  <c r="Y53" i="53"/>
  <c r="AG53" i="53"/>
  <c r="S21" i="53"/>
  <c r="W29" i="53"/>
  <c r="V33" i="53"/>
  <c r="U37" i="53"/>
  <c r="AB41" i="53"/>
  <c r="AA45" i="53"/>
  <c r="AA49" i="53"/>
  <c r="D68" i="53"/>
  <c r="S20" i="53"/>
  <c r="AC20" i="53"/>
  <c r="T21" i="53"/>
  <c r="AD21" i="53"/>
  <c r="R24" i="53"/>
  <c r="AA24" i="53"/>
  <c r="U25" i="53"/>
  <c r="AE25" i="53"/>
  <c r="Z28" i="53"/>
  <c r="AH28" i="53"/>
  <c r="Y29" i="53"/>
  <c r="AG29" i="53"/>
  <c r="X31" i="53"/>
  <c r="AJ31" i="53" s="1"/>
  <c r="Y32" i="53"/>
  <c r="AG32" i="53"/>
  <c r="W33" i="53"/>
  <c r="AE33" i="53"/>
  <c r="W36" i="53"/>
  <c r="AF36" i="53"/>
  <c r="V37" i="53"/>
  <c r="AE37" i="53"/>
  <c r="X38" i="53"/>
  <c r="AJ38" i="53" s="1"/>
  <c r="V40" i="53"/>
  <c r="AE40" i="53"/>
  <c r="U41" i="53"/>
  <c r="AC41" i="53"/>
  <c r="T44" i="53"/>
  <c r="AC44" i="53"/>
  <c r="S45" i="53"/>
  <c r="AB45" i="53"/>
  <c r="U48" i="53"/>
  <c r="AD48" i="53"/>
  <c r="T49" i="53"/>
  <c r="AB49" i="53"/>
  <c r="X50" i="53"/>
  <c r="S52" i="53"/>
  <c r="AB52" i="53"/>
  <c r="R53" i="53"/>
  <c r="AA53" i="53"/>
  <c r="AI53" i="53"/>
  <c r="E68" i="53"/>
  <c r="V29" i="53"/>
  <c r="AC33" i="53"/>
  <c r="AD37" i="53"/>
  <c r="T41" i="53"/>
  <c r="AI45" i="53"/>
  <c r="AI49" i="53"/>
  <c r="T20" i="53"/>
  <c r="AD20" i="53"/>
  <c r="U21" i="53"/>
  <c r="S24" i="53"/>
  <c r="AC24" i="53"/>
  <c r="V25" i="53"/>
  <c r="AF25" i="53"/>
  <c r="R28" i="53"/>
  <c r="AA28" i="53"/>
  <c r="AI28" i="53"/>
  <c r="Z29" i="53"/>
  <c r="AH29" i="53"/>
  <c r="Z32" i="53"/>
  <c r="AH32" i="53"/>
  <c r="AF33" i="53"/>
  <c r="Y36" i="53"/>
  <c r="AG36" i="53"/>
  <c r="W37" i="53"/>
  <c r="AF37" i="53"/>
  <c r="W40" i="53"/>
  <c r="AF40" i="53"/>
  <c r="V41" i="53"/>
  <c r="AD41" i="53"/>
  <c r="U44" i="53"/>
  <c r="AD44" i="53"/>
  <c r="T45" i="53"/>
  <c r="AC45" i="53"/>
  <c r="V48" i="53"/>
  <c r="AE48" i="53"/>
  <c r="U49" i="53"/>
  <c r="AC49" i="53"/>
  <c r="T52" i="53"/>
  <c r="AC52" i="53"/>
  <c r="S53" i="53"/>
  <c r="AB53" i="53"/>
  <c r="F68" i="53"/>
  <c r="R21" i="53"/>
  <c r="X30" i="53"/>
  <c r="AJ30" i="53" s="1"/>
  <c r="S41" i="53"/>
  <c r="C68" i="53"/>
  <c r="AD25" i="53"/>
  <c r="S49" i="53"/>
  <c r="Z53" i="53"/>
  <c r="AH53" i="53"/>
  <c r="U20" i="53"/>
  <c r="AE20" i="53"/>
  <c r="V21" i="53"/>
  <c r="AF21" i="53"/>
  <c r="T24" i="53"/>
  <c r="AD24" i="53"/>
  <c r="W25" i="53"/>
  <c r="AG25" i="53"/>
  <c r="S28" i="53"/>
  <c r="AB28" i="53"/>
  <c r="R29" i="53"/>
  <c r="AA29" i="53"/>
  <c r="AI29" i="53"/>
  <c r="R32" i="53"/>
  <c r="AA32" i="53"/>
  <c r="AI32" i="53"/>
  <c r="Y33" i="53"/>
  <c r="AG33" i="53"/>
  <c r="Z36" i="53"/>
  <c r="AH36" i="53"/>
  <c r="Y37" i="53"/>
  <c r="AG37" i="53"/>
  <c r="X39" i="53"/>
  <c r="AJ39" i="53" s="1"/>
  <c r="Y40" i="53"/>
  <c r="AG40" i="53"/>
  <c r="W41" i="53"/>
  <c r="AE41" i="53"/>
  <c r="X43" i="53"/>
  <c r="AJ43" i="53" s="1"/>
  <c r="V44" i="53"/>
  <c r="AE44" i="53"/>
  <c r="U45" i="53"/>
  <c r="AD45" i="53"/>
  <c r="W48" i="53"/>
  <c r="AF48" i="53"/>
  <c r="V49" i="53"/>
  <c r="AD49" i="53"/>
  <c r="U52" i="53"/>
  <c r="AD52" i="53"/>
  <c r="T53" i="53"/>
  <c r="AC53" i="53"/>
  <c r="G68" i="53"/>
  <c r="AC25" i="53"/>
  <c r="Z49" i="53"/>
  <c r="AF29" i="53"/>
  <c r="AD33" i="53"/>
  <c r="X42" i="53"/>
  <c r="AJ42" i="53" s="1"/>
  <c r="R45" i="53"/>
  <c r="AJ50" i="53"/>
  <c r="G69" i="53"/>
  <c r="V20" i="53"/>
  <c r="W21" i="53"/>
  <c r="AG21" i="53"/>
  <c r="U24" i="53"/>
  <c r="AE24" i="53"/>
  <c r="Y25" i="53"/>
  <c r="AH25" i="53"/>
  <c r="T28" i="53"/>
  <c r="AC28" i="53"/>
  <c r="S29" i="53"/>
  <c r="AB29" i="53"/>
  <c r="S32" i="53"/>
  <c r="AB32" i="53"/>
  <c r="R33" i="53"/>
  <c r="Z33" i="53"/>
  <c r="AH33" i="53"/>
  <c r="R36" i="53"/>
  <c r="AA36" i="53"/>
  <c r="AI36" i="53"/>
  <c r="Z37" i="53"/>
  <c r="AH37" i="53"/>
  <c r="Z40" i="53"/>
  <c r="AH40" i="53"/>
  <c r="AF41" i="53"/>
  <c r="W44" i="53"/>
  <c r="AF44" i="53"/>
  <c r="V45" i="53"/>
  <c r="AE45" i="53"/>
  <c r="X46" i="53"/>
  <c r="AJ46" i="53" s="1"/>
  <c r="X47" i="53"/>
  <c r="AJ47" i="53" s="1"/>
  <c r="Y48" i="53"/>
  <c r="AG48" i="53"/>
  <c r="W49" i="53"/>
  <c r="AE49" i="53"/>
  <c r="X51" i="53"/>
  <c r="AJ51" i="53" s="1"/>
  <c r="V52" i="53"/>
  <c r="AE52" i="53"/>
  <c r="U53" i="53"/>
  <c r="AD53" i="53"/>
  <c r="C69" i="53"/>
  <c r="S25" i="53"/>
  <c r="X27" i="53"/>
  <c r="AJ27" i="53" s="1"/>
  <c r="AE29" i="53"/>
  <c r="U33" i="53"/>
  <c r="AC37" i="53"/>
  <c r="AA41" i="53"/>
  <c r="F69" i="53"/>
  <c r="AC21" i="53"/>
  <c r="T25" i="53"/>
  <c r="X35" i="53"/>
  <c r="AJ35" i="53" s="1"/>
  <c r="W20" i="53"/>
  <c r="AG20" i="53"/>
  <c r="Y21" i="53"/>
  <c r="V24" i="53"/>
  <c r="Z25" i="53"/>
  <c r="U28" i="53"/>
  <c r="T29" i="53"/>
  <c r="T32" i="53"/>
  <c r="S33" i="53"/>
  <c r="AA33" i="53"/>
  <c r="AJ34" i="53"/>
  <c r="S36" i="53"/>
  <c r="R37" i="53"/>
  <c r="AA37" i="53"/>
  <c r="R40" i="53"/>
  <c r="AA40" i="53"/>
  <c r="Y41" i="53"/>
  <c r="Y44" i="53"/>
  <c r="W45" i="53"/>
  <c r="Z48" i="53"/>
  <c r="W52" i="53"/>
  <c r="V53" i="53"/>
  <c r="R20" i="56"/>
  <c r="X21" i="56"/>
  <c r="AJ21" i="56" s="1"/>
  <c r="AA21" i="56" s="1"/>
  <c r="R24" i="56"/>
  <c r="X26" i="56"/>
  <c r="AJ26" i="56"/>
  <c r="AA26" i="56" s="1"/>
  <c r="Y28" i="56"/>
  <c r="AG28" i="56"/>
  <c r="AH32" i="56"/>
  <c r="Z36" i="56"/>
  <c r="AH36" i="56"/>
  <c r="X38" i="56"/>
  <c r="R40" i="56"/>
  <c r="AA40" i="56"/>
  <c r="AI40" i="56"/>
  <c r="X43" i="56"/>
  <c r="AJ43" i="56" s="1"/>
  <c r="V44" i="56"/>
  <c r="AE44" i="56"/>
  <c r="X47" i="56"/>
  <c r="AJ47" i="56" s="1"/>
  <c r="Y48" i="56"/>
  <c r="AG48" i="56"/>
  <c r="T52" i="56"/>
  <c r="AC52" i="56"/>
  <c r="X53" i="56"/>
  <c r="AJ53" i="56" s="1"/>
  <c r="G68" i="56"/>
  <c r="AJ19" i="56"/>
  <c r="X46" i="56"/>
  <c r="AJ46" i="56" s="1"/>
  <c r="U20" i="56"/>
  <c r="AE20" i="56"/>
  <c r="U24" i="56"/>
  <c r="AE24" i="56"/>
  <c r="S28" i="56"/>
  <c r="AB28" i="56"/>
  <c r="T32" i="56"/>
  <c r="AC32" i="56"/>
  <c r="T36" i="56"/>
  <c r="AC36" i="56"/>
  <c r="AJ38" i="56"/>
  <c r="U40" i="56"/>
  <c r="AD40" i="56"/>
  <c r="Z44" i="56"/>
  <c r="AH44" i="56"/>
  <c r="S48" i="56"/>
  <c r="AB48" i="56"/>
  <c r="W52" i="56"/>
  <c r="AF52" i="56"/>
  <c r="E69" i="56"/>
  <c r="E72" i="56" s="1"/>
  <c r="X51" i="56"/>
  <c r="AJ51" i="56" s="1"/>
  <c r="V20" i="56"/>
  <c r="X22" i="56"/>
  <c r="AJ22" i="56" s="1"/>
  <c r="AF22" i="56" s="1"/>
  <c r="V24" i="56"/>
  <c r="T28" i="56"/>
  <c r="AC28" i="56"/>
  <c r="U32" i="56"/>
  <c r="AD32" i="56"/>
  <c r="X35" i="56"/>
  <c r="AJ35" i="56" s="1"/>
  <c r="U36" i="56"/>
  <c r="AD36" i="56"/>
  <c r="X37" i="56"/>
  <c r="AJ37" i="56" s="1"/>
  <c r="V40" i="56"/>
  <c r="AE40" i="56"/>
  <c r="X42" i="56"/>
  <c r="AJ42" i="56" s="1"/>
  <c r="R44" i="56"/>
  <c r="AA44" i="56"/>
  <c r="AI44" i="56"/>
  <c r="T48" i="56"/>
  <c r="AC48" i="56"/>
  <c r="Y52" i="56"/>
  <c r="AG52" i="56"/>
  <c r="C68" i="56"/>
  <c r="F69" i="56"/>
  <c r="F72" i="56" s="1"/>
  <c r="W20" i="56"/>
  <c r="AG20" i="56"/>
  <c r="W24" i="56"/>
  <c r="AG24" i="56"/>
  <c r="X27" i="56"/>
  <c r="AJ27" i="56" s="1"/>
  <c r="U28" i="56"/>
  <c r="AD28" i="56"/>
  <c r="X29" i="56"/>
  <c r="AJ29" i="56" s="1"/>
  <c r="Z29" i="56" s="1"/>
  <c r="V32" i="56"/>
  <c r="V36" i="56"/>
  <c r="AE36" i="56"/>
  <c r="W40" i="56"/>
  <c r="AF40" i="56"/>
  <c r="S44" i="56"/>
  <c r="AB44" i="56"/>
  <c r="U48" i="56"/>
  <c r="AD48" i="56"/>
  <c r="Z52" i="56"/>
  <c r="AH52" i="56"/>
  <c r="D68" i="56"/>
  <c r="D70" i="56" s="1"/>
  <c r="D74" i="56" s="1"/>
  <c r="G69" i="56"/>
  <c r="AO54" i="56"/>
  <c r="K63" i="56" s="1"/>
  <c r="Y20" i="56"/>
  <c r="AH20" i="56"/>
  <c r="X23" i="56"/>
  <c r="AJ23" i="56" s="1"/>
  <c r="Y24" i="56"/>
  <c r="AH24" i="56"/>
  <c r="V28" i="56"/>
  <c r="W32" i="56"/>
  <c r="W36" i="56"/>
  <c r="AF36" i="56"/>
  <c r="X39" i="56"/>
  <c r="AJ39" i="56" s="1"/>
  <c r="Y40" i="56"/>
  <c r="AG40" i="56"/>
  <c r="T44" i="56"/>
  <c r="AC44" i="56"/>
  <c r="X45" i="56"/>
  <c r="AJ45" i="56" s="1"/>
  <c r="V48" i="56"/>
  <c r="AE48" i="56"/>
  <c r="X50" i="56"/>
  <c r="AJ50" i="56" s="1"/>
  <c r="R52" i="56"/>
  <c r="AA52" i="56"/>
  <c r="AI52" i="56"/>
  <c r="E68" i="56"/>
  <c r="E70" i="56" s="1"/>
  <c r="E74" i="56" s="1"/>
  <c r="X18" i="56"/>
  <c r="Z20" i="56"/>
  <c r="AI20" i="56"/>
  <c r="W28" i="56"/>
  <c r="X31" i="56"/>
  <c r="AJ31" i="56" s="1"/>
  <c r="Y32" i="56"/>
  <c r="X34" i="56"/>
  <c r="AJ34" i="56"/>
  <c r="Y36" i="56"/>
  <c r="Z40" i="56"/>
  <c r="U44" i="56"/>
  <c r="W48" i="56"/>
  <c r="S52" i="56"/>
  <c r="AZ54" i="59"/>
  <c r="AX54" i="59" s="1"/>
  <c r="AN63" i="59" s="1"/>
  <c r="AW54" i="59"/>
  <c r="AU54" i="59" s="1"/>
  <c r="AT25" i="59"/>
  <c r="AT59" i="59" s="1"/>
  <c r="Q18" i="59"/>
  <c r="AK18" i="59" s="1"/>
  <c r="AL18" i="59" s="1"/>
  <c r="AM18" i="59" s="1"/>
  <c r="AR20" i="59"/>
  <c r="AK22" i="59"/>
  <c r="AL22" i="59" s="1"/>
  <c r="AM22" i="59" s="1"/>
  <c r="AT22" i="59"/>
  <c r="AT58" i="59" s="1"/>
  <c r="AS25" i="59"/>
  <c r="AK28" i="59"/>
  <c r="AL28" i="59" s="1"/>
  <c r="AM28" i="59" s="1"/>
  <c r="AT28" i="59"/>
  <c r="AR30" i="59"/>
  <c r="AS33" i="59"/>
  <c r="AK36" i="59"/>
  <c r="AL36" i="59" s="1"/>
  <c r="AM36" i="59" s="1"/>
  <c r="AT36" i="59"/>
  <c r="AR38" i="59"/>
  <c r="AS41" i="59"/>
  <c r="AK44" i="59"/>
  <c r="AL44" i="59" s="1"/>
  <c r="AM44" i="59" s="1"/>
  <c r="AT44" i="59"/>
  <c r="AR46" i="59"/>
  <c r="AS49" i="59"/>
  <c r="AK52" i="59"/>
  <c r="AL52" i="59" s="1"/>
  <c r="AM52" i="59" s="1"/>
  <c r="AT52" i="59"/>
  <c r="AT33" i="59"/>
  <c r="AT41" i="59"/>
  <c r="AK20" i="59"/>
  <c r="AL20" i="59" s="1"/>
  <c r="AM20" i="59" s="1"/>
  <c r="AK30" i="59"/>
  <c r="AL30" i="59" s="1"/>
  <c r="AM30" i="59" s="1"/>
  <c r="AK38" i="59"/>
  <c r="AL38" i="59" s="1"/>
  <c r="AM38" i="59" s="1"/>
  <c r="AK46" i="59"/>
  <c r="AL46" i="59" s="1"/>
  <c r="AM46" i="59" s="1"/>
  <c r="C70" i="59"/>
  <c r="C74" i="59" s="1"/>
  <c r="AK41" i="59"/>
  <c r="AL41" i="59" s="1"/>
  <c r="AM41" i="59" s="1"/>
  <c r="AS18" i="59"/>
  <c r="AR21" i="59"/>
  <c r="AK23" i="59"/>
  <c r="AL23" i="59" s="1"/>
  <c r="AM23" i="59" s="1"/>
  <c r="AK27" i="59"/>
  <c r="AL27" i="59" s="1"/>
  <c r="AM27" i="59" s="1"/>
  <c r="AR29" i="59"/>
  <c r="AS32" i="59"/>
  <c r="AK35" i="59"/>
  <c r="AL35" i="59" s="1"/>
  <c r="AM35" i="59" s="1"/>
  <c r="AR37" i="59"/>
  <c r="AS40" i="59"/>
  <c r="AK43" i="59"/>
  <c r="AL43" i="59" s="1"/>
  <c r="AM43" i="59" s="1"/>
  <c r="AR45" i="59"/>
  <c r="AS48" i="59"/>
  <c r="AK51" i="59"/>
  <c r="AL51" i="59" s="1"/>
  <c r="AM51" i="59" s="1"/>
  <c r="AR53" i="59"/>
  <c r="AK25" i="59"/>
  <c r="AL25" i="59" s="1"/>
  <c r="AM25" i="59" s="1"/>
  <c r="AK33" i="59"/>
  <c r="AL33" i="59" s="1"/>
  <c r="AM33" i="59" s="1"/>
  <c r="AS21" i="59"/>
  <c r="AR24" i="59"/>
  <c r="AR26" i="59"/>
  <c r="AS29" i="59"/>
  <c r="AK32" i="59"/>
  <c r="AL32" i="59" s="1"/>
  <c r="AM32" i="59" s="1"/>
  <c r="AR34" i="59"/>
  <c r="AS37" i="59"/>
  <c r="AK40" i="59"/>
  <c r="AL40" i="59" s="1"/>
  <c r="AM40" i="59" s="1"/>
  <c r="AR42" i="59"/>
  <c r="AS45" i="59"/>
  <c r="AK48" i="59"/>
  <c r="AL48" i="59" s="1"/>
  <c r="AM48" i="59" s="1"/>
  <c r="AR50" i="59"/>
  <c r="AS53" i="59"/>
  <c r="AN54" i="59"/>
  <c r="J63" i="59" s="1"/>
  <c r="AR19" i="59"/>
  <c r="AR57" i="59" s="1"/>
  <c r="AK21" i="59"/>
  <c r="AL21" i="59" s="1"/>
  <c r="AM21" i="59" s="1"/>
  <c r="AS24" i="59"/>
  <c r="AS26" i="59"/>
  <c r="AK29" i="59"/>
  <c r="AL29" i="59" s="1"/>
  <c r="AM29" i="59" s="1"/>
  <c r="AR31" i="59"/>
  <c r="AS34" i="59"/>
  <c r="AK37" i="59"/>
  <c r="AL37" i="59" s="1"/>
  <c r="AM37" i="59" s="1"/>
  <c r="AR39" i="59"/>
  <c r="AS42" i="59"/>
  <c r="AK45" i="59"/>
  <c r="AL45" i="59" s="1"/>
  <c r="AM45" i="59" s="1"/>
  <c r="AR47" i="59"/>
  <c r="AS50" i="59"/>
  <c r="AK53" i="59"/>
  <c r="AL53" i="59" s="1"/>
  <c r="AM53" i="59" s="1"/>
  <c r="AO54" i="59"/>
  <c r="K63" i="59" s="1"/>
  <c r="AK49" i="59"/>
  <c r="AL49" i="59" s="1"/>
  <c r="AM49" i="59" s="1"/>
  <c r="AK24" i="59"/>
  <c r="AL24" i="59" s="1"/>
  <c r="AM24" i="59" s="1"/>
  <c r="AK26" i="59"/>
  <c r="AL26" i="59" s="1"/>
  <c r="AM26" i="59" s="1"/>
  <c r="AK34" i="59"/>
  <c r="AL34" i="59" s="1"/>
  <c r="AM34" i="59" s="1"/>
  <c r="AK42" i="59"/>
  <c r="AL42" i="59" s="1"/>
  <c r="AM42" i="59" s="1"/>
  <c r="AK50" i="59"/>
  <c r="AL50" i="59" s="1"/>
  <c r="AM50" i="59" s="1"/>
  <c r="E72" i="59"/>
  <c r="AT49" i="59"/>
  <c r="AK19" i="59"/>
  <c r="AL19" i="59" s="1"/>
  <c r="AM19" i="59" s="1"/>
  <c r="AK31" i="59"/>
  <c r="AL31" i="59" s="1"/>
  <c r="AM31" i="59" s="1"/>
  <c r="AK39" i="59"/>
  <c r="AL39" i="59" s="1"/>
  <c r="AM39" i="59" s="1"/>
  <c r="AK47" i="59"/>
  <c r="AL47" i="59" s="1"/>
  <c r="AM47" i="59" s="1"/>
  <c r="Z16" i="58"/>
  <c r="Y16" i="58"/>
  <c r="Z15" i="57"/>
  <c r="AA15" i="57"/>
  <c r="AZ54" i="56"/>
  <c r="AX54" i="56" s="1"/>
  <c r="AN63" i="56" s="1"/>
  <c r="H54" i="56"/>
  <c r="G20" i="68" s="1"/>
  <c r="AW54" i="56"/>
  <c r="AU54" i="56" s="1"/>
  <c r="AT57" i="56"/>
  <c r="AR58" i="56"/>
  <c r="AS58" i="56"/>
  <c r="AR59" i="56"/>
  <c r="AT58" i="56"/>
  <c r="AS59" i="56"/>
  <c r="Z16" i="55"/>
  <c r="Y16" i="55"/>
  <c r="X19" i="53"/>
  <c r="AJ19" i="53" s="1"/>
  <c r="X23" i="53"/>
  <c r="X26" i="53"/>
  <c r="X18" i="53"/>
  <c r="AR57" i="53"/>
  <c r="X22" i="53"/>
  <c r="AA15" i="54"/>
  <c r="Z15" i="54"/>
  <c r="AZ54" i="53"/>
  <c r="AX54" i="53" s="1"/>
  <c r="AN63" i="53" s="1"/>
  <c r="L54" i="53"/>
  <c r="K18" i="68" s="1"/>
  <c r="AW54" i="53"/>
  <c r="AU54" i="53" s="1"/>
  <c r="AT57" i="53"/>
  <c r="AR58" i="53"/>
  <c r="AS58" i="53"/>
  <c r="AT58" i="53"/>
  <c r="AR59" i="53"/>
  <c r="AS59" i="53"/>
  <c r="G69" i="52"/>
  <c r="F69" i="52"/>
  <c r="E69" i="52"/>
  <c r="D69" i="52"/>
  <c r="C69" i="52"/>
  <c r="G68" i="52"/>
  <c r="F68" i="52"/>
  <c r="E68" i="52"/>
  <c r="D68" i="52"/>
  <c r="C68" i="52"/>
  <c r="G67" i="52"/>
  <c r="F67" i="52"/>
  <c r="E67" i="52"/>
  <c r="D67" i="52"/>
  <c r="C67" i="52"/>
  <c r="G66" i="52"/>
  <c r="F66" i="52"/>
  <c r="E66" i="52"/>
  <c r="D66" i="52"/>
  <c r="C66" i="52"/>
  <c r="C58" i="52"/>
  <c r="D57" i="52"/>
  <c r="C57" i="52"/>
  <c r="W56" i="52"/>
  <c r="V56" i="52"/>
  <c r="U56" i="52"/>
  <c r="T56" i="52"/>
  <c r="S56" i="52"/>
  <c r="R56" i="52"/>
  <c r="AX55" i="52"/>
  <c r="AU55" i="52"/>
  <c r="AP55" i="52"/>
  <c r="E55" i="52"/>
  <c r="D55" i="52"/>
  <c r="AK54" i="52"/>
  <c r="B54" i="52"/>
  <c r="AZ53" i="52"/>
  <c r="AY53" i="52"/>
  <c r="AV53" i="52"/>
  <c r="AW53" i="52" s="1"/>
  <c r="AT53" i="52"/>
  <c r="AS53" i="52"/>
  <c r="AR53" i="52"/>
  <c r="AQ53" i="52"/>
  <c r="AO53" i="52"/>
  <c r="AN53" i="52"/>
  <c r="AK53" i="52"/>
  <c r="AL53" i="52" s="1"/>
  <c r="AM53" i="52" s="1"/>
  <c r="AI53" i="52"/>
  <c r="AH53" i="52"/>
  <c r="AG53" i="52"/>
  <c r="AF53" i="52"/>
  <c r="AE53" i="52"/>
  <c r="AD53" i="52"/>
  <c r="AC53" i="52"/>
  <c r="AB53" i="52"/>
  <c r="AA53" i="52"/>
  <c r="Z53" i="52"/>
  <c r="Y53" i="52"/>
  <c r="W53" i="52"/>
  <c r="V53" i="52"/>
  <c r="U53" i="52"/>
  <c r="T53" i="52"/>
  <c r="S53" i="52"/>
  <c r="R53" i="52"/>
  <c r="Q53" i="52"/>
  <c r="P53" i="52"/>
  <c r="O53" i="52"/>
  <c r="N53" i="52"/>
  <c r="M53" i="52"/>
  <c r="AZ52" i="52"/>
  <c r="AY52" i="52"/>
  <c r="AW52" i="52"/>
  <c r="AV52" i="52"/>
  <c r="AT52" i="52"/>
  <c r="AS52" i="52"/>
  <c r="AR52" i="52"/>
  <c r="AQ52" i="52"/>
  <c r="AO52" i="52"/>
  <c r="AN52" i="52"/>
  <c r="AM52" i="52"/>
  <c r="AL52" i="52"/>
  <c r="AK52" i="52"/>
  <c r="AI52" i="52"/>
  <c r="AH52" i="52"/>
  <c r="AG52" i="52"/>
  <c r="AF52" i="52"/>
  <c r="AE52" i="52"/>
  <c r="AD52" i="52"/>
  <c r="AC52" i="52"/>
  <c r="AB52" i="52"/>
  <c r="AA52" i="52"/>
  <c r="Z52" i="52"/>
  <c r="Y52" i="52"/>
  <c r="W52" i="52"/>
  <c r="V52" i="52"/>
  <c r="U52" i="52"/>
  <c r="T52" i="52"/>
  <c r="S52" i="52"/>
  <c r="R52" i="52"/>
  <c r="Q52" i="52"/>
  <c r="P52" i="52"/>
  <c r="O52" i="52"/>
  <c r="N52" i="52"/>
  <c r="M52" i="52"/>
  <c r="AY51" i="52"/>
  <c r="AZ51" i="52" s="1"/>
  <c r="AW51" i="52"/>
  <c r="AV51" i="52"/>
  <c r="AT51" i="52"/>
  <c r="AS51" i="52"/>
  <c r="AR51" i="52"/>
  <c r="AQ51" i="52"/>
  <c r="AO51" i="52"/>
  <c r="AN51" i="52"/>
  <c r="AK51" i="52"/>
  <c r="AL51" i="52" s="1"/>
  <c r="AM51" i="52" s="1"/>
  <c r="AI51" i="52"/>
  <c r="AH51" i="52"/>
  <c r="AG51" i="52"/>
  <c r="AF51" i="52"/>
  <c r="AE51" i="52"/>
  <c r="AD51" i="52"/>
  <c r="AC51" i="52"/>
  <c r="AB51" i="52"/>
  <c r="AA51" i="52"/>
  <c r="Z51" i="52"/>
  <c r="Y51" i="52"/>
  <c r="W51" i="52"/>
  <c r="V51" i="52"/>
  <c r="U51" i="52"/>
  <c r="T51" i="52"/>
  <c r="S51" i="52"/>
  <c r="R51" i="52"/>
  <c r="Q51" i="52"/>
  <c r="P51" i="52"/>
  <c r="O51" i="52"/>
  <c r="N51" i="52"/>
  <c r="M51" i="52"/>
  <c r="AZ50" i="52"/>
  <c r="AY50" i="52"/>
  <c r="AV50" i="52"/>
  <c r="AW50" i="52" s="1"/>
  <c r="AT50" i="52"/>
  <c r="AS50" i="52"/>
  <c r="AR50" i="52"/>
  <c r="AQ50" i="52"/>
  <c r="AO50" i="52"/>
  <c r="AN50" i="52"/>
  <c r="AK50" i="52"/>
  <c r="AL50" i="52" s="1"/>
  <c r="AM50" i="52" s="1"/>
  <c r="AI50" i="52"/>
  <c r="AH50" i="52"/>
  <c r="AG50" i="52"/>
  <c r="AF50" i="52"/>
  <c r="AE50" i="52"/>
  <c r="AD50" i="52"/>
  <c r="AC50" i="52"/>
  <c r="AB50" i="52"/>
  <c r="AA50" i="52"/>
  <c r="Z50" i="52"/>
  <c r="Y50" i="52"/>
  <c r="W50" i="52"/>
  <c r="V50" i="52"/>
  <c r="U50" i="52"/>
  <c r="T50" i="52"/>
  <c r="S50" i="52"/>
  <c r="R50" i="52"/>
  <c r="Q50" i="52"/>
  <c r="P50" i="52"/>
  <c r="O50" i="52"/>
  <c r="N50" i="52"/>
  <c r="M50" i="52"/>
  <c r="AY49" i="52"/>
  <c r="AZ49" i="52" s="1"/>
  <c r="AW49" i="52"/>
  <c r="AV49" i="52"/>
  <c r="AT49" i="52"/>
  <c r="AS49" i="52"/>
  <c r="AR49" i="52"/>
  <c r="AQ49" i="52"/>
  <c r="AO49" i="52"/>
  <c r="AN49" i="52"/>
  <c r="AM49" i="52"/>
  <c r="AL49" i="52"/>
  <c r="AK49" i="52"/>
  <c r="AI49" i="52"/>
  <c r="AH49" i="52"/>
  <c r="AG49" i="52"/>
  <c r="AF49" i="52"/>
  <c r="AE49" i="52"/>
  <c r="AD49" i="52"/>
  <c r="AC49" i="52"/>
  <c r="AB49" i="52"/>
  <c r="AA49" i="52"/>
  <c r="Z49" i="52"/>
  <c r="Y49" i="52"/>
  <c r="W49" i="52"/>
  <c r="V49" i="52"/>
  <c r="U49" i="52"/>
  <c r="T49" i="52"/>
  <c r="S49" i="52"/>
  <c r="R49" i="52"/>
  <c r="Q49" i="52"/>
  <c r="P49" i="52"/>
  <c r="O49" i="52"/>
  <c r="N49" i="52"/>
  <c r="M49" i="52"/>
  <c r="AY48" i="52"/>
  <c r="AZ48" i="52" s="1"/>
  <c r="AV48" i="52"/>
  <c r="AW48" i="52" s="1"/>
  <c r="AT48" i="52"/>
  <c r="AS48" i="52"/>
  <c r="AR48" i="52"/>
  <c r="AQ48" i="52"/>
  <c r="AO48" i="52"/>
  <c r="AN48" i="52"/>
  <c r="AK48" i="52"/>
  <c r="AL48" i="52" s="1"/>
  <c r="AM48" i="52" s="1"/>
  <c r="AI48" i="52"/>
  <c r="AH48" i="52"/>
  <c r="AG48" i="52"/>
  <c r="AF48" i="52"/>
  <c r="AE48" i="52"/>
  <c r="AD48" i="52"/>
  <c r="AC48" i="52"/>
  <c r="AB48" i="52"/>
  <c r="AA48" i="52"/>
  <c r="Z48" i="52"/>
  <c r="Y48" i="52"/>
  <c r="W48" i="52"/>
  <c r="V48" i="52"/>
  <c r="U48" i="52"/>
  <c r="T48" i="52"/>
  <c r="S48" i="52"/>
  <c r="R48" i="52"/>
  <c r="Q48" i="52"/>
  <c r="P48" i="52"/>
  <c r="O48" i="52"/>
  <c r="N48" i="52"/>
  <c r="M48" i="52"/>
  <c r="AZ47" i="52"/>
  <c r="AY47" i="52"/>
  <c r="AW47" i="52"/>
  <c r="AV47" i="52"/>
  <c r="AT47" i="52"/>
  <c r="AS47" i="52"/>
  <c r="AR47" i="52"/>
  <c r="AQ47" i="52"/>
  <c r="AO47" i="52"/>
  <c r="AN47" i="52"/>
  <c r="AK47" i="52"/>
  <c r="AL47" i="52" s="1"/>
  <c r="AM47" i="52" s="1"/>
  <c r="AI47" i="52"/>
  <c r="AH47" i="52"/>
  <c r="AG47" i="52"/>
  <c r="AF47" i="52"/>
  <c r="AE47" i="52"/>
  <c r="AD47" i="52"/>
  <c r="AC47" i="52"/>
  <c r="AB47" i="52"/>
  <c r="AA47" i="52"/>
  <c r="Z47" i="52"/>
  <c r="Y47" i="52"/>
  <c r="W47" i="52"/>
  <c r="V47" i="52"/>
  <c r="U47" i="52"/>
  <c r="T47" i="52"/>
  <c r="S47" i="52"/>
  <c r="R47" i="52"/>
  <c r="Q47" i="52"/>
  <c r="P47" i="52"/>
  <c r="O47" i="52"/>
  <c r="N47" i="52"/>
  <c r="M47" i="52"/>
  <c r="AZ46" i="52"/>
  <c r="AY46" i="52"/>
  <c r="AW46" i="52"/>
  <c r="AV46" i="52"/>
  <c r="AT46" i="52"/>
  <c r="AS46" i="52"/>
  <c r="AR46" i="52"/>
  <c r="AQ46" i="52"/>
  <c r="AO46" i="52"/>
  <c r="AN46" i="52"/>
  <c r="AK46" i="52"/>
  <c r="AL46" i="52" s="1"/>
  <c r="AM46" i="52" s="1"/>
  <c r="AI46" i="52"/>
  <c r="AH46" i="52"/>
  <c r="AG46" i="52"/>
  <c r="AF46" i="52"/>
  <c r="AE46" i="52"/>
  <c r="AD46" i="52"/>
  <c r="AC46" i="52"/>
  <c r="AB46" i="52"/>
  <c r="AA46" i="52"/>
  <c r="Z46" i="52"/>
  <c r="Y46" i="52"/>
  <c r="W46" i="52"/>
  <c r="V46" i="52"/>
  <c r="U46" i="52"/>
  <c r="T46" i="52"/>
  <c r="S46" i="52"/>
  <c r="R46" i="52"/>
  <c r="Q46" i="52"/>
  <c r="P46" i="52"/>
  <c r="O46" i="52"/>
  <c r="N46" i="52"/>
  <c r="M46" i="52"/>
  <c r="AZ45" i="52"/>
  <c r="AY45" i="52"/>
  <c r="AV45" i="52"/>
  <c r="AW45" i="52" s="1"/>
  <c r="AT45" i="52"/>
  <c r="AS45" i="52"/>
  <c r="AR45" i="52"/>
  <c r="AQ45" i="52"/>
  <c r="AO45" i="52"/>
  <c r="AN45" i="52"/>
  <c r="AK45" i="52"/>
  <c r="AL45" i="52" s="1"/>
  <c r="AM45" i="52" s="1"/>
  <c r="AI45" i="52"/>
  <c r="AH45" i="52"/>
  <c r="AG45" i="52"/>
  <c r="AF45" i="52"/>
  <c r="AE45" i="52"/>
  <c r="AD45" i="52"/>
  <c r="AC45" i="52"/>
  <c r="AB45" i="52"/>
  <c r="AA45" i="52"/>
  <c r="Z45" i="52"/>
  <c r="Y45" i="52"/>
  <c r="W45" i="52"/>
  <c r="V45" i="52"/>
  <c r="U45" i="52"/>
  <c r="T45" i="52"/>
  <c r="S45" i="52"/>
  <c r="R45" i="52"/>
  <c r="Q45" i="52"/>
  <c r="P45" i="52"/>
  <c r="O45" i="52"/>
  <c r="N45" i="52"/>
  <c r="M45" i="52"/>
  <c r="AY44" i="52"/>
  <c r="AZ44" i="52" s="1"/>
  <c r="AW44" i="52"/>
  <c r="AV44" i="52"/>
  <c r="AT44" i="52"/>
  <c r="AS44" i="52"/>
  <c r="AR44" i="52"/>
  <c r="AQ44" i="52"/>
  <c r="AO44" i="52"/>
  <c r="AN44" i="52"/>
  <c r="AM44" i="52"/>
  <c r="AL44" i="52"/>
  <c r="AK44" i="52"/>
  <c r="AI44" i="52"/>
  <c r="AH44" i="52"/>
  <c r="AG44" i="52"/>
  <c r="AF44" i="52"/>
  <c r="AE44" i="52"/>
  <c r="AD44" i="52"/>
  <c r="AC44" i="52"/>
  <c r="AB44" i="52"/>
  <c r="AA44" i="52"/>
  <c r="Z44" i="52"/>
  <c r="Y44" i="52"/>
  <c r="W44" i="52"/>
  <c r="V44" i="52"/>
  <c r="U44" i="52"/>
  <c r="T44" i="52"/>
  <c r="S44" i="52"/>
  <c r="R44" i="52"/>
  <c r="Q44" i="52"/>
  <c r="P44" i="52"/>
  <c r="O44" i="52"/>
  <c r="N44" i="52"/>
  <c r="M44" i="52"/>
  <c r="AY43" i="52"/>
  <c r="AZ43" i="52" s="1"/>
  <c r="AV43" i="52"/>
  <c r="AW43" i="52" s="1"/>
  <c r="AT43" i="52"/>
  <c r="AS43" i="52"/>
  <c r="AR43" i="52"/>
  <c r="AQ43" i="52"/>
  <c r="AO43" i="52"/>
  <c r="AN43" i="52"/>
  <c r="AL43" i="52"/>
  <c r="AM43" i="52" s="1"/>
  <c r="AK43" i="52"/>
  <c r="AI43" i="52"/>
  <c r="AH43" i="52"/>
  <c r="AG43" i="52"/>
  <c r="AF43" i="52"/>
  <c r="AE43" i="52"/>
  <c r="AD43" i="52"/>
  <c r="AC43" i="52"/>
  <c r="AB43" i="52"/>
  <c r="AA43" i="52"/>
  <c r="Z43" i="52"/>
  <c r="Y43" i="52"/>
  <c r="W43" i="52"/>
  <c r="V43" i="52"/>
  <c r="U43" i="52"/>
  <c r="T43" i="52"/>
  <c r="S43" i="52"/>
  <c r="R43" i="52"/>
  <c r="Q43" i="52"/>
  <c r="P43" i="52"/>
  <c r="O43" i="52"/>
  <c r="N43" i="52"/>
  <c r="M43" i="52"/>
  <c r="AZ42" i="52"/>
  <c r="AY42" i="52"/>
  <c r="AV42" i="52"/>
  <c r="AW42" i="52" s="1"/>
  <c r="AT42" i="52"/>
  <c r="AS42" i="52"/>
  <c r="AR42" i="52"/>
  <c r="AQ42" i="52"/>
  <c r="AO42" i="52"/>
  <c r="AN42" i="52"/>
  <c r="AK42" i="52"/>
  <c r="AL42" i="52" s="1"/>
  <c r="AM42" i="52" s="1"/>
  <c r="AI42" i="52"/>
  <c r="AH42" i="52"/>
  <c r="AG42" i="52"/>
  <c r="AF42" i="52"/>
  <c r="AE42" i="52"/>
  <c r="AD42" i="52"/>
  <c r="AC42" i="52"/>
  <c r="AB42" i="52"/>
  <c r="AA42" i="52"/>
  <c r="Z42" i="52"/>
  <c r="Y42" i="52"/>
  <c r="W42" i="52"/>
  <c r="V42" i="52"/>
  <c r="U42" i="52"/>
  <c r="T42" i="52"/>
  <c r="S42" i="52"/>
  <c r="R42" i="52"/>
  <c r="Q42" i="52"/>
  <c r="P42" i="52"/>
  <c r="O42" i="52"/>
  <c r="N42" i="52"/>
  <c r="M42" i="52"/>
  <c r="AZ41" i="52"/>
  <c r="AY41" i="52"/>
  <c r="AW41" i="52"/>
  <c r="AV41" i="52"/>
  <c r="AT41" i="52"/>
  <c r="AS41" i="52"/>
  <c r="AR41" i="52"/>
  <c r="AQ41" i="52"/>
  <c r="AO41" i="52"/>
  <c r="AN41" i="52"/>
  <c r="AM41" i="52"/>
  <c r="AL41" i="52"/>
  <c r="AK41" i="52"/>
  <c r="AI41" i="52"/>
  <c r="AH41" i="52"/>
  <c r="AG41" i="52"/>
  <c r="AF41" i="52"/>
  <c r="AE41" i="52"/>
  <c r="AD41" i="52"/>
  <c r="AC41" i="52"/>
  <c r="AB41" i="52"/>
  <c r="AA41" i="52"/>
  <c r="Z41" i="52"/>
  <c r="Y41" i="52"/>
  <c r="W41" i="52"/>
  <c r="V41" i="52"/>
  <c r="U41" i="52"/>
  <c r="T41" i="52"/>
  <c r="S41" i="52"/>
  <c r="R41" i="52"/>
  <c r="Q41" i="52"/>
  <c r="P41" i="52"/>
  <c r="O41" i="52"/>
  <c r="N41" i="52"/>
  <c r="M41" i="52"/>
  <c r="AY40" i="52"/>
  <c r="AZ40" i="52" s="1"/>
  <c r="AW40" i="52"/>
  <c r="AV40" i="52"/>
  <c r="AT40" i="52"/>
  <c r="AS40" i="52"/>
  <c r="AR40" i="52"/>
  <c r="AQ40" i="52"/>
  <c r="AO40" i="52"/>
  <c r="AN40" i="52"/>
  <c r="AK40" i="52"/>
  <c r="AL40" i="52" s="1"/>
  <c r="AM40" i="52" s="1"/>
  <c r="AI40" i="52"/>
  <c r="AH40" i="52"/>
  <c r="AG40" i="52"/>
  <c r="AF40" i="52"/>
  <c r="AE40" i="52"/>
  <c r="AD40" i="52"/>
  <c r="AC40" i="52"/>
  <c r="AB40" i="52"/>
  <c r="AA40" i="52"/>
  <c r="Z40" i="52"/>
  <c r="Y40" i="52"/>
  <c r="W40" i="52"/>
  <c r="V40" i="52"/>
  <c r="U40" i="52"/>
  <c r="T40" i="52"/>
  <c r="S40" i="52"/>
  <c r="R40" i="52"/>
  <c r="Q40" i="52"/>
  <c r="P40" i="52"/>
  <c r="O40" i="52"/>
  <c r="N40" i="52"/>
  <c r="M40" i="52"/>
  <c r="AY39" i="52"/>
  <c r="AZ39" i="52" s="1"/>
  <c r="AW39" i="52"/>
  <c r="AV39" i="52"/>
  <c r="AT39" i="52"/>
  <c r="AS39" i="52"/>
  <c r="AR39" i="52"/>
  <c r="AQ39" i="52"/>
  <c r="AO39" i="52"/>
  <c r="AN39" i="52"/>
  <c r="AK39" i="52"/>
  <c r="AL39" i="52" s="1"/>
  <c r="AM39" i="52" s="1"/>
  <c r="AI39" i="52"/>
  <c r="AH39" i="52"/>
  <c r="AG39" i="52"/>
  <c r="AF39" i="52"/>
  <c r="AE39" i="52"/>
  <c r="AD39" i="52"/>
  <c r="AC39" i="52"/>
  <c r="AB39" i="52"/>
  <c r="AA39" i="52"/>
  <c r="Z39" i="52"/>
  <c r="Y39" i="52"/>
  <c r="W39" i="52"/>
  <c r="V39" i="52"/>
  <c r="U39" i="52"/>
  <c r="T39" i="52"/>
  <c r="S39" i="52"/>
  <c r="R39" i="52"/>
  <c r="Q39" i="52"/>
  <c r="P39" i="52"/>
  <c r="O39" i="52"/>
  <c r="N39" i="52"/>
  <c r="M39" i="52"/>
  <c r="AZ38" i="52"/>
  <c r="AY38" i="52"/>
  <c r="AV38" i="52"/>
  <c r="AW38" i="52" s="1"/>
  <c r="AT38" i="52"/>
  <c r="AS38" i="52"/>
  <c r="AR38" i="52"/>
  <c r="AQ38" i="52"/>
  <c r="AO38" i="52"/>
  <c r="AN38" i="52"/>
  <c r="AL38" i="52"/>
  <c r="AM38" i="52" s="1"/>
  <c r="AK38" i="52"/>
  <c r="AI38" i="52"/>
  <c r="AH38" i="52"/>
  <c r="AG38" i="52"/>
  <c r="AF38" i="52"/>
  <c r="AE38" i="52"/>
  <c r="AD38" i="52"/>
  <c r="AC38" i="52"/>
  <c r="AB38" i="52"/>
  <c r="AA38" i="52"/>
  <c r="Z38" i="52"/>
  <c r="Y38" i="52"/>
  <c r="W38" i="52"/>
  <c r="V38" i="52"/>
  <c r="U38" i="52"/>
  <c r="T38" i="52"/>
  <c r="S38" i="52"/>
  <c r="R38" i="52"/>
  <c r="Q38" i="52"/>
  <c r="P38" i="52"/>
  <c r="O38" i="52"/>
  <c r="N38" i="52"/>
  <c r="M38" i="52"/>
  <c r="AZ37" i="52"/>
  <c r="AY37" i="52"/>
  <c r="AV37" i="52"/>
  <c r="AW37" i="52" s="1"/>
  <c r="AT37" i="52"/>
  <c r="AS37" i="52"/>
  <c r="AR37" i="52"/>
  <c r="AQ37" i="52"/>
  <c r="AO37" i="52"/>
  <c r="AN37" i="52"/>
  <c r="AL37" i="52"/>
  <c r="AM37" i="52" s="1"/>
  <c r="AK37" i="52"/>
  <c r="AI37" i="52"/>
  <c r="AH37" i="52"/>
  <c r="AG37" i="52"/>
  <c r="AF37" i="52"/>
  <c r="AE37" i="52"/>
  <c r="AD37" i="52"/>
  <c r="AC37" i="52"/>
  <c r="AB37" i="52"/>
  <c r="AA37" i="52"/>
  <c r="Z37" i="52"/>
  <c r="Y37" i="52"/>
  <c r="W37" i="52"/>
  <c r="V37" i="52"/>
  <c r="U37" i="52"/>
  <c r="T37" i="52"/>
  <c r="S37" i="52"/>
  <c r="R37" i="52"/>
  <c r="Q37" i="52"/>
  <c r="P37" i="52"/>
  <c r="O37" i="52"/>
  <c r="N37" i="52"/>
  <c r="M37" i="52"/>
  <c r="AY36" i="52"/>
  <c r="AZ36" i="52" s="1"/>
  <c r="AW36" i="52"/>
  <c r="AV36" i="52"/>
  <c r="AT36" i="52"/>
  <c r="AS36" i="52"/>
  <c r="AR36" i="52"/>
  <c r="AQ36" i="52"/>
  <c r="AO36" i="52"/>
  <c r="AN36" i="52"/>
  <c r="AM36" i="52"/>
  <c r="AL36" i="52"/>
  <c r="AK36" i="52"/>
  <c r="AI36" i="52"/>
  <c r="AH36" i="52"/>
  <c r="AG36" i="52"/>
  <c r="AF36" i="52"/>
  <c r="AE36" i="52"/>
  <c r="AD36" i="52"/>
  <c r="AC36" i="52"/>
  <c r="AB36" i="52"/>
  <c r="AA36" i="52"/>
  <c r="Z36" i="52"/>
  <c r="Y36" i="52"/>
  <c r="W36" i="52"/>
  <c r="V36" i="52"/>
  <c r="U36" i="52"/>
  <c r="T36" i="52"/>
  <c r="S36" i="52"/>
  <c r="R36" i="52"/>
  <c r="Q36" i="52"/>
  <c r="P36" i="52"/>
  <c r="O36" i="52"/>
  <c r="N36" i="52"/>
  <c r="M36" i="52"/>
  <c r="AY35" i="52"/>
  <c r="AZ35" i="52" s="1"/>
  <c r="AV35" i="52"/>
  <c r="AW35" i="52" s="1"/>
  <c r="AT35" i="52"/>
  <c r="AS35" i="52"/>
  <c r="AR35" i="52"/>
  <c r="AQ35" i="52"/>
  <c r="AO35" i="52"/>
  <c r="AN35" i="52"/>
  <c r="AK35" i="52"/>
  <c r="AL35" i="52" s="1"/>
  <c r="AM35" i="52" s="1"/>
  <c r="AI35" i="52"/>
  <c r="AH35" i="52"/>
  <c r="AG35" i="52"/>
  <c r="AF35" i="52"/>
  <c r="AE35" i="52"/>
  <c r="AD35" i="52"/>
  <c r="AC35" i="52"/>
  <c r="AB35" i="52"/>
  <c r="AA35" i="52"/>
  <c r="Z35" i="52"/>
  <c r="Y35" i="52"/>
  <c r="W35" i="52"/>
  <c r="V35" i="52"/>
  <c r="U35" i="52"/>
  <c r="T35" i="52"/>
  <c r="S35" i="52"/>
  <c r="R35" i="52"/>
  <c r="Q35" i="52"/>
  <c r="P35" i="52"/>
  <c r="O35" i="52"/>
  <c r="N35" i="52"/>
  <c r="M35" i="52"/>
  <c r="AZ34" i="52"/>
  <c r="AY34" i="52"/>
  <c r="AV34" i="52"/>
  <c r="AW34" i="52" s="1"/>
  <c r="AT34" i="52"/>
  <c r="AS34" i="52"/>
  <c r="AR34" i="52"/>
  <c r="AQ34" i="52"/>
  <c r="AO34" i="52"/>
  <c r="AN34" i="52"/>
  <c r="AK34" i="52"/>
  <c r="AL34" i="52" s="1"/>
  <c r="AM34" i="52" s="1"/>
  <c r="AI34" i="52"/>
  <c r="AH34" i="52"/>
  <c r="AG34" i="52"/>
  <c r="AF34" i="52"/>
  <c r="AE34" i="52"/>
  <c r="AD34" i="52"/>
  <c r="AC34" i="52"/>
  <c r="AB34" i="52"/>
  <c r="AA34" i="52"/>
  <c r="Z34" i="52"/>
  <c r="Y34" i="52"/>
  <c r="W34" i="52"/>
  <c r="V34" i="52"/>
  <c r="U34" i="52"/>
  <c r="T34" i="52"/>
  <c r="S34" i="52"/>
  <c r="R34" i="52"/>
  <c r="Q34" i="52"/>
  <c r="P34" i="52"/>
  <c r="O34" i="52"/>
  <c r="N34" i="52"/>
  <c r="M34" i="52"/>
  <c r="AZ33" i="52"/>
  <c r="AY33" i="52"/>
  <c r="AV33" i="52"/>
  <c r="AW33" i="52" s="1"/>
  <c r="AT33" i="52"/>
  <c r="AS33" i="52"/>
  <c r="AR33" i="52"/>
  <c r="AQ33" i="52"/>
  <c r="AO33" i="52"/>
  <c r="AN33" i="52"/>
  <c r="AL33" i="52"/>
  <c r="AM33" i="52" s="1"/>
  <c r="AK33" i="52"/>
  <c r="AI33" i="52"/>
  <c r="AH33" i="52"/>
  <c r="AG33" i="52"/>
  <c r="AF33" i="52"/>
  <c r="AE33" i="52"/>
  <c r="AD33" i="52"/>
  <c r="AC33" i="52"/>
  <c r="AB33" i="52"/>
  <c r="AA33" i="52"/>
  <c r="Z33" i="52"/>
  <c r="Y33" i="52"/>
  <c r="W33" i="52"/>
  <c r="V33" i="52"/>
  <c r="U33" i="52"/>
  <c r="T33" i="52"/>
  <c r="S33" i="52"/>
  <c r="R33" i="52"/>
  <c r="Q33" i="52"/>
  <c r="P33" i="52"/>
  <c r="O33" i="52"/>
  <c r="N33" i="52"/>
  <c r="M33" i="52"/>
  <c r="AY32" i="52"/>
  <c r="AZ32" i="52" s="1"/>
  <c r="AV32" i="52"/>
  <c r="AW32" i="52" s="1"/>
  <c r="AT32" i="52"/>
  <c r="AS32" i="52"/>
  <c r="AR32" i="52"/>
  <c r="AQ32" i="52"/>
  <c r="AO32" i="52"/>
  <c r="AN32" i="52"/>
  <c r="AL32" i="52"/>
  <c r="AM32" i="52" s="1"/>
  <c r="AK32" i="52"/>
  <c r="AI32" i="52"/>
  <c r="AH32" i="52"/>
  <c r="AG32" i="52"/>
  <c r="AF32" i="52"/>
  <c r="AE32" i="52"/>
  <c r="AD32" i="52"/>
  <c r="AC32" i="52"/>
  <c r="AB32" i="52"/>
  <c r="AA32" i="52"/>
  <c r="Z32" i="52"/>
  <c r="Y32" i="52"/>
  <c r="W32" i="52"/>
  <c r="V32" i="52"/>
  <c r="U32" i="52"/>
  <c r="T32" i="52"/>
  <c r="S32" i="52"/>
  <c r="R32" i="52"/>
  <c r="Q32" i="52"/>
  <c r="P32" i="52"/>
  <c r="O32" i="52"/>
  <c r="N32" i="52"/>
  <c r="M32" i="52"/>
  <c r="AY31" i="52"/>
  <c r="AZ31" i="52" s="1"/>
  <c r="AW31" i="52"/>
  <c r="AV31" i="52"/>
  <c r="AT31" i="52"/>
  <c r="AS31" i="52"/>
  <c r="AR31" i="52"/>
  <c r="AQ31" i="52"/>
  <c r="AO31" i="52"/>
  <c r="AN31" i="52"/>
  <c r="AK31" i="52"/>
  <c r="AL31" i="52" s="1"/>
  <c r="AM31" i="52" s="1"/>
  <c r="AI31" i="52"/>
  <c r="AH31" i="52"/>
  <c r="AG31" i="52"/>
  <c r="AF31" i="52"/>
  <c r="AE31" i="52"/>
  <c r="AD31" i="52"/>
  <c r="AC31" i="52"/>
  <c r="AB31" i="52"/>
  <c r="AA31" i="52"/>
  <c r="Z31" i="52"/>
  <c r="Y31" i="52"/>
  <c r="W31" i="52"/>
  <c r="V31" i="52"/>
  <c r="U31" i="52"/>
  <c r="T31" i="52"/>
  <c r="S31" i="52"/>
  <c r="R31" i="52"/>
  <c r="Q31" i="52"/>
  <c r="P31" i="52"/>
  <c r="O31" i="52"/>
  <c r="N31" i="52"/>
  <c r="M31" i="52"/>
  <c r="AY30" i="52"/>
  <c r="AZ30" i="52" s="1"/>
  <c r="AV30" i="52"/>
  <c r="AW30" i="52" s="1"/>
  <c r="AT30" i="52"/>
  <c r="AS30" i="52"/>
  <c r="AR30" i="52"/>
  <c r="AQ30" i="52"/>
  <c r="AO30" i="52"/>
  <c r="AN30" i="52"/>
  <c r="AK30" i="52"/>
  <c r="AL30" i="52" s="1"/>
  <c r="AM30" i="52" s="1"/>
  <c r="AI30" i="52"/>
  <c r="AH30" i="52"/>
  <c r="AG30" i="52"/>
  <c r="AF30" i="52"/>
  <c r="AE30" i="52"/>
  <c r="AD30" i="52"/>
  <c r="AC30" i="52"/>
  <c r="AB30" i="52"/>
  <c r="AA30" i="52"/>
  <c r="Z30" i="52"/>
  <c r="Y30" i="52"/>
  <c r="W30" i="52"/>
  <c r="V30" i="52"/>
  <c r="U30" i="52"/>
  <c r="T30" i="52"/>
  <c r="S30" i="52"/>
  <c r="R30" i="52"/>
  <c r="Q30" i="52"/>
  <c r="P30" i="52"/>
  <c r="O30" i="52"/>
  <c r="N30" i="52"/>
  <c r="M30" i="52"/>
  <c r="AZ29" i="52"/>
  <c r="AY29" i="52"/>
  <c r="AV29" i="52"/>
  <c r="AW29" i="52" s="1"/>
  <c r="AT29" i="52"/>
  <c r="AS29" i="52"/>
  <c r="AR29" i="52"/>
  <c r="AQ29" i="52"/>
  <c r="AO29" i="52"/>
  <c r="AN29" i="52"/>
  <c r="AL29" i="52"/>
  <c r="AM29" i="52" s="1"/>
  <c r="AK29" i="52"/>
  <c r="AI29" i="52"/>
  <c r="AH29" i="52"/>
  <c r="AG29" i="52"/>
  <c r="AF29" i="52"/>
  <c r="AE29" i="52"/>
  <c r="AD29" i="52"/>
  <c r="AC29" i="52"/>
  <c r="AB29" i="52"/>
  <c r="AA29" i="52"/>
  <c r="Z29" i="52"/>
  <c r="W29" i="52"/>
  <c r="V29" i="52"/>
  <c r="U29" i="52"/>
  <c r="T29" i="52"/>
  <c r="S29" i="52"/>
  <c r="R29" i="52"/>
  <c r="Q29" i="52"/>
  <c r="P29" i="52"/>
  <c r="O29" i="52"/>
  <c r="N29" i="52"/>
  <c r="M29" i="52"/>
  <c r="AY28" i="52"/>
  <c r="AZ28" i="52" s="1"/>
  <c r="AW28" i="52"/>
  <c r="AV28" i="52"/>
  <c r="AT28" i="52"/>
  <c r="AS28" i="52"/>
  <c r="AR28" i="52"/>
  <c r="AQ28" i="52"/>
  <c r="AO28" i="52"/>
  <c r="AN28" i="52"/>
  <c r="AM28" i="52"/>
  <c r="AL28" i="52"/>
  <c r="AK28" i="52"/>
  <c r="AI28" i="52"/>
  <c r="AH28" i="52"/>
  <c r="AG28" i="52"/>
  <c r="AF28" i="52"/>
  <c r="AE28" i="52"/>
  <c r="AD28" i="52"/>
  <c r="AC28" i="52"/>
  <c r="AA28" i="52"/>
  <c r="Z28" i="52"/>
  <c r="Y28" i="52"/>
  <c r="W28" i="52"/>
  <c r="V28" i="52"/>
  <c r="U28" i="52"/>
  <c r="T28" i="52"/>
  <c r="S28" i="52"/>
  <c r="R28" i="52"/>
  <c r="Q28" i="52"/>
  <c r="P28" i="52"/>
  <c r="O28" i="52"/>
  <c r="N28" i="52"/>
  <c r="M28" i="52"/>
  <c r="AY27" i="52"/>
  <c r="AZ27" i="52" s="1"/>
  <c r="AW27" i="52"/>
  <c r="AV27" i="52"/>
  <c r="AT27" i="52"/>
  <c r="AS27" i="52"/>
  <c r="AR27" i="52"/>
  <c r="AQ27" i="52"/>
  <c r="AO27" i="52"/>
  <c r="AN27" i="52"/>
  <c r="AK27" i="52"/>
  <c r="AL27" i="52" s="1"/>
  <c r="AM27" i="52" s="1"/>
  <c r="AI27" i="52"/>
  <c r="AH27" i="52"/>
  <c r="AG27" i="52"/>
  <c r="AF27" i="52"/>
  <c r="AE27" i="52"/>
  <c r="AD27" i="52"/>
  <c r="AC27" i="52"/>
  <c r="AB27" i="52"/>
  <c r="AA27" i="52"/>
  <c r="Z27" i="52"/>
  <c r="W27" i="52"/>
  <c r="V27" i="52"/>
  <c r="U27" i="52"/>
  <c r="T27" i="52"/>
  <c r="S27" i="52"/>
  <c r="R27" i="52"/>
  <c r="Q27" i="52"/>
  <c r="P27" i="52"/>
  <c r="O27" i="52"/>
  <c r="N27" i="52"/>
  <c r="M27" i="52"/>
  <c r="AZ26" i="52"/>
  <c r="AY26" i="52"/>
  <c r="AV26" i="52"/>
  <c r="AW26" i="52" s="1"/>
  <c r="AT26" i="52"/>
  <c r="AS26" i="52"/>
  <c r="AR26" i="52"/>
  <c r="AQ26" i="52"/>
  <c r="AO26" i="52"/>
  <c r="AN26" i="52"/>
  <c r="AK26" i="52"/>
  <c r="AL26" i="52" s="1"/>
  <c r="AM26" i="52" s="1"/>
  <c r="AI26" i="52"/>
  <c r="AH26" i="52"/>
  <c r="AG26" i="52"/>
  <c r="AF26" i="52"/>
  <c r="AE26" i="52"/>
  <c r="AD26" i="52"/>
  <c r="AC26" i="52"/>
  <c r="AA26" i="52"/>
  <c r="Z26" i="52"/>
  <c r="Y26" i="52"/>
  <c r="W26" i="52"/>
  <c r="V26" i="52"/>
  <c r="U26" i="52"/>
  <c r="T26" i="52"/>
  <c r="S26" i="52"/>
  <c r="R26" i="52"/>
  <c r="Q26" i="52"/>
  <c r="P26" i="52"/>
  <c r="O26" i="52"/>
  <c r="N26" i="52"/>
  <c r="M26" i="52"/>
  <c r="AY25" i="52"/>
  <c r="AZ25" i="52" s="1"/>
  <c r="AV25" i="52"/>
  <c r="AW25" i="52" s="1"/>
  <c r="AT25" i="52"/>
  <c r="AS25" i="52"/>
  <c r="AR25" i="52"/>
  <c r="AQ25" i="52"/>
  <c r="AO25" i="52"/>
  <c r="AN25" i="52"/>
  <c r="AL25" i="52"/>
  <c r="AM25" i="52" s="1"/>
  <c r="AK25" i="52"/>
  <c r="AI25" i="52"/>
  <c r="AH25" i="52"/>
  <c r="AG25" i="52"/>
  <c r="AF25" i="52"/>
  <c r="AE25" i="52"/>
  <c r="AD25" i="52"/>
  <c r="AC25" i="52"/>
  <c r="AB25" i="52"/>
  <c r="AA25" i="52"/>
  <c r="Y25" i="52"/>
  <c r="W25" i="52"/>
  <c r="V25" i="52"/>
  <c r="U25" i="52"/>
  <c r="T25" i="52"/>
  <c r="S25" i="52"/>
  <c r="R25" i="52"/>
  <c r="Q25" i="52"/>
  <c r="P25" i="52"/>
  <c r="O25" i="52"/>
  <c r="N25" i="52"/>
  <c r="M25" i="52"/>
  <c r="AY24" i="52"/>
  <c r="AZ24" i="52" s="1"/>
  <c r="AT24" i="52"/>
  <c r="AS24" i="52"/>
  <c r="AR24" i="52"/>
  <c r="AQ24" i="52"/>
  <c r="AO24" i="52"/>
  <c r="AN24" i="52"/>
  <c r="AK24" i="52"/>
  <c r="AL24" i="52" s="1"/>
  <c r="AM24" i="52" s="1"/>
  <c r="AI24" i="52"/>
  <c r="AH24" i="52"/>
  <c r="AG24" i="52"/>
  <c r="AF24" i="52"/>
  <c r="AE24" i="52"/>
  <c r="AD24" i="52"/>
  <c r="AC24" i="52"/>
  <c r="AB24" i="52"/>
  <c r="AA24" i="52"/>
  <c r="W24" i="52"/>
  <c r="V24" i="52"/>
  <c r="U24" i="52"/>
  <c r="T24" i="52"/>
  <c r="S24" i="52"/>
  <c r="R24" i="52"/>
  <c r="Q24" i="52"/>
  <c r="P24" i="52"/>
  <c r="O24" i="52"/>
  <c r="N24" i="52"/>
  <c r="M24" i="52"/>
  <c r="AY23" i="52"/>
  <c r="AZ23" i="52" s="1"/>
  <c r="AT23" i="52"/>
  <c r="AS23" i="52"/>
  <c r="AR23" i="52"/>
  <c r="AQ23" i="52"/>
  <c r="AO23" i="52"/>
  <c r="AN23" i="52"/>
  <c r="AL23" i="52"/>
  <c r="AM23" i="52" s="1"/>
  <c r="AK23" i="52"/>
  <c r="AI23" i="52"/>
  <c r="AH23" i="52"/>
  <c r="AG23" i="52"/>
  <c r="AF23" i="52"/>
  <c r="AE23" i="52"/>
  <c r="AD23" i="52"/>
  <c r="AC23" i="52"/>
  <c r="AA23" i="52"/>
  <c r="Z23" i="52"/>
  <c r="W23" i="52"/>
  <c r="V23" i="52"/>
  <c r="U23" i="52"/>
  <c r="T23" i="52"/>
  <c r="S23" i="52"/>
  <c r="R23" i="52"/>
  <c r="Q23" i="52"/>
  <c r="P23" i="52"/>
  <c r="O23" i="52"/>
  <c r="N23" i="52"/>
  <c r="M23" i="52"/>
  <c r="AZ22" i="52"/>
  <c r="AY22" i="52"/>
  <c r="AT22" i="52"/>
  <c r="AS22" i="52"/>
  <c r="AR22" i="52"/>
  <c r="AQ22" i="52"/>
  <c r="AO22" i="52"/>
  <c r="AN22" i="52"/>
  <c r="AK22" i="52"/>
  <c r="AL22" i="52" s="1"/>
  <c r="AM22" i="52" s="1"/>
  <c r="AI22" i="52"/>
  <c r="AH22" i="52"/>
  <c r="AG22" i="52"/>
  <c r="AF22" i="52"/>
  <c r="AE22" i="52"/>
  <c r="AD22" i="52"/>
  <c r="AC22" i="52"/>
  <c r="AB22" i="52"/>
  <c r="Y22" i="52"/>
  <c r="W22" i="52"/>
  <c r="V22" i="52"/>
  <c r="U22" i="52"/>
  <c r="T22" i="52"/>
  <c r="S22" i="52"/>
  <c r="R22" i="52"/>
  <c r="Q22" i="52"/>
  <c r="P22" i="52"/>
  <c r="O22" i="52"/>
  <c r="N22" i="52"/>
  <c r="M22" i="52"/>
  <c r="AY21" i="52"/>
  <c r="AZ21" i="52" s="1"/>
  <c r="AT21" i="52"/>
  <c r="AS21" i="52"/>
  <c r="AR21" i="52"/>
  <c r="AQ21" i="52"/>
  <c r="AO21" i="52"/>
  <c r="AN21" i="52"/>
  <c r="AK21" i="52"/>
  <c r="AL21" i="52" s="1"/>
  <c r="AM21" i="52" s="1"/>
  <c r="AI21" i="52"/>
  <c r="AH21" i="52"/>
  <c r="AG21" i="52"/>
  <c r="AF21" i="52"/>
  <c r="AE21" i="52"/>
  <c r="AD21" i="52"/>
  <c r="AC21" i="52"/>
  <c r="AB21" i="52"/>
  <c r="Y21" i="52"/>
  <c r="W21" i="52"/>
  <c r="V21" i="52"/>
  <c r="U21" i="52"/>
  <c r="T21" i="52"/>
  <c r="S21" i="52"/>
  <c r="R21" i="52"/>
  <c r="Q21" i="52"/>
  <c r="P21" i="52"/>
  <c r="O21" i="52"/>
  <c r="N21" i="52"/>
  <c r="M21" i="52"/>
  <c r="AY20" i="52"/>
  <c r="AZ20" i="52" s="1"/>
  <c r="AT20" i="52"/>
  <c r="AS20" i="52"/>
  <c r="AR20" i="52"/>
  <c r="AQ20" i="52"/>
  <c r="AO20" i="52"/>
  <c r="AN20" i="52"/>
  <c r="AK20" i="52"/>
  <c r="AL20" i="52" s="1"/>
  <c r="AM20" i="52" s="1"/>
  <c r="AI20" i="52"/>
  <c r="AH20" i="52"/>
  <c r="AG20" i="52"/>
  <c r="AF20" i="52"/>
  <c r="AE20" i="52"/>
  <c r="AD20" i="52"/>
  <c r="AC20" i="52"/>
  <c r="AB20" i="52"/>
  <c r="W20" i="52"/>
  <c r="V20" i="52"/>
  <c r="U20" i="52"/>
  <c r="T20" i="52"/>
  <c r="S20" i="52"/>
  <c r="R20" i="52"/>
  <c r="Q20" i="52"/>
  <c r="P20" i="52"/>
  <c r="O20" i="52"/>
  <c r="N20" i="52"/>
  <c r="M20" i="52"/>
  <c r="AZ19" i="52"/>
  <c r="AY19" i="52"/>
  <c r="AT19" i="52"/>
  <c r="AS19" i="52"/>
  <c r="AR19" i="52"/>
  <c r="AQ19" i="52"/>
  <c r="AO19" i="52"/>
  <c r="AO55" i="52" s="1"/>
  <c r="AN19" i="52"/>
  <c r="AK19" i="52"/>
  <c r="AL19" i="52" s="1"/>
  <c r="AM19" i="52" s="1"/>
  <c r="AI19" i="52"/>
  <c r="AH19" i="52"/>
  <c r="AG19" i="52"/>
  <c r="AF19" i="52"/>
  <c r="AE19" i="52"/>
  <c r="AD19" i="52"/>
  <c r="AC19" i="52"/>
  <c r="AB19" i="52"/>
  <c r="AA19" i="52"/>
  <c r="W19" i="52"/>
  <c r="V19" i="52"/>
  <c r="U19" i="52"/>
  <c r="T19" i="52"/>
  <c r="S19" i="52"/>
  <c r="R19" i="52"/>
  <c r="Q19" i="52"/>
  <c r="P19" i="52"/>
  <c r="O19" i="52"/>
  <c r="N19" i="52"/>
  <c r="M19" i="52"/>
  <c r="AY18" i="52"/>
  <c r="AZ18" i="52" s="1"/>
  <c r="AZ54" i="52" s="1"/>
  <c r="AX54" i="52" s="1"/>
  <c r="AN63" i="52" s="1"/>
  <c r="AT18" i="52"/>
  <c r="AS18" i="52"/>
  <c r="AR18" i="52"/>
  <c r="AQ18" i="52"/>
  <c r="AO18" i="52"/>
  <c r="AN18" i="52"/>
  <c r="AK18" i="52"/>
  <c r="AL18" i="52" s="1"/>
  <c r="AM18" i="52" s="1"/>
  <c r="AI18" i="52"/>
  <c r="AH18" i="52"/>
  <c r="AG18" i="52"/>
  <c r="AF18" i="52"/>
  <c r="AE18" i="52"/>
  <c r="AD18" i="52"/>
  <c r="AC18" i="52"/>
  <c r="AB18" i="52"/>
  <c r="Z18" i="52"/>
  <c r="W18" i="52"/>
  <c r="V18" i="52"/>
  <c r="U18" i="52"/>
  <c r="T18" i="52"/>
  <c r="S18" i="52"/>
  <c r="R18" i="52"/>
  <c r="P18" i="52"/>
  <c r="O18" i="52"/>
  <c r="N18" i="52"/>
  <c r="M18" i="52"/>
  <c r="Q18" i="52" s="1"/>
  <c r="D8" i="52"/>
  <c r="I16" i="51"/>
  <c r="Y16" i="51" s="1"/>
  <c r="AJ3" i="51"/>
  <c r="H3" i="51"/>
  <c r="X16" i="51"/>
  <c r="W16" i="51" s="1"/>
  <c r="AP56" i="56" l="1"/>
  <c r="AP54" i="56" s="1"/>
  <c r="C72" i="56"/>
  <c r="AF24" i="59"/>
  <c r="Z24" i="59"/>
  <c r="AB24" i="62"/>
  <c r="Z24" i="62"/>
  <c r="Y28" i="59"/>
  <c r="Z28" i="59"/>
  <c r="Y21" i="59"/>
  <c r="Z21" i="59"/>
  <c r="Z20" i="59"/>
  <c r="Y20" i="59"/>
  <c r="AA30" i="56"/>
  <c r="Z30" i="56"/>
  <c r="AG19" i="53"/>
  <c r="AG54" i="53" s="1"/>
  <c r="AG55" i="53" s="1"/>
  <c r="AB19" i="53"/>
  <c r="AN54" i="53"/>
  <c r="J63" i="53" s="1"/>
  <c r="C70" i="53"/>
  <c r="C74" i="53" s="1"/>
  <c r="C72" i="53"/>
  <c r="G72" i="53"/>
  <c r="G70" i="53"/>
  <c r="G74" i="53" s="1"/>
  <c r="D70" i="53"/>
  <c r="D74" i="53" s="1"/>
  <c r="AE31" i="56"/>
  <c r="Z31" i="56"/>
  <c r="AF27" i="56"/>
  <c r="AA27" i="56"/>
  <c r="AF25" i="56"/>
  <c r="AA25" i="56"/>
  <c r="AE30" i="56"/>
  <c r="AF30" i="56"/>
  <c r="AF29" i="56"/>
  <c r="AE29" i="56"/>
  <c r="D72" i="56"/>
  <c r="AN54" i="56"/>
  <c r="J63" i="56" s="1"/>
  <c r="AE27" i="59"/>
  <c r="Z27" i="59"/>
  <c r="AF25" i="59"/>
  <c r="AA25" i="59"/>
  <c r="AA28" i="62"/>
  <c r="Y28" i="62"/>
  <c r="AG26" i="62"/>
  <c r="AB26" i="62"/>
  <c r="AH22" i="62"/>
  <c r="AH54" i="62" s="1"/>
  <c r="AH55" i="62" s="1"/>
  <c r="AC22" i="62"/>
  <c r="AC54" i="62" s="1"/>
  <c r="AE20" i="62"/>
  <c r="AE54" i="62" s="1"/>
  <c r="AE55" i="62" s="1"/>
  <c r="Z20" i="62"/>
  <c r="AG18" i="62"/>
  <c r="AB18" i="62"/>
  <c r="AF23" i="65"/>
  <c r="AA23" i="65"/>
  <c r="AA54" i="65" s="1"/>
  <c r="AA56" i="65" s="1"/>
  <c r="E71" i="65" s="1"/>
  <c r="E75" i="65" s="1"/>
  <c r="AE18" i="65"/>
  <c r="Z18" i="65"/>
  <c r="AC56" i="65"/>
  <c r="G71" i="65" s="1"/>
  <c r="G75" i="65" s="1"/>
  <c r="L54" i="65"/>
  <c r="K26" i="19" s="1"/>
  <c r="AT59" i="65"/>
  <c r="Z21" i="65"/>
  <c r="AE21" i="65"/>
  <c r="AH56" i="65"/>
  <c r="G73" i="65" s="1"/>
  <c r="Z22" i="65"/>
  <c r="AF22" i="65"/>
  <c r="Z19" i="65"/>
  <c r="AF19" i="65"/>
  <c r="Z20" i="65"/>
  <c r="AF20" i="65"/>
  <c r="AB23" i="65"/>
  <c r="AB54" i="65" s="1"/>
  <c r="AB55" i="65" s="1"/>
  <c r="AG23" i="65"/>
  <c r="AG54" i="65" s="1"/>
  <c r="AG55" i="65" s="1"/>
  <c r="AA24" i="62"/>
  <c r="AG24" i="62"/>
  <c r="AB20" i="59"/>
  <c r="AE20" i="59"/>
  <c r="AP54" i="59"/>
  <c r="L63" i="59" s="1"/>
  <c r="F72" i="59"/>
  <c r="AA19" i="56"/>
  <c r="AF19" i="56"/>
  <c r="AB21" i="56"/>
  <c r="AF21" i="56"/>
  <c r="AA23" i="56"/>
  <c r="AF23" i="56"/>
  <c r="AC26" i="56"/>
  <c r="AC54" i="56" s="1"/>
  <c r="AF26" i="56"/>
  <c r="AD56" i="65"/>
  <c r="C73" i="65" s="1"/>
  <c r="D70" i="62"/>
  <c r="D74" i="62" s="1"/>
  <c r="AN54" i="62"/>
  <c r="J63" i="62" s="1"/>
  <c r="G70" i="62"/>
  <c r="G74" i="62" s="1"/>
  <c r="AO54" i="62"/>
  <c r="K63" i="62" s="1"/>
  <c r="C72" i="62"/>
  <c r="G72" i="56"/>
  <c r="C70" i="56"/>
  <c r="C74" i="56" s="1"/>
  <c r="G70" i="56"/>
  <c r="G74" i="56" s="1"/>
  <c r="E72" i="53"/>
  <c r="F72" i="53"/>
  <c r="F70" i="53"/>
  <c r="F74" i="53" s="1"/>
  <c r="D72" i="53"/>
  <c r="AC54" i="53"/>
  <c r="AC55" i="53" s="1"/>
  <c r="AO54" i="53"/>
  <c r="K63" i="53" s="1"/>
  <c r="R18" i="68"/>
  <c r="E70" i="53"/>
  <c r="E74" i="53" s="1"/>
  <c r="L63" i="65"/>
  <c r="R26" i="19"/>
  <c r="F72" i="62"/>
  <c r="AP56" i="62"/>
  <c r="AP54" i="62" s="1"/>
  <c r="L63" i="62" s="1"/>
  <c r="G72" i="62"/>
  <c r="C70" i="62"/>
  <c r="C74" i="62" s="1"/>
  <c r="E72" i="62"/>
  <c r="D72" i="62"/>
  <c r="F70" i="62"/>
  <c r="F74" i="62" s="1"/>
  <c r="D70" i="59"/>
  <c r="D74" i="59" s="1"/>
  <c r="E70" i="59"/>
  <c r="E74" i="59" s="1"/>
  <c r="G72" i="59"/>
  <c r="L63" i="56"/>
  <c r="R20" i="68"/>
  <c r="AT58" i="65"/>
  <c r="Y54" i="65"/>
  <c r="Y56" i="65" s="1"/>
  <c r="C71" i="65" s="1"/>
  <c r="C75" i="65" s="1"/>
  <c r="AT57" i="65"/>
  <c r="AS57" i="65"/>
  <c r="H54" i="65"/>
  <c r="G26" i="19" s="1"/>
  <c r="AD55" i="65"/>
  <c r="X54" i="65"/>
  <c r="X56" i="65"/>
  <c r="X57" i="65" s="1"/>
  <c r="AC55" i="65"/>
  <c r="C63" i="65"/>
  <c r="AT56" i="53"/>
  <c r="AB18" i="68" s="1"/>
  <c r="AS56" i="53"/>
  <c r="Z18" i="68" s="1"/>
  <c r="AR56" i="53"/>
  <c r="X18" i="68" s="1"/>
  <c r="AT55" i="53"/>
  <c r="AA18" i="68" s="1"/>
  <c r="AS55" i="53"/>
  <c r="Y18" i="68" s="1"/>
  <c r="AR55" i="53"/>
  <c r="W18" i="68" s="1"/>
  <c r="X43" i="62"/>
  <c r="AJ43" i="62" s="1"/>
  <c r="X35" i="62"/>
  <c r="X41" i="62"/>
  <c r="X25" i="62"/>
  <c r="Z26" i="62"/>
  <c r="AA26" i="62"/>
  <c r="Z22" i="62"/>
  <c r="AA22" i="62"/>
  <c r="X29" i="62"/>
  <c r="AJ29" i="62" s="1"/>
  <c r="Z29" i="62" s="1"/>
  <c r="X23" i="62"/>
  <c r="X27" i="62"/>
  <c r="AJ27" i="62" s="1"/>
  <c r="AA27" i="62" s="1"/>
  <c r="W54" i="62"/>
  <c r="W55" i="62" s="1"/>
  <c r="H63" i="62" s="1"/>
  <c r="AA20" i="62"/>
  <c r="AB20" i="62"/>
  <c r="X37" i="62"/>
  <c r="Y18" i="62"/>
  <c r="AA21" i="59"/>
  <c r="AB21" i="59"/>
  <c r="AA24" i="59"/>
  <c r="AB24" i="59"/>
  <c r="Z23" i="59"/>
  <c r="AA23" i="59"/>
  <c r="Z25" i="59"/>
  <c r="AB25" i="59"/>
  <c r="Z19" i="59"/>
  <c r="AA19" i="59"/>
  <c r="T54" i="59"/>
  <c r="T55" i="59" s="1"/>
  <c r="E63" i="59" s="1"/>
  <c r="X38" i="59"/>
  <c r="R54" i="59"/>
  <c r="R55" i="59" s="1"/>
  <c r="C63" i="59" s="1"/>
  <c r="AD54" i="56"/>
  <c r="AD56" i="56" s="1"/>
  <c r="C73" i="56" s="1"/>
  <c r="S54" i="56"/>
  <c r="S55" i="56" s="1"/>
  <c r="D63" i="56" s="1"/>
  <c r="R54" i="56"/>
  <c r="R55" i="56" s="1"/>
  <c r="C63" i="56" s="1"/>
  <c r="AJ18" i="56"/>
  <c r="AE18" i="56" s="1"/>
  <c r="T54" i="56"/>
  <c r="T55" i="56" s="1"/>
  <c r="E63" i="56" s="1"/>
  <c r="AG54" i="56"/>
  <c r="AG55" i="56" s="1"/>
  <c r="X36" i="56"/>
  <c r="AJ36" i="56" s="1"/>
  <c r="Z25" i="56"/>
  <c r="AB25" i="56"/>
  <c r="AH54" i="56"/>
  <c r="AH55" i="56" s="1"/>
  <c r="Z22" i="56"/>
  <c r="AA22" i="56"/>
  <c r="X52" i="53"/>
  <c r="AJ52" i="53" s="1"/>
  <c r="X37" i="53"/>
  <c r="AJ37" i="53" s="1"/>
  <c r="X48" i="53"/>
  <c r="AJ48" i="53" s="1"/>
  <c r="T54" i="53"/>
  <c r="T55" i="53" s="1"/>
  <c r="E63" i="53" s="1"/>
  <c r="X25" i="53"/>
  <c r="X44" i="53"/>
  <c r="AJ44" i="53" s="1"/>
  <c r="X41" i="53"/>
  <c r="R54" i="53"/>
  <c r="R55" i="53" s="1"/>
  <c r="C63" i="53" s="1"/>
  <c r="X24" i="53"/>
  <c r="AA19" i="53"/>
  <c r="Z19" i="53"/>
  <c r="Y54" i="53"/>
  <c r="AH54" i="53"/>
  <c r="W54" i="53"/>
  <c r="W55" i="53" s="1"/>
  <c r="H63" i="53" s="1"/>
  <c r="AJ18" i="53"/>
  <c r="AF18" i="53" s="1"/>
  <c r="S54" i="53"/>
  <c r="S55" i="53" s="1"/>
  <c r="D63" i="53" s="1"/>
  <c r="U54" i="53"/>
  <c r="U55" i="53" s="1"/>
  <c r="F63" i="53" s="1"/>
  <c r="AD54" i="53"/>
  <c r="AD56" i="53" s="1"/>
  <c r="C73" i="53" s="1"/>
  <c r="X20" i="53"/>
  <c r="AJ20" i="53" s="1"/>
  <c r="AF20" i="53" s="1"/>
  <c r="V54" i="53"/>
  <c r="V55" i="53" s="1"/>
  <c r="G63" i="53" s="1"/>
  <c r="X35" i="52"/>
  <c r="AJ35" i="52" s="1"/>
  <c r="AD54" i="62"/>
  <c r="X21" i="62"/>
  <c r="AJ21" i="62" s="1"/>
  <c r="V54" i="62"/>
  <c r="V55" i="62" s="1"/>
  <c r="G63" i="62" s="1"/>
  <c r="S54" i="62"/>
  <c r="S55" i="62" s="1"/>
  <c r="D63" i="62" s="1"/>
  <c r="T54" i="62"/>
  <c r="T55" i="62" s="1"/>
  <c r="E63" i="62" s="1"/>
  <c r="U54" i="62"/>
  <c r="U55" i="62" s="1"/>
  <c r="F63" i="62" s="1"/>
  <c r="U16" i="67"/>
  <c r="W15" i="66"/>
  <c r="AR57" i="65"/>
  <c r="AR59" i="65"/>
  <c r="AR58" i="65"/>
  <c r="I54" i="65"/>
  <c r="H26" i="19" s="1"/>
  <c r="AS58" i="65"/>
  <c r="AK63" i="65"/>
  <c r="AJ63" i="65"/>
  <c r="AI63" i="65"/>
  <c r="AS59" i="65"/>
  <c r="U16" i="64"/>
  <c r="W15" i="63"/>
  <c r="I54" i="62"/>
  <c r="H24" i="68" s="1"/>
  <c r="J54" i="62"/>
  <c r="I24" i="68" s="1"/>
  <c r="H54" i="62"/>
  <c r="G24" i="68" s="1"/>
  <c r="L54" i="62"/>
  <c r="K24" i="68" s="1"/>
  <c r="X31" i="62"/>
  <c r="AJ31" i="62" s="1"/>
  <c r="Z31" i="62" s="1"/>
  <c r="X19" i="62"/>
  <c r="AJ25" i="62"/>
  <c r="X45" i="62"/>
  <c r="AJ45" i="62" s="1"/>
  <c r="AJ23" i="62"/>
  <c r="X49" i="62"/>
  <c r="AJ49" i="62" s="1"/>
  <c r="X51" i="62"/>
  <c r="AJ51" i="62" s="1"/>
  <c r="X53" i="62"/>
  <c r="AJ53" i="62" s="1"/>
  <c r="AJ41" i="62"/>
  <c r="R54" i="62"/>
  <c r="R55" i="62" s="1"/>
  <c r="X33" i="62"/>
  <c r="AJ33" i="62" s="1"/>
  <c r="AJ37" i="62"/>
  <c r="AR57" i="62"/>
  <c r="AR59" i="62"/>
  <c r="AR58" i="62"/>
  <c r="AT57" i="62"/>
  <c r="AS59" i="62"/>
  <c r="AS58" i="62"/>
  <c r="AS57" i="62"/>
  <c r="AT59" i="62"/>
  <c r="U16" i="61"/>
  <c r="Y54" i="56"/>
  <c r="U54" i="56"/>
  <c r="U55" i="56" s="1"/>
  <c r="F63" i="56" s="1"/>
  <c r="X28" i="56"/>
  <c r="AJ28" i="56" s="1"/>
  <c r="AA28" i="56" s="1"/>
  <c r="V54" i="56"/>
  <c r="V55" i="56" s="1"/>
  <c r="G63" i="56" s="1"/>
  <c r="S54" i="59"/>
  <c r="S55" i="59" s="1"/>
  <c r="D63" i="59" s="1"/>
  <c r="X26" i="59"/>
  <c r="AJ26" i="59" s="1"/>
  <c r="AH54" i="59"/>
  <c r="AD54" i="59"/>
  <c r="AD56" i="59" s="1"/>
  <c r="C73" i="59" s="1"/>
  <c r="W15" i="60"/>
  <c r="H54" i="59"/>
  <c r="G22" i="68" s="1"/>
  <c r="I54" i="59"/>
  <c r="H22" i="68" s="1"/>
  <c r="X18" i="59"/>
  <c r="X46" i="59"/>
  <c r="U54" i="59"/>
  <c r="U55" i="59" s="1"/>
  <c r="F63" i="59" s="1"/>
  <c r="AJ46" i="59"/>
  <c r="X42" i="59"/>
  <c r="X30" i="59"/>
  <c r="AJ30" i="59" s="1"/>
  <c r="X34" i="59"/>
  <c r="AJ34" i="59" s="1"/>
  <c r="V54" i="59"/>
  <c r="V55" i="59" s="1"/>
  <c r="G63" i="59" s="1"/>
  <c r="AG54" i="59"/>
  <c r="X50" i="59"/>
  <c r="AJ50" i="59" s="1"/>
  <c r="X22" i="59"/>
  <c r="AJ22" i="59" s="1"/>
  <c r="AJ42" i="59"/>
  <c r="W54" i="59"/>
  <c r="W55" i="59" s="1"/>
  <c r="X32" i="53"/>
  <c r="AJ32" i="53" s="1"/>
  <c r="X36" i="53"/>
  <c r="X29" i="53"/>
  <c r="AJ29" i="53"/>
  <c r="AJ53" i="53"/>
  <c r="X21" i="53"/>
  <c r="AJ21" i="53" s="1"/>
  <c r="AE21" i="53" s="1"/>
  <c r="AE54" i="53" s="1"/>
  <c r="AE55" i="53" s="1"/>
  <c r="AJ41" i="53"/>
  <c r="AJ49" i="53"/>
  <c r="X53" i="53"/>
  <c r="AJ36" i="53"/>
  <c r="X45" i="53"/>
  <c r="AJ45" i="53" s="1"/>
  <c r="AJ28" i="53"/>
  <c r="X40" i="53"/>
  <c r="AJ40" i="53" s="1"/>
  <c r="X33" i="53"/>
  <c r="AJ33" i="53" s="1"/>
  <c r="X28" i="53"/>
  <c r="X49" i="53"/>
  <c r="I54" i="56"/>
  <c r="H20" i="68" s="1"/>
  <c r="Z18" i="56"/>
  <c r="X24" i="56"/>
  <c r="AJ24" i="56" s="1"/>
  <c r="AJ40" i="56"/>
  <c r="AJ52" i="56"/>
  <c r="X44" i="56"/>
  <c r="AJ44" i="56" s="1"/>
  <c r="G54" i="56"/>
  <c r="F20" i="68" s="1"/>
  <c r="X48" i="56"/>
  <c r="AJ48" i="56" s="1"/>
  <c r="X40" i="56"/>
  <c r="X52" i="56"/>
  <c r="X20" i="56"/>
  <c r="AJ20" i="56"/>
  <c r="AF20" i="56" s="1"/>
  <c r="X32" i="56"/>
  <c r="AJ32" i="56" s="1"/>
  <c r="Z32" i="56" s="1"/>
  <c r="W54" i="56"/>
  <c r="W55" i="56" s="1"/>
  <c r="G54" i="59"/>
  <c r="F22" i="68" s="1"/>
  <c r="AR58" i="59"/>
  <c r="AR59" i="59"/>
  <c r="AT57" i="59"/>
  <c r="AS57" i="59"/>
  <c r="AS59" i="59"/>
  <c r="AS58" i="59"/>
  <c r="AK63" i="59"/>
  <c r="AJ63" i="59"/>
  <c r="AI63" i="59"/>
  <c r="U16" i="58"/>
  <c r="W15" i="57"/>
  <c r="AK63" i="56"/>
  <c r="AJ63" i="56"/>
  <c r="AI63" i="56"/>
  <c r="U16" i="55"/>
  <c r="V54" i="52"/>
  <c r="V55" i="52" s="1"/>
  <c r="G63" i="52" s="1"/>
  <c r="X46" i="52"/>
  <c r="AJ46" i="52" s="1"/>
  <c r="W15" i="54"/>
  <c r="AK63" i="53"/>
  <c r="AJ63" i="53"/>
  <c r="AI63" i="53"/>
  <c r="K54" i="52"/>
  <c r="J16" i="68" s="1"/>
  <c r="X19" i="52"/>
  <c r="X33" i="52"/>
  <c r="X44" i="52"/>
  <c r="X31" i="52"/>
  <c r="X52" i="52"/>
  <c r="AJ52" i="52" s="1"/>
  <c r="X30" i="52"/>
  <c r="AJ30" i="52" s="1"/>
  <c r="X41" i="52"/>
  <c r="AJ41" i="52" s="1"/>
  <c r="AJ19" i="52"/>
  <c r="W54" i="52"/>
  <c r="W55" i="52" s="1"/>
  <c r="H63" i="52" s="1"/>
  <c r="AJ22" i="52"/>
  <c r="X25" i="52"/>
  <c r="AJ25" i="52" s="1"/>
  <c r="Z25" i="52" s="1"/>
  <c r="AJ33" i="52"/>
  <c r="X39" i="52"/>
  <c r="AJ39" i="52" s="1"/>
  <c r="X43" i="52"/>
  <c r="AJ43" i="52" s="1"/>
  <c r="X22" i="52"/>
  <c r="X38" i="52"/>
  <c r="AJ38" i="52" s="1"/>
  <c r="X51" i="52"/>
  <c r="AJ51" i="52" s="1"/>
  <c r="S54" i="52"/>
  <c r="S55" i="52" s="1"/>
  <c r="D63" i="52" s="1"/>
  <c r="X28" i="52"/>
  <c r="AJ28" i="52" s="1"/>
  <c r="AB28" i="52" s="1"/>
  <c r="X36" i="52"/>
  <c r="AJ36" i="52"/>
  <c r="X20" i="52"/>
  <c r="AJ20" i="52" s="1"/>
  <c r="Z20" i="52" s="1"/>
  <c r="X23" i="52"/>
  <c r="AJ23" i="52" s="1"/>
  <c r="AJ44" i="52"/>
  <c r="T54" i="52"/>
  <c r="T55" i="52" s="1"/>
  <c r="AC54" i="52"/>
  <c r="AC55" i="52" s="1"/>
  <c r="X27" i="52"/>
  <c r="AJ27" i="52" s="1"/>
  <c r="Y27" i="52" s="1"/>
  <c r="X29" i="52"/>
  <c r="AJ29" i="52"/>
  <c r="Y29" i="52" s="1"/>
  <c r="X47" i="52"/>
  <c r="AJ47" i="52" s="1"/>
  <c r="U54" i="52"/>
  <c r="U55" i="52" s="1"/>
  <c r="F63" i="52" s="1"/>
  <c r="AD54" i="52"/>
  <c r="AD55" i="52" s="1"/>
  <c r="X49" i="52"/>
  <c r="AJ49" i="52" s="1"/>
  <c r="AE54" i="52"/>
  <c r="AE55" i="52" s="1"/>
  <c r="AJ31" i="52"/>
  <c r="F70" i="52"/>
  <c r="F74" i="52" s="1"/>
  <c r="AW54" i="52"/>
  <c r="AU54" i="52" s="1"/>
  <c r="AH54" i="52"/>
  <c r="AN55" i="52"/>
  <c r="X21" i="52"/>
  <c r="AJ21" i="52" s="1"/>
  <c r="X26" i="52"/>
  <c r="AJ26" i="52" s="1"/>
  <c r="AB26" i="52" s="1"/>
  <c r="E70" i="52"/>
  <c r="E74" i="52" s="1"/>
  <c r="AS59" i="52"/>
  <c r="AS58" i="52"/>
  <c r="AS57" i="52"/>
  <c r="X34" i="52"/>
  <c r="AJ34" i="52" s="1"/>
  <c r="G70" i="52"/>
  <c r="G74" i="52" s="1"/>
  <c r="AT59" i="52"/>
  <c r="AT58" i="52"/>
  <c r="AT57" i="52"/>
  <c r="X32" i="52"/>
  <c r="AJ32" i="52" s="1"/>
  <c r="X37" i="52"/>
  <c r="AJ37" i="52" s="1"/>
  <c r="C72" i="52"/>
  <c r="X42" i="52"/>
  <c r="AJ42" i="52" s="1"/>
  <c r="AP56" i="52"/>
  <c r="AP54" i="52" s="1"/>
  <c r="D72" i="52"/>
  <c r="AR59" i="52"/>
  <c r="AR58" i="52"/>
  <c r="AR57" i="52"/>
  <c r="X24" i="52"/>
  <c r="AJ24" i="52" s="1"/>
  <c r="X40" i="52"/>
  <c r="AJ40" i="52" s="1"/>
  <c r="X45" i="52"/>
  <c r="AJ45" i="52" s="1"/>
  <c r="AN54" i="52"/>
  <c r="J63" i="52" s="1"/>
  <c r="E72" i="52"/>
  <c r="AF54" i="52"/>
  <c r="X50" i="52"/>
  <c r="AJ50" i="52" s="1"/>
  <c r="AO54" i="52"/>
  <c r="K63" i="52" s="1"/>
  <c r="C70" i="52"/>
  <c r="C74" i="52" s="1"/>
  <c r="F72" i="52"/>
  <c r="R54" i="52"/>
  <c r="R55" i="52" s="1"/>
  <c r="C63" i="52" s="1"/>
  <c r="X18" i="52"/>
  <c r="AG54" i="52"/>
  <c r="X48" i="52"/>
  <c r="AJ48" i="52" s="1"/>
  <c r="X53" i="52"/>
  <c r="AJ53" i="52" s="1"/>
  <c r="D70" i="52"/>
  <c r="D74" i="52" s="1"/>
  <c r="G72" i="52"/>
  <c r="Z16" i="51"/>
  <c r="AF54" i="53" l="1"/>
  <c r="Y24" i="52"/>
  <c r="Z24" i="52"/>
  <c r="AB23" i="52"/>
  <c r="AB54" i="52" s="1"/>
  <c r="AB55" i="52" s="1"/>
  <c r="Y23" i="52"/>
  <c r="Z22" i="52"/>
  <c r="AA22" i="52"/>
  <c r="AF26" i="59"/>
  <c r="Z26" i="59"/>
  <c r="AC56" i="53"/>
  <c r="G71" i="53" s="1"/>
  <c r="G75" i="53" s="1"/>
  <c r="Y56" i="53"/>
  <c r="C71" i="53" s="1"/>
  <c r="C75" i="53" s="1"/>
  <c r="AH56" i="53"/>
  <c r="G73" i="53" s="1"/>
  <c r="X56" i="56"/>
  <c r="X57" i="56" s="1"/>
  <c r="AF24" i="56"/>
  <c r="AA24" i="56"/>
  <c r="AF32" i="56"/>
  <c r="AE32" i="56"/>
  <c r="AE28" i="56"/>
  <c r="AF28" i="56"/>
  <c r="AH56" i="56"/>
  <c r="G73" i="56" s="1"/>
  <c r="AC56" i="56"/>
  <c r="G71" i="56" s="1"/>
  <c r="G75" i="56" s="1"/>
  <c r="AE22" i="59"/>
  <c r="AE54" i="59" s="1"/>
  <c r="AE55" i="59" s="1"/>
  <c r="Z22" i="59"/>
  <c r="AF25" i="62"/>
  <c r="AA25" i="62"/>
  <c r="AC56" i="62"/>
  <c r="G71" i="62" s="1"/>
  <c r="G75" i="62" s="1"/>
  <c r="AG23" i="62"/>
  <c r="AG54" i="62" s="1"/>
  <c r="AB23" i="62"/>
  <c r="AD56" i="62"/>
  <c r="C73" i="62" s="1"/>
  <c r="AA21" i="62"/>
  <c r="Y21" i="62"/>
  <c r="AE54" i="65"/>
  <c r="AE56" i="65" s="1"/>
  <c r="D73" i="65" s="1"/>
  <c r="Z54" i="65"/>
  <c r="Z55" i="65" s="1"/>
  <c r="AF54" i="65"/>
  <c r="AF56" i="65" s="1"/>
  <c r="E73" i="65" s="1"/>
  <c r="AG56" i="65"/>
  <c r="F73" i="65" s="1"/>
  <c r="AB56" i="65"/>
  <c r="F71" i="65" s="1"/>
  <c r="F75" i="65" s="1"/>
  <c r="Z27" i="62"/>
  <c r="AF27" i="62"/>
  <c r="R22" i="68"/>
  <c r="AG56" i="56"/>
  <c r="F73" i="56" s="1"/>
  <c r="AD55" i="56"/>
  <c r="AC55" i="56"/>
  <c r="AB54" i="59"/>
  <c r="AB55" i="59" s="1"/>
  <c r="X56" i="59"/>
  <c r="X57" i="59" s="1"/>
  <c r="AJ54" i="59" s="1"/>
  <c r="M22" i="68" s="1"/>
  <c r="AJ54" i="56"/>
  <c r="M20" i="68" s="1"/>
  <c r="Y56" i="56"/>
  <c r="C71" i="56" s="1"/>
  <c r="C75" i="56" s="1"/>
  <c r="X54" i="56"/>
  <c r="X54" i="53"/>
  <c r="AF56" i="53"/>
  <c r="E73" i="53" s="1"/>
  <c r="X56" i="53"/>
  <c r="X57" i="53" s="1"/>
  <c r="R24" i="68"/>
  <c r="Z21" i="52"/>
  <c r="AA21" i="52"/>
  <c r="AA20" i="52"/>
  <c r="Y20" i="52"/>
  <c r="Z19" i="52"/>
  <c r="Y19" i="52"/>
  <c r="L63" i="52"/>
  <c r="R16" i="68"/>
  <c r="AT55" i="52"/>
  <c r="AA16" i="68" s="1"/>
  <c r="AS55" i="52"/>
  <c r="Y16" i="68" s="1"/>
  <c r="AR56" i="52"/>
  <c r="X16" i="68" s="1"/>
  <c r="AR55" i="52"/>
  <c r="W16" i="68" s="1"/>
  <c r="AT56" i="52"/>
  <c r="AB16" i="68" s="1"/>
  <c r="AS56" i="52"/>
  <c r="Z16" i="68" s="1"/>
  <c r="AA55" i="65"/>
  <c r="Y55" i="65"/>
  <c r="AT56" i="65"/>
  <c r="AB26" i="19" s="1"/>
  <c r="AS56" i="65"/>
  <c r="Z26" i="19" s="1"/>
  <c r="AR56" i="65"/>
  <c r="X26" i="19" s="1"/>
  <c r="AT55" i="65"/>
  <c r="AA26" i="19" s="1"/>
  <c r="AS55" i="65"/>
  <c r="Y26" i="19" s="1"/>
  <c r="AR55" i="65"/>
  <c r="W26" i="19" s="1"/>
  <c r="X55" i="65"/>
  <c r="AJ54" i="65" s="1"/>
  <c r="AD55" i="53"/>
  <c r="G54" i="53"/>
  <c r="F18" i="68" s="1"/>
  <c r="I54" i="53"/>
  <c r="H18" i="68" s="1"/>
  <c r="Y55" i="53"/>
  <c r="AE56" i="53"/>
  <c r="D73" i="53" s="1"/>
  <c r="AH56" i="62"/>
  <c r="G73" i="62" s="1"/>
  <c r="X56" i="62"/>
  <c r="X57" i="62" s="1"/>
  <c r="AB25" i="62"/>
  <c r="Z25" i="62"/>
  <c r="AD55" i="62"/>
  <c r="AE56" i="62"/>
  <c r="D73" i="62" s="1"/>
  <c r="AA23" i="62"/>
  <c r="Z23" i="62"/>
  <c r="AJ18" i="59"/>
  <c r="AA18" i="59" s="1"/>
  <c r="AD55" i="59"/>
  <c r="AA26" i="59"/>
  <c r="AC26" i="59"/>
  <c r="AC54" i="59" s="1"/>
  <c r="Y55" i="56"/>
  <c r="AA20" i="56"/>
  <c r="AB20" i="56"/>
  <c r="Z24" i="56"/>
  <c r="Z54" i="56" s="1"/>
  <c r="AB24" i="56"/>
  <c r="H54" i="53"/>
  <c r="G18" i="68" s="1"/>
  <c r="AA18" i="53"/>
  <c r="Z18" i="53"/>
  <c r="AG56" i="53"/>
  <c r="F73" i="53" s="1"/>
  <c r="AF55" i="53"/>
  <c r="AB20" i="53"/>
  <c r="AA20" i="53"/>
  <c r="AH55" i="53"/>
  <c r="AB21" i="53"/>
  <c r="Z21" i="53"/>
  <c r="J54" i="52"/>
  <c r="I16" i="68" s="1"/>
  <c r="AJ18" i="52"/>
  <c r="Y18" i="52" s="1"/>
  <c r="X56" i="52"/>
  <c r="X57" i="52" s="1"/>
  <c r="AJ19" i="62"/>
  <c r="AC55" i="62"/>
  <c r="AT56" i="62"/>
  <c r="AB24" i="68" s="1"/>
  <c r="AS56" i="62"/>
  <c r="Z24" i="68" s="1"/>
  <c r="AR56" i="62"/>
  <c r="X24" i="68" s="1"/>
  <c r="AT55" i="62"/>
  <c r="AA24" i="68" s="1"/>
  <c r="AS55" i="62"/>
  <c r="Y24" i="68" s="1"/>
  <c r="AR55" i="62"/>
  <c r="W24" i="68" s="1"/>
  <c r="G54" i="62"/>
  <c r="F24" i="68" s="1"/>
  <c r="C63" i="62"/>
  <c r="AH55" i="59"/>
  <c r="AH56" i="59"/>
  <c r="G73" i="59" s="1"/>
  <c r="AA22" i="59"/>
  <c r="AG56" i="59"/>
  <c r="F73" i="59" s="1"/>
  <c r="AG55" i="59"/>
  <c r="L54" i="59"/>
  <c r="K22" i="68" s="1"/>
  <c r="H63" i="59"/>
  <c r="L54" i="56"/>
  <c r="K20" i="68" s="1"/>
  <c r="H63" i="56"/>
  <c r="L54" i="52"/>
  <c r="K16" i="68" s="1"/>
  <c r="E63" i="52"/>
  <c r="I54" i="52"/>
  <c r="H16" i="68" s="1"/>
  <c r="H54" i="52"/>
  <c r="G16" i="68" s="1"/>
  <c r="AE56" i="52"/>
  <c r="D73" i="52" s="1"/>
  <c r="G54" i="52"/>
  <c r="F16" i="68" s="1"/>
  <c r="AD56" i="52"/>
  <c r="C73" i="52" s="1"/>
  <c r="AB56" i="52"/>
  <c r="F71" i="52" s="1"/>
  <c r="F75" i="52" s="1"/>
  <c r="AK63" i="52"/>
  <c r="AJ63" i="52"/>
  <c r="AI63" i="52"/>
  <c r="AC56" i="52"/>
  <c r="G71" i="52" s="1"/>
  <c r="G75" i="52" s="1"/>
  <c r="AH56" i="52"/>
  <c r="G73" i="52" s="1"/>
  <c r="AH55" i="52"/>
  <c r="AF56" i="52"/>
  <c r="E73" i="52" s="1"/>
  <c r="AF55" i="52"/>
  <c r="AG56" i="52"/>
  <c r="F73" i="52" s="1"/>
  <c r="AG55" i="52"/>
  <c r="U16" i="51"/>
  <c r="AK54" i="13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3" i="13"/>
  <c r="AK22" i="13"/>
  <c r="AK21" i="13"/>
  <c r="AK20" i="13"/>
  <c r="AK19" i="13"/>
  <c r="AK18" i="13"/>
  <c r="AK54" i="8"/>
  <c r="AK53" i="8"/>
  <c r="AK52" i="8"/>
  <c r="AK51" i="8"/>
  <c r="AK50" i="8"/>
  <c r="AK49" i="8"/>
  <c r="AK48" i="8"/>
  <c r="AK47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1" i="8"/>
  <c r="AK20" i="8"/>
  <c r="AK19" i="8"/>
  <c r="AK18" i="8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54" i="15"/>
  <c r="AK53" i="15"/>
  <c r="AK52" i="15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54" i="17"/>
  <c r="AK53" i="17"/>
  <c r="AK52" i="17"/>
  <c r="AK51" i="17"/>
  <c r="AK50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J53" i="17"/>
  <c r="AJ52" i="17"/>
  <c r="AJ51" i="17"/>
  <c r="AJ50" i="17"/>
  <c r="AJ49" i="17"/>
  <c r="AJ48" i="17"/>
  <c r="AJ47" i="17"/>
  <c r="AJ46" i="17"/>
  <c r="AJ45" i="17"/>
  <c r="AJ44" i="17"/>
  <c r="AJ43" i="17"/>
  <c r="AJ42" i="17"/>
  <c r="AJ41" i="17"/>
  <c r="AJ40" i="17"/>
  <c r="AJ39" i="17"/>
  <c r="AJ38" i="17"/>
  <c r="AJ37" i="17"/>
  <c r="AJ36" i="17"/>
  <c r="AJ35" i="17"/>
  <c r="AJ53" i="15"/>
  <c r="AJ52" i="15"/>
  <c r="AJ51" i="15"/>
  <c r="AJ50" i="15"/>
  <c r="AJ49" i="15"/>
  <c r="AJ48" i="15"/>
  <c r="AJ47" i="15"/>
  <c r="AJ46" i="15"/>
  <c r="AJ45" i="15"/>
  <c r="AJ44" i="15"/>
  <c r="AJ43" i="15"/>
  <c r="AJ42" i="15"/>
  <c r="AJ41" i="15"/>
  <c r="AJ40" i="15"/>
  <c r="AJ39" i="15"/>
  <c r="AJ38" i="15"/>
  <c r="AJ37" i="15"/>
  <c r="AJ36" i="15"/>
  <c r="AJ35" i="15"/>
  <c r="AJ34" i="15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53" i="8"/>
  <c r="AJ52" i="8"/>
  <c r="AJ51" i="8"/>
  <c r="AJ50" i="8"/>
  <c r="AJ49" i="8"/>
  <c r="AJ48" i="8"/>
  <c r="AJ47" i="8"/>
  <c r="AJ46" i="8"/>
  <c r="AJ45" i="8"/>
  <c r="AJ44" i="8"/>
  <c r="AJ43" i="8"/>
  <c r="AJ42" i="8"/>
  <c r="AJ41" i="8"/>
  <c r="AJ40" i="8"/>
  <c r="AJ39" i="8"/>
  <c r="AJ38" i="8"/>
  <c r="AJ37" i="8"/>
  <c r="AJ36" i="8"/>
  <c r="AJ35" i="8"/>
  <c r="AJ34" i="8"/>
  <c r="AJ33" i="8"/>
  <c r="AJ32" i="8"/>
  <c r="AJ31" i="8"/>
  <c r="AJ30" i="8"/>
  <c r="AV53" i="13"/>
  <c r="AW53" i="13" s="1"/>
  <c r="AT53" i="13"/>
  <c r="AS53" i="13"/>
  <c r="AR53" i="13"/>
  <c r="AQ53" i="13"/>
  <c r="AV52" i="13"/>
  <c r="AW52" i="13" s="1"/>
  <c r="AT52" i="13"/>
  <c r="AS52" i="13"/>
  <c r="AR52" i="13"/>
  <c r="AQ52" i="13"/>
  <c r="AV51" i="13"/>
  <c r="AW51" i="13" s="1"/>
  <c r="AT51" i="13"/>
  <c r="AS51" i="13"/>
  <c r="AR51" i="13"/>
  <c r="AQ51" i="13"/>
  <c r="AV50" i="13"/>
  <c r="AW50" i="13" s="1"/>
  <c r="AT50" i="13"/>
  <c r="AS50" i="13"/>
  <c r="AR50" i="13"/>
  <c r="AQ50" i="13"/>
  <c r="AV49" i="13"/>
  <c r="AW49" i="13" s="1"/>
  <c r="AT49" i="13"/>
  <c r="AS49" i="13"/>
  <c r="AR49" i="13"/>
  <c r="AQ49" i="13"/>
  <c r="AV48" i="13"/>
  <c r="AW48" i="13" s="1"/>
  <c r="AT48" i="13"/>
  <c r="AS48" i="13"/>
  <c r="AR48" i="13"/>
  <c r="AQ48" i="13"/>
  <c r="AV47" i="13"/>
  <c r="AW47" i="13" s="1"/>
  <c r="AT47" i="13"/>
  <c r="AS47" i="13"/>
  <c r="AR47" i="13"/>
  <c r="AQ47" i="13"/>
  <c r="AV46" i="13"/>
  <c r="AW46" i="13" s="1"/>
  <c r="AT46" i="13"/>
  <c r="AS46" i="13"/>
  <c r="AR46" i="13"/>
  <c r="AQ46" i="13"/>
  <c r="AV45" i="13"/>
  <c r="AW45" i="13" s="1"/>
  <c r="AT45" i="13"/>
  <c r="AS45" i="13"/>
  <c r="AR45" i="13"/>
  <c r="AQ45" i="13"/>
  <c r="AV44" i="13"/>
  <c r="AW44" i="13" s="1"/>
  <c r="AT44" i="13"/>
  <c r="AS44" i="13"/>
  <c r="AR44" i="13"/>
  <c r="AQ44" i="13"/>
  <c r="AV43" i="13"/>
  <c r="AW43" i="13" s="1"/>
  <c r="AT43" i="13"/>
  <c r="AS43" i="13"/>
  <c r="AR43" i="13"/>
  <c r="AQ43" i="13"/>
  <c r="AV42" i="13"/>
  <c r="AW42" i="13" s="1"/>
  <c r="AT42" i="13"/>
  <c r="AS42" i="13"/>
  <c r="AR42" i="13"/>
  <c r="AQ42" i="13"/>
  <c r="AV41" i="13"/>
  <c r="AW41" i="13" s="1"/>
  <c r="AT41" i="13"/>
  <c r="AS41" i="13"/>
  <c r="AR41" i="13"/>
  <c r="AQ41" i="13"/>
  <c r="AV40" i="13"/>
  <c r="AW40" i="13" s="1"/>
  <c r="AT40" i="13"/>
  <c r="AS40" i="13"/>
  <c r="AR40" i="13"/>
  <c r="AQ40" i="13"/>
  <c r="AV39" i="13"/>
  <c r="AW39" i="13" s="1"/>
  <c r="AT39" i="13"/>
  <c r="AS39" i="13"/>
  <c r="AR39" i="13"/>
  <c r="AQ39" i="13"/>
  <c r="AV38" i="13"/>
  <c r="AW38" i="13" s="1"/>
  <c r="AT38" i="13"/>
  <c r="AS38" i="13"/>
  <c r="AR38" i="13"/>
  <c r="AQ38" i="13"/>
  <c r="AV37" i="13"/>
  <c r="AW37" i="13" s="1"/>
  <c r="AT37" i="13"/>
  <c r="AS37" i="13"/>
  <c r="AR37" i="13"/>
  <c r="AQ37" i="13"/>
  <c r="AV36" i="13"/>
  <c r="AW36" i="13" s="1"/>
  <c r="AT36" i="13"/>
  <c r="AS36" i="13"/>
  <c r="AR36" i="13"/>
  <c r="AQ36" i="13"/>
  <c r="AV35" i="13"/>
  <c r="AW35" i="13" s="1"/>
  <c r="AT35" i="13"/>
  <c r="AS35" i="13"/>
  <c r="AR35" i="13"/>
  <c r="AQ35" i="13"/>
  <c r="AV34" i="13"/>
  <c r="AW34" i="13" s="1"/>
  <c r="AT34" i="13"/>
  <c r="AS34" i="13"/>
  <c r="AR34" i="13"/>
  <c r="AQ34" i="13"/>
  <c r="AV33" i="13"/>
  <c r="AW33" i="13" s="1"/>
  <c r="AT33" i="13"/>
  <c r="AS33" i="13"/>
  <c r="AR33" i="13"/>
  <c r="AQ33" i="13"/>
  <c r="AV32" i="13"/>
  <c r="AW32" i="13" s="1"/>
  <c r="AT32" i="13"/>
  <c r="AS32" i="13"/>
  <c r="AR32" i="13"/>
  <c r="AQ32" i="13"/>
  <c r="AV31" i="13"/>
  <c r="AW31" i="13" s="1"/>
  <c r="AT31" i="13"/>
  <c r="AS31" i="13"/>
  <c r="AR31" i="13"/>
  <c r="AQ31" i="13"/>
  <c r="AV30" i="13"/>
  <c r="AW30" i="13" s="1"/>
  <c r="AT30" i="13"/>
  <c r="AS30" i="13"/>
  <c r="AR30" i="13"/>
  <c r="AQ30" i="13"/>
  <c r="AV29" i="13"/>
  <c r="AW29" i="13" s="1"/>
  <c r="AT29" i="13"/>
  <c r="AS29" i="13"/>
  <c r="AR29" i="13"/>
  <c r="AQ29" i="13"/>
  <c r="AV28" i="13"/>
  <c r="AW28" i="13" s="1"/>
  <c r="AT28" i="13"/>
  <c r="AS28" i="13"/>
  <c r="AR28" i="13"/>
  <c r="AQ28" i="13"/>
  <c r="AV27" i="13"/>
  <c r="AW27" i="13" s="1"/>
  <c r="AT27" i="13"/>
  <c r="AS27" i="13"/>
  <c r="AR27" i="13"/>
  <c r="AQ27" i="13"/>
  <c r="AV26" i="13"/>
  <c r="AW26" i="13" s="1"/>
  <c r="AT26" i="13"/>
  <c r="AS26" i="13"/>
  <c r="AR26" i="13"/>
  <c r="AQ26" i="13"/>
  <c r="AV25" i="13"/>
  <c r="AW25" i="13" s="1"/>
  <c r="AT25" i="13"/>
  <c r="AS25" i="13"/>
  <c r="AR25" i="13"/>
  <c r="AQ25" i="13"/>
  <c r="AT24" i="13"/>
  <c r="AS24" i="13"/>
  <c r="AR24" i="13"/>
  <c r="AQ24" i="13"/>
  <c r="AT23" i="13"/>
  <c r="AS23" i="13"/>
  <c r="AR23" i="13"/>
  <c r="AQ23" i="13"/>
  <c r="AT22" i="13"/>
  <c r="AS22" i="13"/>
  <c r="AR22" i="13"/>
  <c r="AQ22" i="13"/>
  <c r="AT21" i="13"/>
  <c r="AS21" i="13"/>
  <c r="AR21" i="13"/>
  <c r="AQ21" i="13"/>
  <c r="AT20" i="13"/>
  <c r="AS20" i="13"/>
  <c r="AR20" i="13"/>
  <c r="AQ20" i="13"/>
  <c r="AT19" i="13"/>
  <c r="AS19" i="13"/>
  <c r="AR19" i="13"/>
  <c r="AQ19" i="13"/>
  <c r="AT18" i="13"/>
  <c r="AS18" i="13"/>
  <c r="AR18" i="13"/>
  <c r="AQ18" i="13"/>
  <c r="AV53" i="8"/>
  <c r="AW53" i="8" s="1"/>
  <c r="AT53" i="8"/>
  <c r="AS53" i="8"/>
  <c r="AR53" i="8"/>
  <c r="AQ53" i="8"/>
  <c r="AV52" i="8"/>
  <c r="AW52" i="8" s="1"/>
  <c r="AT52" i="8"/>
  <c r="AS52" i="8"/>
  <c r="AR52" i="8"/>
  <c r="AQ52" i="8"/>
  <c r="AV51" i="8"/>
  <c r="AW51" i="8" s="1"/>
  <c r="AT51" i="8"/>
  <c r="AS51" i="8"/>
  <c r="AR51" i="8"/>
  <c r="AQ51" i="8"/>
  <c r="AV50" i="8"/>
  <c r="AW50" i="8" s="1"/>
  <c r="AT50" i="8"/>
  <c r="AS50" i="8"/>
  <c r="AR50" i="8"/>
  <c r="AQ50" i="8"/>
  <c r="AV49" i="8"/>
  <c r="AW49" i="8" s="1"/>
  <c r="AT49" i="8"/>
  <c r="AS49" i="8"/>
  <c r="AR49" i="8"/>
  <c r="AQ49" i="8"/>
  <c r="AV48" i="8"/>
  <c r="AW48" i="8" s="1"/>
  <c r="AT48" i="8"/>
  <c r="AS48" i="8"/>
  <c r="AR48" i="8"/>
  <c r="AQ48" i="8"/>
  <c r="AV47" i="8"/>
  <c r="AW47" i="8" s="1"/>
  <c r="AT47" i="8"/>
  <c r="AS47" i="8"/>
  <c r="AR47" i="8"/>
  <c r="AQ47" i="8"/>
  <c r="AV46" i="8"/>
  <c r="AW46" i="8" s="1"/>
  <c r="AT46" i="8"/>
  <c r="AS46" i="8"/>
  <c r="AR46" i="8"/>
  <c r="AQ46" i="8"/>
  <c r="AV45" i="8"/>
  <c r="AW45" i="8" s="1"/>
  <c r="AT45" i="8"/>
  <c r="AS45" i="8"/>
  <c r="AR45" i="8"/>
  <c r="AQ45" i="8"/>
  <c r="AV44" i="8"/>
  <c r="AW44" i="8" s="1"/>
  <c r="AT44" i="8"/>
  <c r="AS44" i="8"/>
  <c r="AR44" i="8"/>
  <c r="AQ44" i="8"/>
  <c r="AV43" i="8"/>
  <c r="AW43" i="8" s="1"/>
  <c r="AT43" i="8"/>
  <c r="AS43" i="8"/>
  <c r="AR43" i="8"/>
  <c r="AQ43" i="8"/>
  <c r="AV42" i="8"/>
  <c r="AW42" i="8" s="1"/>
  <c r="AT42" i="8"/>
  <c r="AS42" i="8"/>
  <c r="AR42" i="8"/>
  <c r="AQ42" i="8"/>
  <c r="AV41" i="8"/>
  <c r="AW41" i="8" s="1"/>
  <c r="AT41" i="8"/>
  <c r="AS41" i="8"/>
  <c r="AR41" i="8"/>
  <c r="AQ41" i="8"/>
  <c r="AV40" i="8"/>
  <c r="AW40" i="8" s="1"/>
  <c r="AT40" i="8"/>
  <c r="AS40" i="8"/>
  <c r="AR40" i="8"/>
  <c r="AQ40" i="8"/>
  <c r="AV39" i="8"/>
  <c r="AW39" i="8" s="1"/>
  <c r="AT39" i="8"/>
  <c r="AS39" i="8"/>
  <c r="AR39" i="8"/>
  <c r="AQ39" i="8"/>
  <c r="AV38" i="8"/>
  <c r="AW38" i="8" s="1"/>
  <c r="AT38" i="8"/>
  <c r="AS38" i="8"/>
  <c r="AR38" i="8"/>
  <c r="AQ38" i="8"/>
  <c r="AV37" i="8"/>
  <c r="AW37" i="8" s="1"/>
  <c r="AT37" i="8"/>
  <c r="AS37" i="8"/>
  <c r="AR37" i="8"/>
  <c r="AQ37" i="8"/>
  <c r="AV36" i="8"/>
  <c r="AW36" i="8" s="1"/>
  <c r="AT36" i="8"/>
  <c r="AS36" i="8"/>
  <c r="AR36" i="8"/>
  <c r="AQ36" i="8"/>
  <c r="AV35" i="8"/>
  <c r="AW35" i="8" s="1"/>
  <c r="AT35" i="8"/>
  <c r="AS35" i="8"/>
  <c r="AR35" i="8"/>
  <c r="AQ35" i="8"/>
  <c r="AV34" i="8"/>
  <c r="AW34" i="8" s="1"/>
  <c r="AT34" i="8"/>
  <c r="AS34" i="8"/>
  <c r="AR34" i="8"/>
  <c r="AQ34" i="8"/>
  <c r="AV33" i="8"/>
  <c r="AW33" i="8" s="1"/>
  <c r="AT33" i="8"/>
  <c r="AS33" i="8"/>
  <c r="AR33" i="8"/>
  <c r="AQ33" i="8"/>
  <c r="AV32" i="8"/>
  <c r="AW32" i="8" s="1"/>
  <c r="AT32" i="8"/>
  <c r="AS32" i="8"/>
  <c r="AR32" i="8"/>
  <c r="AQ32" i="8"/>
  <c r="AV31" i="8"/>
  <c r="AW31" i="8" s="1"/>
  <c r="AT31" i="8"/>
  <c r="AS31" i="8"/>
  <c r="AR31" i="8"/>
  <c r="AQ31" i="8"/>
  <c r="AV30" i="8"/>
  <c r="AW30" i="8" s="1"/>
  <c r="AT30" i="8"/>
  <c r="AS30" i="8"/>
  <c r="AR30" i="8"/>
  <c r="AQ30" i="8"/>
  <c r="AV29" i="8"/>
  <c r="AW29" i="8" s="1"/>
  <c r="AT29" i="8"/>
  <c r="AS29" i="8"/>
  <c r="AR29" i="8"/>
  <c r="AQ29" i="8"/>
  <c r="AV28" i="8"/>
  <c r="AW28" i="8" s="1"/>
  <c r="AT28" i="8"/>
  <c r="AS28" i="8"/>
  <c r="AR28" i="8"/>
  <c r="AQ28" i="8"/>
  <c r="AV27" i="8"/>
  <c r="AW27" i="8" s="1"/>
  <c r="AT27" i="8"/>
  <c r="AS27" i="8"/>
  <c r="AR27" i="8"/>
  <c r="AQ27" i="8"/>
  <c r="AV26" i="8"/>
  <c r="AW26" i="8" s="1"/>
  <c r="AT26" i="8"/>
  <c r="AS26" i="8"/>
  <c r="AR26" i="8"/>
  <c r="AQ26" i="8"/>
  <c r="AV25" i="8"/>
  <c r="AW25" i="8" s="1"/>
  <c r="AT25" i="8"/>
  <c r="AS25" i="8"/>
  <c r="AR25" i="8"/>
  <c r="AQ25" i="8"/>
  <c r="AT24" i="8"/>
  <c r="AS24" i="8"/>
  <c r="AR24" i="8"/>
  <c r="AQ24" i="8"/>
  <c r="AT23" i="8"/>
  <c r="AS23" i="8"/>
  <c r="AR23" i="8"/>
  <c r="AQ23" i="8"/>
  <c r="AT22" i="8"/>
  <c r="AS22" i="8"/>
  <c r="AR22" i="8"/>
  <c r="AQ22" i="8"/>
  <c r="AT21" i="8"/>
  <c r="AS21" i="8"/>
  <c r="AR21" i="8"/>
  <c r="AQ21" i="8"/>
  <c r="AT20" i="8"/>
  <c r="AS20" i="8"/>
  <c r="AR20" i="8"/>
  <c r="AQ20" i="8"/>
  <c r="AT19" i="8"/>
  <c r="AS19" i="8"/>
  <c r="AR19" i="8"/>
  <c r="AQ19" i="8"/>
  <c r="AT18" i="8"/>
  <c r="AS18" i="8"/>
  <c r="AR18" i="8"/>
  <c r="AQ18" i="8"/>
  <c r="AV53" i="14"/>
  <c r="AW53" i="14" s="1"/>
  <c r="AT53" i="14"/>
  <c r="AS53" i="14"/>
  <c r="AR53" i="14"/>
  <c r="AQ53" i="14"/>
  <c r="AV52" i="14"/>
  <c r="AW52" i="14" s="1"/>
  <c r="AT52" i="14"/>
  <c r="AS52" i="14"/>
  <c r="AR52" i="14"/>
  <c r="AQ52" i="14"/>
  <c r="AV51" i="14"/>
  <c r="AW51" i="14" s="1"/>
  <c r="AT51" i="14"/>
  <c r="AS51" i="14"/>
  <c r="AR51" i="14"/>
  <c r="AQ51" i="14"/>
  <c r="AV50" i="14"/>
  <c r="AW50" i="14" s="1"/>
  <c r="AT50" i="14"/>
  <c r="AS50" i="14"/>
  <c r="AR50" i="14"/>
  <c r="AQ50" i="14"/>
  <c r="AV49" i="14"/>
  <c r="AW49" i="14" s="1"/>
  <c r="AT49" i="14"/>
  <c r="AS49" i="14"/>
  <c r="AR49" i="14"/>
  <c r="AQ49" i="14"/>
  <c r="AV48" i="14"/>
  <c r="AW48" i="14" s="1"/>
  <c r="AT48" i="14"/>
  <c r="AS48" i="14"/>
  <c r="AR48" i="14"/>
  <c r="AQ48" i="14"/>
  <c r="AV47" i="14"/>
  <c r="AW47" i="14" s="1"/>
  <c r="AT47" i="14"/>
  <c r="AS47" i="14"/>
  <c r="AR47" i="14"/>
  <c r="AQ47" i="14"/>
  <c r="AV46" i="14"/>
  <c r="AW46" i="14" s="1"/>
  <c r="AT46" i="14"/>
  <c r="AS46" i="14"/>
  <c r="AR46" i="14"/>
  <c r="AQ46" i="14"/>
  <c r="AV45" i="14"/>
  <c r="AW45" i="14" s="1"/>
  <c r="AT45" i="14"/>
  <c r="AS45" i="14"/>
  <c r="AR45" i="14"/>
  <c r="AQ45" i="14"/>
  <c r="AV44" i="14"/>
  <c r="AW44" i="14" s="1"/>
  <c r="AT44" i="14"/>
  <c r="AS44" i="14"/>
  <c r="AR44" i="14"/>
  <c r="AQ44" i="14"/>
  <c r="AV43" i="14"/>
  <c r="AW43" i="14" s="1"/>
  <c r="AT43" i="14"/>
  <c r="AS43" i="14"/>
  <c r="AR43" i="14"/>
  <c r="AQ43" i="14"/>
  <c r="AV42" i="14"/>
  <c r="AW42" i="14" s="1"/>
  <c r="AT42" i="14"/>
  <c r="AS42" i="14"/>
  <c r="AR42" i="14"/>
  <c r="AQ42" i="14"/>
  <c r="AV41" i="14"/>
  <c r="AW41" i="14" s="1"/>
  <c r="AT41" i="14"/>
  <c r="AS41" i="14"/>
  <c r="AR41" i="14"/>
  <c r="AQ41" i="14"/>
  <c r="AV40" i="14"/>
  <c r="AW40" i="14" s="1"/>
  <c r="AT40" i="14"/>
  <c r="AS40" i="14"/>
  <c r="AR40" i="14"/>
  <c r="AQ40" i="14"/>
  <c r="AV39" i="14"/>
  <c r="AW39" i="14" s="1"/>
  <c r="AT39" i="14"/>
  <c r="AS39" i="14"/>
  <c r="AR39" i="14"/>
  <c r="AQ39" i="14"/>
  <c r="AV38" i="14"/>
  <c r="AW38" i="14" s="1"/>
  <c r="AT38" i="14"/>
  <c r="AS38" i="14"/>
  <c r="AR38" i="14"/>
  <c r="AQ38" i="14"/>
  <c r="AV37" i="14"/>
  <c r="AW37" i="14" s="1"/>
  <c r="AT37" i="14"/>
  <c r="AS37" i="14"/>
  <c r="AR37" i="14"/>
  <c r="AQ37" i="14"/>
  <c r="AV36" i="14"/>
  <c r="AW36" i="14" s="1"/>
  <c r="AT36" i="14"/>
  <c r="AS36" i="14"/>
  <c r="AR36" i="14"/>
  <c r="AQ36" i="14"/>
  <c r="AV35" i="14"/>
  <c r="AW35" i="14" s="1"/>
  <c r="AT35" i="14"/>
  <c r="AS35" i="14"/>
  <c r="AR35" i="14"/>
  <c r="AQ35" i="14"/>
  <c r="AV34" i="14"/>
  <c r="AW34" i="14" s="1"/>
  <c r="AT34" i="14"/>
  <c r="AS34" i="14"/>
  <c r="AR34" i="14"/>
  <c r="AQ34" i="14"/>
  <c r="AV33" i="14"/>
  <c r="AW33" i="14" s="1"/>
  <c r="AT33" i="14"/>
  <c r="AS33" i="14"/>
  <c r="AR33" i="14"/>
  <c r="AQ33" i="14"/>
  <c r="AV32" i="14"/>
  <c r="AW32" i="14" s="1"/>
  <c r="AT32" i="14"/>
  <c r="AS32" i="14"/>
  <c r="AR32" i="14"/>
  <c r="AQ32" i="14"/>
  <c r="AV31" i="14"/>
  <c r="AW31" i="14" s="1"/>
  <c r="AT31" i="14"/>
  <c r="AS31" i="14"/>
  <c r="AR31" i="14"/>
  <c r="AQ31" i="14"/>
  <c r="AV30" i="14"/>
  <c r="AW30" i="14" s="1"/>
  <c r="AT30" i="14"/>
  <c r="AS30" i="14"/>
  <c r="AR30" i="14"/>
  <c r="AQ30" i="14"/>
  <c r="AV29" i="14"/>
  <c r="AW29" i="14" s="1"/>
  <c r="AT29" i="14"/>
  <c r="AS29" i="14"/>
  <c r="AR29" i="14"/>
  <c r="AQ29" i="14"/>
  <c r="AV28" i="14"/>
  <c r="AW28" i="14" s="1"/>
  <c r="AT28" i="14"/>
  <c r="AS28" i="14"/>
  <c r="AR28" i="14"/>
  <c r="AQ28" i="14"/>
  <c r="AV27" i="14"/>
  <c r="AW27" i="14" s="1"/>
  <c r="AT27" i="14"/>
  <c r="AS27" i="14"/>
  <c r="AR27" i="14"/>
  <c r="AQ27" i="14"/>
  <c r="AV26" i="14"/>
  <c r="AW26" i="14" s="1"/>
  <c r="AT26" i="14"/>
  <c r="AS26" i="14"/>
  <c r="AR26" i="14"/>
  <c r="AQ26" i="14"/>
  <c r="AV25" i="14"/>
  <c r="AW25" i="14" s="1"/>
  <c r="AT25" i="14"/>
  <c r="AS25" i="14"/>
  <c r="AR25" i="14"/>
  <c r="AQ25" i="14"/>
  <c r="AT24" i="14"/>
  <c r="AS24" i="14"/>
  <c r="AR24" i="14"/>
  <c r="AQ24" i="14"/>
  <c r="AT23" i="14"/>
  <c r="AS23" i="14"/>
  <c r="AR23" i="14"/>
  <c r="AQ23" i="14"/>
  <c r="AT22" i="14"/>
  <c r="AS22" i="14"/>
  <c r="AR22" i="14"/>
  <c r="AQ22" i="14"/>
  <c r="AT21" i="14"/>
  <c r="AS21" i="14"/>
  <c r="AR21" i="14"/>
  <c r="AQ21" i="14"/>
  <c r="AT20" i="14"/>
  <c r="AS20" i="14"/>
  <c r="AR20" i="14"/>
  <c r="AQ20" i="14"/>
  <c r="AT19" i="14"/>
  <c r="AS19" i="14"/>
  <c r="AR19" i="14"/>
  <c r="AQ19" i="14"/>
  <c r="AT18" i="14"/>
  <c r="AS18" i="14"/>
  <c r="AR18" i="14"/>
  <c r="AQ18" i="14"/>
  <c r="AV53" i="15"/>
  <c r="AW53" i="15" s="1"/>
  <c r="AT53" i="15"/>
  <c r="AS53" i="15"/>
  <c r="AR53" i="15"/>
  <c r="AQ53" i="15"/>
  <c r="AV52" i="15"/>
  <c r="AW52" i="15" s="1"/>
  <c r="AT52" i="15"/>
  <c r="AS52" i="15"/>
  <c r="AR52" i="15"/>
  <c r="AQ52" i="15"/>
  <c r="AV51" i="15"/>
  <c r="AW51" i="15" s="1"/>
  <c r="AT51" i="15"/>
  <c r="AS51" i="15"/>
  <c r="AR51" i="15"/>
  <c r="AQ51" i="15"/>
  <c r="AV50" i="15"/>
  <c r="AW50" i="15" s="1"/>
  <c r="AT50" i="15"/>
  <c r="AS50" i="15"/>
  <c r="AR50" i="15"/>
  <c r="AQ50" i="15"/>
  <c r="AV49" i="15"/>
  <c r="AW49" i="15" s="1"/>
  <c r="AT49" i="15"/>
  <c r="AS49" i="15"/>
  <c r="AR49" i="15"/>
  <c r="AQ49" i="15"/>
  <c r="AV48" i="15"/>
  <c r="AW48" i="15" s="1"/>
  <c r="AT48" i="15"/>
  <c r="AS48" i="15"/>
  <c r="AR48" i="15"/>
  <c r="AQ48" i="15"/>
  <c r="AV47" i="15"/>
  <c r="AW47" i="15" s="1"/>
  <c r="AT47" i="15"/>
  <c r="AS47" i="15"/>
  <c r="AR47" i="15"/>
  <c r="AQ47" i="15"/>
  <c r="AV46" i="15"/>
  <c r="AW46" i="15" s="1"/>
  <c r="AT46" i="15"/>
  <c r="AS46" i="15"/>
  <c r="AR46" i="15"/>
  <c r="AQ46" i="15"/>
  <c r="AV45" i="15"/>
  <c r="AW45" i="15" s="1"/>
  <c r="AT45" i="15"/>
  <c r="AS45" i="15"/>
  <c r="AR45" i="15"/>
  <c r="AQ45" i="15"/>
  <c r="AV44" i="15"/>
  <c r="AW44" i="15" s="1"/>
  <c r="AT44" i="15"/>
  <c r="AS44" i="15"/>
  <c r="AR44" i="15"/>
  <c r="AQ44" i="15"/>
  <c r="AW43" i="15"/>
  <c r="AV43" i="15"/>
  <c r="AT43" i="15"/>
  <c r="AS43" i="15"/>
  <c r="AR43" i="15"/>
  <c r="AQ43" i="15"/>
  <c r="AV42" i="15"/>
  <c r="AW42" i="15" s="1"/>
  <c r="AT42" i="15"/>
  <c r="AS42" i="15"/>
  <c r="AR42" i="15"/>
  <c r="AQ42" i="15"/>
  <c r="AV41" i="15"/>
  <c r="AW41" i="15" s="1"/>
  <c r="AT41" i="15"/>
  <c r="AS41" i="15"/>
  <c r="AR41" i="15"/>
  <c r="AQ41" i="15"/>
  <c r="AV40" i="15"/>
  <c r="AW40" i="15" s="1"/>
  <c r="AT40" i="15"/>
  <c r="AS40" i="15"/>
  <c r="AR40" i="15"/>
  <c r="AQ40" i="15"/>
  <c r="AW39" i="15"/>
  <c r="AV39" i="15"/>
  <c r="AT39" i="15"/>
  <c r="AS39" i="15"/>
  <c r="AR39" i="15"/>
  <c r="AQ39" i="15"/>
  <c r="AV38" i="15"/>
  <c r="AW38" i="15" s="1"/>
  <c r="AT38" i="15"/>
  <c r="AS38" i="15"/>
  <c r="AR38" i="15"/>
  <c r="AQ38" i="15"/>
  <c r="AV37" i="15"/>
  <c r="AW37" i="15" s="1"/>
  <c r="AT37" i="15"/>
  <c r="AS37" i="15"/>
  <c r="AR37" i="15"/>
  <c r="AQ37" i="15"/>
  <c r="AV36" i="15"/>
  <c r="AW36" i="15" s="1"/>
  <c r="AT36" i="15"/>
  <c r="AS36" i="15"/>
  <c r="AR36" i="15"/>
  <c r="AQ36" i="15"/>
  <c r="AW35" i="15"/>
  <c r="AV35" i="15"/>
  <c r="AT35" i="15"/>
  <c r="AS35" i="15"/>
  <c r="AR35" i="15"/>
  <c r="AQ35" i="15"/>
  <c r="AV34" i="15"/>
  <c r="AW34" i="15" s="1"/>
  <c r="AT34" i="15"/>
  <c r="AS34" i="15"/>
  <c r="AR34" i="15"/>
  <c r="AQ34" i="15"/>
  <c r="AV33" i="15"/>
  <c r="AW33" i="15" s="1"/>
  <c r="AQ33" i="15"/>
  <c r="AV32" i="15"/>
  <c r="AW32" i="15" s="1"/>
  <c r="AQ32" i="15"/>
  <c r="AW31" i="15"/>
  <c r="AV31" i="15"/>
  <c r="AQ31" i="15"/>
  <c r="AV30" i="15"/>
  <c r="AW30" i="15" s="1"/>
  <c r="AQ30" i="15"/>
  <c r="AV29" i="15"/>
  <c r="AW29" i="15" s="1"/>
  <c r="AQ29" i="15"/>
  <c r="AV28" i="15"/>
  <c r="AW28" i="15" s="1"/>
  <c r="AQ28" i="15"/>
  <c r="AW27" i="15"/>
  <c r="AV27" i="15"/>
  <c r="AQ27" i="15"/>
  <c r="AV26" i="15"/>
  <c r="AW26" i="15" s="1"/>
  <c r="AQ26" i="15"/>
  <c r="AV25" i="15"/>
  <c r="AW25" i="15" s="1"/>
  <c r="AQ25" i="15"/>
  <c r="AQ24" i="15"/>
  <c r="AQ23" i="15"/>
  <c r="AQ22" i="15"/>
  <c r="AQ21" i="15"/>
  <c r="AQ20" i="15"/>
  <c r="AQ19" i="15"/>
  <c r="AQ18" i="15"/>
  <c r="AW53" i="17"/>
  <c r="AV53" i="17"/>
  <c r="AT53" i="17"/>
  <c r="AS53" i="17"/>
  <c r="AR53" i="17"/>
  <c r="AQ53" i="17"/>
  <c r="AV52" i="17"/>
  <c r="AW52" i="17" s="1"/>
  <c r="AT52" i="17"/>
  <c r="AS52" i="17"/>
  <c r="AR52" i="17"/>
  <c r="AQ52" i="17"/>
  <c r="AV51" i="17"/>
  <c r="AW51" i="17" s="1"/>
  <c r="AT51" i="17"/>
  <c r="AS51" i="17"/>
  <c r="AR51" i="17"/>
  <c r="AQ51" i="17"/>
  <c r="AV50" i="17"/>
  <c r="AW50" i="17" s="1"/>
  <c r="AT50" i="17"/>
  <c r="AS50" i="17"/>
  <c r="AR50" i="17"/>
  <c r="AQ50" i="17"/>
  <c r="AW49" i="17"/>
  <c r="AV49" i="17"/>
  <c r="AT49" i="17"/>
  <c r="AS49" i="17"/>
  <c r="AR49" i="17"/>
  <c r="AQ49" i="17"/>
  <c r="AV48" i="17"/>
  <c r="AW48" i="17" s="1"/>
  <c r="AT48" i="17"/>
  <c r="AS48" i="17"/>
  <c r="AR48" i="17"/>
  <c r="AQ48" i="17"/>
  <c r="AV47" i="17"/>
  <c r="AW47" i="17" s="1"/>
  <c r="AT47" i="17"/>
  <c r="AS47" i="17"/>
  <c r="AR47" i="17"/>
  <c r="AQ47" i="17"/>
  <c r="AV46" i="17"/>
  <c r="AW46" i="17" s="1"/>
  <c r="AT46" i="17"/>
  <c r="AS46" i="17"/>
  <c r="AR46" i="17"/>
  <c r="AQ46" i="17"/>
  <c r="AW45" i="17"/>
  <c r="AV45" i="17"/>
  <c r="AT45" i="17"/>
  <c r="AS45" i="17"/>
  <c r="AR45" i="17"/>
  <c r="AQ45" i="17"/>
  <c r="AV44" i="17"/>
  <c r="AW44" i="17" s="1"/>
  <c r="AT44" i="17"/>
  <c r="AS44" i="17"/>
  <c r="AR44" i="17"/>
  <c r="AQ44" i="17"/>
  <c r="AV43" i="17"/>
  <c r="AW43" i="17" s="1"/>
  <c r="AT43" i="17"/>
  <c r="AS43" i="17"/>
  <c r="AR43" i="17"/>
  <c r="AQ43" i="17"/>
  <c r="AV42" i="17"/>
  <c r="AW42" i="17" s="1"/>
  <c r="AT42" i="17"/>
  <c r="AS42" i="17"/>
  <c r="AR42" i="17"/>
  <c r="AQ42" i="17"/>
  <c r="AW41" i="17"/>
  <c r="AV41" i="17"/>
  <c r="AT41" i="17"/>
  <c r="AS41" i="17"/>
  <c r="AR41" i="17"/>
  <c r="AQ41" i="17"/>
  <c r="AV40" i="17"/>
  <c r="AW40" i="17" s="1"/>
  <c r="AT40" i="17"/>
  <c r="AS40" i="17"/>
  <c r="AR40" i="17"/>
  <c r="AQ40" i="17"/>
  <c r="AV39" i="17"/>
  <c r="AW39" i="17" s="1"/>
  <c r="AT39" i="17"/>
  <c r="AS39" i="17"/>
  <c r="AR39" i="17"/>
  <c r="AQ39" i="17"/>
  <c r="AV38" i="17"/>
  <c r="AW38" i="17" s="1"/>
  <c r="AT38" i="17"/>
  <c r="AS38" i="17"/>
  <c r="AR38" i="17"/>
  <c r="AQ38" i="17"/>
  <c r="AW37" i="17"/>
  <c r="AV37" i="17"/>
  <c r="AT37" i="17"/>
  <c r="AS37" i="17"/>
  <c r="AR37" i="17"/>
  <c r="AQ37" i="17"/>
  <c r="AV36" i="17"/>
  <c r="AW36" i="17" s="1"/>
  <c r="AT36" i="17"/>
  <c r="AS36" i="17"/>
  <c r="AR36" i="17"/>
  <c r="AQ36" i="17"/>
  <c r="AV35" i="17"/>
  <c r="AW35" i="17" s="1"/>
  <c r="AT35" i="17"/>
  <c r="AS35" i="17"/>
  <c r="AR35" i="17"/>
  <c r="AQ35" i="17"/>
  <c r="AV34" i="17"/>
  <c r="AW34" i="17" s="1"/>
  <c r="AQ34" i="17"/>
  <c r="AW33" i="17"/>
  <c r="AV33" i="17"/>
  <c r="AQ33" i="17"/>
  <c r="AV32" i="17"/>
  <c r="AW32" i="17" s="1"/>
  <c r="AQ32" i="17"/>
  <c r="AV31" i="17"/>
  <c r="AW31" i="17" s="1"/>
  <c r="AQ31" i="17"/>
  <c r="AV30" i="17"/>
  <c r="AW30" i="17" s="1"/>
  <c r="AQ30" i="17"/>
  <c r="AW29" i="17"/>
  <c r="AV29" i="17"/>
  <c r="AQ29" i="17"/>
  <c r="AV28" i="17"/>
  <c r="AW28" i="17" s="1"/>
  <c r="AQ28" i="17"/>
  <c r="AV27" i="17"/>
  <c r="AW27" i="17" s="1"/>
  <c r="AQ27" i="17"/>
  <c r="AV26" i="17"/>
  <c r="AW26" i="17" s="1"/>
  <c r="AQ26" i="17"/>
  <c r="AW25" i="17"/>
  <c r="AV25" i="17"/>
  <c r="AQ25" i="17"/>
  <c r="AQ24" i="17"/>
  <c r="AQ23" i="17"/>
  <c r="AQ22" i="17"/>
  <c r="AQ21" i="17"/>
  <c r="AQ20" i="17"/>
  <c r="AQ19" i="17"/>
  <c r="AQ18" i="17"/>
  <c r="AV53" i="16"/>
  <c r="AW53" i="16" s="1"/>
  <c r="AT53" i="16"/>
  <c r="AS53" i="16"/>
  <c r="AR53" i="16"/>
  <c r="AV52" i="16"/>
  <c r="AW52" i="16" s="1"/>
  <c r="AT52" i="16"/>
  <c r="AS52" i="16"/>
  <c r="AR52" i="16"/>
  <c r="AV51" i="16"/>
  <c r="AW51" i="16" s="1"/>
  <c r="AT51" i="16"/>
  <c r="AS51" i="16"/>
  <c r="AR51" i="16"/>
  <c r="AV50" i="16"/>
  <c r="AW50" i="16" s="1"/>
  <c r="AT50" i="16"/>
  <c r="AS50" i="16"/>
  <c r="AR50" i="16"/>
  <c r="AW49" i="16"/>
  <c r="AV49" i="16"/>
  <c r="AT49" i="16"/>
  <c r="AS49" i="16"/>
  <c r="AR49" i="16"/>
  <c r="AV48" i="16"/>
  <c r="AW48" i="16" s="1"/>
  <c r="AT48" i="16"/>
  <c r="AS48" i="16"/>
  <c r="AR48" i="16"/>
  <c r="AW47" i="16"/>
  <c r="AV47" i="16"/>
  <c r="AT47" i="16"/>
  <c r="AS47" i="16"/>
  <c r="AR47" i="16"/>
  <c r="AV46" i="16"/>
  <c r="AW46" i="16" s="1"/>
  <c r="AT46" i="16"/>
  <c r="AS46" i="16"/>
  <c r="AR46" i="16"/>
  <c r="AV45" i="16"/>
  <c r="AW45" i="16" s="1"/>
  <c r="AT45" i="16"/>
  <c r="AS45" i="16"/>
  <c r="AR45" i="16"/>
  <c r="AV44" i="16"/>
  <c r="AW44" i="16" s="1"/>
  <c r="AT44" i="16"/>
  <c r="AS44" i="16"/>
  <c r="AR44" i="16"/>
  <c r="AV43" i="16"/>
  <c r="AW43" i="16" s="1"/>
  <c r="AT43" i="16"/>
  <c r="AS43" i="16"/>
  <c r="AR43" i="16"/>
  <c r="AV42" i="16"/>
  <c r="AW42" i="16" s="1"/>
  <c r="AT42" i="16"/>
  <c r="AS42" i="16"/>
  <c r="AR42" i="16"/>
  <c r="AW41" i="16"/>
  <c r="AV41" i="16"/>
  <c r="AT41" i="16"/>
  <c r="AS41" i="16"/>
  <c r="AR41" i="16"/>
  <c r="AV40" i="16"/>
  <c r="AW40" i="16" s="1"/>
  <c r="AT40" i="16"/>
  <c r="AS40" i="16"/>
  <c r="AR40" i="16"/>
  <c r="AW39" i="16"/>
  <c r="AV39" i="16"/>
  <c r="AT39" i="16"/>
  <c r="AS39" i="16"/>
  <c r="AR39" i="16"/>
  <c r="AV38" i="16"/>
  <c r="AW38" i="16" s="1"/>
  <c r="AT38" i="16"/>
  <c r="AS38" i="16"/>
  <c r="AR38" i="16"/>
  <c r="AV37" i="16"/>
  <c r="AW37" i="16" s="1"/>
  <c r="AT37" i="16"/>
  <c r="AS37" i="16"/>
  <c r="AR37" i="16"/>
  <c r="AV36" i="16"/>
  <c r="AW36" i="16" s="1"/>
  <c r="AT36" i="16"/>
  <c r="AS36" i="16"/>
  <c r="AR36" i="16"/>
  <c r="AV35" i="16"/>
  <c r="AW35" i="16" s="1"/>
  <c r="AT35" i="16"/>
  <c r="AS35" i="16"/>
  <c r="AR35" i="16"/>
  <c r="AV34" i="16"/>
  <c r="AW34" i="16" s="1"/>
  <c r="AT34" i="16"/>
  <c r="AS34" i="16"/>
  <c r="AR34" i="16"/>
  <c r="AW33" i="16"/>
  <c r="AV33" i="16"/>
  <c r="AT33" i="16"/>
  <c r="AS33" i="16"/>
  <c r="AR33" i="16"/>
  <c r="AV32" i="16"/>
  <c r="AW32" i="16" s="1"/>
  <c r="AT32" i="16"/>
  <c r="AS32" i="16"/>
  <c r="AR32" i="16"/>
  <c r="AW31" i="16"/>
  <c r="AV31" i="16"/>
  <c r="AT31" i="16"/>
  <c r="AS31" i="16"/>
  <c r="AR31" i="16"/>
  <c r="AV30" i="16"/>
  <c r="AW30" i="16" s="1"/>
  <c r="AV29" i="16"/>
  <c r="AW29" i="16" s="1"/>
  <c r="AV28" i="16"/>
  <c r="AW28" i="16" s="1"/>
  <c r="AV27" i="16"/>
  <c r="AW27" i="16" s="1"/>
  <c r="AV26" i="16"/>
  <c r="AW26" i="16" s="1"/>
  <c r="AW25" i="16"/>
  <c r="AV25" i="16"/>
  <c r="AQ53" i="16"/>
  <c r="AQ52" i="16"/>
  <c r="AQ51" i="16"/>
  <c r="AQ50" i="16"/>
  <c r="AQ49" i="16"/>
  <c r="AQ48" i="16"/>
  <c r="AQ47" i="16"/>
  <c r="AQ46" i="16"/>
  <c r="AQ45" i="16"/>
  <c r="AQ44" i="16"/>
  <c r="AQ43" i="16"/>
  <c r="AQ42" i="16"/>
  <c r="AQ41" i="16"/>
  <c r="AQ40" i="16"/>
  <c r="AQ39" i="16"/>
  <c r="AQ38" i="16"/>
  <c r="AQ37" i="16"/>
  <c r="AQ36" i="16"/>
  <c r="AQ35" i="16"/>
  <c r="AQ34" i="16"/>
  <c r="AQ33" i="16"/>
  <c r="AQ32" i="16"/>
  <c r="AQ31" i="16"/>
  <c r="AQ30" i="16"/>
  <c r="AQ29" i="16"/>
  <c r="AQ28" i="16"/>
  <c r="AQ27" i="16"/>
  <c r="AQ26" i="16"/>
  <c r="AQ25" i="16"/>
  <c r="AQ24" i="16"/>
  <c r="AQ23" i="16"/>
  <c r="AQ22" i="16"/>
  <c r="AQ21" i="16"/>
  <c r="AQ20" i="16"/>
  <c r="AQ19" i="16"/>
  <c r="AQ18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E54" i="56" l="1"/>
  <c r="AE56" i="56" s="1"/>
  <c r="D73" i="56" s="1"/>
  <c r="Z54" i="52"/>
  <c r="Z56" i="52" s="1"/>
  <c r="D71" i="52" s="1"/>
  <c r="D75" i="52" s="1"/>
  <c r="AF19" i="62"/>
  <c r="AF54" i="62" s="1"/>
  <c r="AF55" i="62" s="1"/>
  <c r="Y19" i="62"/>
  <c r="Y54" i="62" s="1"/>
  <c r="X55" i="56"/>
  <c r="AF54" i="56"/>
  <c r="AF56" i="56" s="1"/>
  <c r="E73" i="56" s="1"/>
  <c r="AA54" i="56"/>
  <c r="AA56" i="56" s="1"/>
  <c r="E71" i="56" s="1"/>
  <c r="E75" i="56" s="1"/>
  <c r="AE56" i="59"/>
  <c r="D73" i="59" s="1"/>
  <c r="AG55" i="62"/>
  <c r="AG56" i="62"/>
  <c r="F73" i="62" s="1"/>
  <c r="AB54" i="62"/>
  <c r="AB55" i="62" s="1"/>
  <c r="AE55" i="65"/>
  <c r="Z56" i="65"/>
  <c r="D71" i="65" s="1"/>
  <c r="D75" i="65" s="1"/>
  <c r="AF55" i="65"/>
  <c r="X54" i="59"/>
  <c r="X55" i="59" s="1"/>
  <c r="AF18" i="59"/>
  <c r="AF54" i="59" s="1"/>
  <c r="AB56" i="59"/>
  <c r="F71" i="59" s="1"/>
  <c r="F75" i="59" s="1"/>
  <c r="AB54" i="56"/>
  <c r="AB55" i="56" s="1"/>
  <c r="X55" i="53"/>
  <c r="Y54" i="52"/>
  <c r="Y55" i="52" s="1"/>
  <c r="Z54" i="53"/>
  <c r="Z56" i="53" s="1"/>
  <c r="D71" i="53" s="1"/>
  <c r="D75" i="53" s="1"/>
  <c r="AA54" i="53"/>
  <c r="AA56" i="53" s="1"/>
  <c r="E71" i="53" s="1"/>
  <c r="E75" i="53" s="1"/>
  <c r="AA19" i="62"/>
  <c r="AA54" i="62" s="1"/>
  <c r="Z19" i="62"/>
  <c r="Z54" i="62" s="1"/>
  <c r="X54" i="62"/>
  <c r="X55" i="62" s="1"/>
  <c r="Z18" i="59"/>
  <c r="Z54" i="59" s="1"/>
  <c r="Z55" i="59" s="1"/>
  <c r="Y18" i="59"/>
  <c r="Y54" i="59" s="1"/>
  <c r="AC55" i="59"/>
  <c r="AC56" i="59"/>
  <c r="G71" i="59" s="1"/>
  <c r="G75" i="59" s="1"/>
  <c r="AA54" i="59"/>
  <c r="AA56" i="59" s="1"/>
  <c r="E71" i="59" s="1"/>
  <c r="E75" i="59" s="1"/>
  <c r="AJ54" i="53"/>
  <c r="AB54" i="53"/>
  <c r="AA18" i="52"/>
  <c r="AA54" i="52" s="1"/>
  <c r="X54" i="52"/>
  <c r="X55" i="52" s="1"/>
  <c r="AJ54" i="52" s="1"/>
  <c r="AJ54" i="62"/>
  <c r="I63" i="65"/>
  <c r="M26" i="19"/>
  <c r="I63" i="59"/>
  <c r="I63" i="56"/>
  <c r="Z56" i="56"/>
  <c r="D71" i="56" s="1"/>
  <c r="D75" i="56" s="1"/>
  <c r="Z55" i="56"/>
  <c r="AW54" i="13"/>
  <c r="AU54" i="13" s="1"/>
  <c r="AW54" i="8"/>
  <c r="AU54" i="8" s="1"/>
  <c r="AW54" i="14"/>
  <c r="AU54" i="14" s="1"/>
  <c r="AW54" i="15"/>
  <c r="AU54" i="15" s="1"/>
  <c r="AW54" i="17"/>
  <c r="AU54" i="17" s="1"/>
  <c r="AW54" i="16"/>
  <c r="AU54" i="16" s="1"/>
  <c r="B42" i="33"/>
  <c r="B41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X15" i="33"/>
  <c r="K15" i="33"/>
  <c r="B14" i="33"/>
  <c r="B13" i="33"/>
  <c r="B12" i="33"/>
  <c r="B11" i="33"/>
  <c r="B10" i="33"/>
  <c r="B9" i="33"/>
  <c r="B8" i="33"/>
  <c r="AE3" i="33"/>
  <c r="I3" i="33"/>
  <c r="Y14" i="33"/>
  <c r="Y15" i="33" s="1"/>
  <c r="B5" i="32"/>
  <c r="B6" i="32" s="1"/>
  <c r="B7" i="32" s="1"/>
  <c r="B8" i="32" s="1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N18" i="15"/>
  <c r="AE55" i="56" l="1"/>
  <c r="Z55" i="52"/>
  <c r="AF56" i="62"/>
  <c r="E73" i="62" s="1"/>
  <c r="Y56" i="62"/>
  <c r="C71" i="62" s="1"/>
  <c r="C75" i="62" s="1"/>
  <c r="Y55" i="62"/>
  <c r="AA55" i="56"/>
  <c r="AF55" i="56"/>
  <c r="AA55" i="59"/>
  <c r="AB56" i="62"/>
  <c r="F71" i="62" s="1"/>
  <c r="F75" i="62" s="1"/>
  <c r="AF55" i="59"/>
  <c r="AF56" i="59"/>
  <c r="E73" i="59" s="1"/>
  <c r="AB56" i="56"/>
  <c r="F71" i="56" s="1"/>
  <c r="F75" i="56" s="1"/>
  <c r="Y56" i="52"/>
  <c r="C71" i="52" s="1"/>
  <c r="C75" i="52" s="1"/>
  <c r="AA55" i="53"/>
  <c r="Z55" i="53"/>
  <c r="Z56" i="62"/>
  <c r="D71" i="62" s="1"/>
  <c r="D75" i="62" s="1"/>
  <c r="Z55" i="62"/>
  <c r="AA55" i="62"/>
  <c r="AA56" i="62"/>
  <c r="E71" i="62" s="1"/>
  <c r="E75" i="62" s="1"/>
  <c r="Z56" i="59"/>
  <c r="D71" i="59" s="1"/>
  <c r="D75" i="59" s="1"/>
  <c r="Y56" i="59"/>
  <c r="C71" i="59" s="1"/>
  <c r="C75" i="59" s="1"/>
  <c r="Y55" i="59"/>
  <c r="AB55" i="53"/>
  <c r="AB56" i="53"/>
  <c r="F71" i="53" s="1"/>
  <c r="F75" i="53" s="1"/>
  <c r="M18" i="68"/>
  <c r="I63" i="53"/>
  <c r="M16" i="68"/>
  <c r="I63" i="52"/>
  <c r="AA55" i="52"/>
  <c r="AA56" i="52"/>
  <c r="E71" i="52" s="1"/>
  <c r="E75" i="52" s="1"/>
  <c r="M24" i="68"/>
  <c r="I63" i="62"/>
  <c r="Z15" i="33"/>
  <c r="AA15" i="33"/>
  <c r="W15" i="33" l="1"/>
  <c r="AS58" i="13" l="1"/>
  <c r="AS57" i="13"/>
  <c r="AT57" i="8"/>
  <c r="AT59" i="8"/>
  <c r="AT59" i="13"/>
  <c r="AS59" i="13"/>
  <c r="AR57" i="13"/>
  <c r="AL53" i="8"/>
  <c r="AL49" i="8"/>
  <c r="AM49" i="8" s="1"/>
  <c r="AL48" i="8"/>
  <c r="AM48" i="8" s="1"/>
  <c r="AL47" i="8"/>
  <c r="AM47" i="8" s="1"/>
  <c r="AL41" i="8"/>
  <c r="AM41" i="8" s="1"/>
  <c r="AL40" i="8"/>
  <c r="AM40" i="8" s="1"/>
  <c r="AL39" i="8"/>
  <c r="AM39" i="8" s="1"/>
  <c r="AL38" i="8"/>
  <c r="AM38" i="8" s="1"/>
  <c r="AL37" i="8"/>
  <c r="AM37" i="8" s="1"/>
  <c r="AL34" i="8"/>
  <c r="AL33" i="8"/>
  <c r="AM33" i="8" s="1"/>
  <c r="AL32" i="8"/>
  <c r="AM32" i="8" s="1"/>
  <c r="AL31" i="8"/>
  <c r="AM31" i="8" s="1"/>
  <c r="AL30" i="8"/>
  <c r="AM30" i="8" s="1"/>
  <c r="AL29" i="8"/>
  <c r="AM29" i="8" s="1"/>
  <c r="AL25" i="8"/>
  <c r="AM25" i="8" s="1"/>
  <c r="AL24" i="8"/>
  <c r="AL23" i="8"/>
  <c r="AM23" i="8" s="1"/>
  <c r="AL22" i="8"/>
  <c r="AM22" i="8" s="1"/>
  <c r="AL21" i="8"/>
  <c r="AM21" i="8" s="1"/>
  <c r="AL19" i="14"/>
  <c r="AM19" i="14" s="1"/>
  <c r="AL21" i="14"/>
  <c r="AL23" i="14"/>
  <c r="AM23" i="14" s="1"/>
  <c r="AL24" i="14"/>
  <c r="AM24" i="14" s="1"/>
  <c r="AL27" i="14"/>
  <c r="AM27" i="14" s="1"/>
  <c r="AL30" i="14"/>
  <c r="AL31" i="14"/>
  <c r="AM31" i="14" s="1"/>
  <c r="AL32" i="14"/>
  <c r="AM32" i="14" s="1"/>
  <c r="AL38" i="14"/>
  <c r="AL39" i="14"/>
  <c r="AM39" i="14" s="1"/>
  <c r="AL40" i="14"/>
  <c r="AM40" i="14" s="1"/>
  <c r="AL41" i="14"/>
  <c r="AM41" i="14" s="1"/>
  <c r="AL42" i="14"/>
  <c r="AL43" i="14"/>
  <c r="AM43" i="14" s="1"/>
  <c r="AL44" i="14"/>
  <c r="AL46" i="14"/>
  <c r="AL47" i="14"/>
  <c r="AM47" i="14" s="1"/>
  <c r="AL48" i="14"/>
  <c r="AM48" i="14" s="1"/>
  <c r="AL49" i="14"/>
  <c r="AM49" i="14" s="1"/>
  <c r="AL51" i="14"/>
  <c r="AM51" i="14" s="1"/>
  <c r="AL25" i="14"/>
  <c r="AM25" i="14" s="1"/>
  <c r="P53" i="16"/>
  <c r="O53" i="16"/>
  <c r="N53" i="16"/>
  <c r="M53" i="16"/>
  <c r="P52" i="16"/>
  <c r="O52" i="16"/>
  <c r="N52" i="16"/>
  <c r="M52" i="16"/>
  <c r="P51" i="16"/>
  <c r="O51" i="16"/>
  <c r="N51" i="16"/>
  <c r="M51" i="16"/>
  <c r="P50" i="16"/>
  <c r="O50" i="16"/>
  <c r="N50" i="16"/>
  <c r="M50" i="16"/>
  <c r="P49" i="16"/>
  <c r="O49" i="16"/>
  <c r="N49" i="16"/>
  <c r="M49" i="16"/>
  <c r="P48" i="16"/>
  <c r="O48" i="16"/>
  <c r="N48" i="16"/>
  <c r="M48" i="16"/>
  <c r="P47" i="16"/>
  <c r="O47" i="16"/>
  <c r="N47" i="16"/>
  <c r="M47" i="16"/>
  <c r="P46" i="16"/>
  <c r="O46" i="16"/>
  <c r="N46" i="16"/>
  <c r="M46" i="16"/>
  <c r="P45" i="16"/>
  <c r="O45" i="16"/>
  <c r="N45" i="16"/>
  <c r="M45" i="16"/>
  <c r="P44" i="16"/>
  <c r="O44" i="16"/>
  <c r="N44" i="16"/>
  <c r="M44" i="16"/>
  <c r="P43" i="16"/>
  <c r="O43" i="16"/>
  <c r="N43" i="16"/>
  <c r="M43" i="16"/>
  <c r="P42" i="16"/>
  <c r="O42" i="16"/>
  <c r="N42" i="16"/>
  <c r="M42" i="16"/>
  <c r="P41" i="16"/>
  <c r="O41" i="16"/>
  <c r="N41" i="16"/>
  <c r="M41" i="16"/>
  <c r="P40" i="16"/>
  <c r="O40" i="16"/>
  <c r="N40" i="16"/>
  <c r="M40" i="16"/>
  <c r="P39" i="16"/>
  <c r="O39" i="16"/>
  <c r="N39" i="16"/>
  <c r="M39" i="16"/>
  <c r="P38" i="16"/>
  <c r="O38" i="16"/>
  <c r="N38" i="16"/>
  <c r="M38" i="16"/>
  <c r="P37" i="16"/>
  <c r="O37" i="16"/>
  <c r="N37" i="16"/>
  <c r="M37" i="16"/>
  <c r="P36" i="16"/>
  <c r="O36" i="16"/>
  <c r="N36" i="16"/>
  <c r="M36" i="16"/>
  <c r="P35" i="16"/>
  <c r="O35" i="16"/>
  <c r="N35" i="16"/>
  <c r="M35" i="16"/>
  <c r="P34" i="16"/>
  <c r="O34" i="16"/>
  <c r="N34" i="16"/>
  <c r="M34" i="16"/>
  <c r="P33" i="16"/>
  <c r="O33" i="16"/>
  <c r="N33" i="16"/>
  <c r="M33" i="16"/>
  <c r="P32" i="16"/>
  <c r="O32" i="16"/>
  <c r="N32" i="16"/>
  <c r="M32" i="16"/>
  <c r="P31" i="16"/>
  <c r="O31" i="16"/>
  <c r="N31" i="16"/>
  <c r="M31" i="16"/>
  <c r="P30" i="16"/>
  <c r="O30" i="16"/>
  <c r="N30" i="16"/>
  <c r="M30" i="16"/>
  <c r="P29" i="16"/>
  <c r="O29" i="16"/>
  <c r="N29" i="16"/>
  <c r="M29" i="16"/>
  <c r="P28" i="16"/>
  <c r="O28" i="16"/>
  <c r="N28" i="16"/>
  <c r="M28" i="16"/>
  <c r="P27" i="16"/>
  <c r="O27" i="16"/>
  <c r="N27" i="16"/>
  <c r="M27" i="16"/>
  <c r="P26" i="16"/>
  <c r="O26" i="16"/>
  <c r="N26" i="16"/>
  <c r="M26" i="16"/>
  <c r="P25" i="16"/>
  <c r="O25" i="16"/>
  <c r="N25" i="16"/>
  <c r="M25" i="16"/>
  <c r="P24" i="16"/>
  <c r="O24" i="16"/>
  <c r="N24" i="16"/>
  <c r="M24" i="16"/>
  <c r="P23" i="16"/>
  <c r="O23" i="16"/>
  <c r="N23" i="16"/>
  <c r="M23" i="16"/>
  <c r="P22" i="16"/>
  <c r="O22" i="16"/>
  <c r="N22" i="16"/>
  <c r="M22" i="16"/>
  <c r="P21" i="16"/>
  <c r="O21" i="16"/>
  <c r="N21" i="16"/>
  <c r="M21" i="16"/>
  <c r="P20" i="16"/>
  <c r="O20" i="16"/>
  <c r="N20" i="16"/>
  <c r="M20" i="16"/>
  <c r="P19" i="16"/>
  <c r="O19" i="16"/>
  <c r="N19" i="16"/>
  <c r="M19" i="16"/>
  <c r="P18" i="16"/>
  <c r="O18" i="16"/>
  <c r="N18" i="16"/>
  <c r="M18" i="16"/>
  <c r="P53" i="17"/>
  <c r="O53" i="17"/>
  <c r="N53" i="17"/>
  <c r="M53" i="17"/>
  <c r="P52" i="17"/>
  <c r="O52" i="17"/>
  <c r="N52" i="17"/>
  <c r="Q52" i="17" s="1"/>
  <c r="M52" i="17"/>
  <c r="P51" i="17"/>
  <c r="O51" i="17"/>
  <c r="N51" i="17"/>
  <c r="M51" i="17"/>
  <c r="P50" i="17"/>
  <c r="O50" i="17"/>
  <c r="N50" i="17"/>
  <c r="M50" i="17"/>
  <c r="P49" i="17"/>
  <c r="O49" i="17"/>
  <c r="N49" i="17"/>
  <c r="M49" i="17"/>
  <c r="P48" i="17"/>
  <c r="O48" i="17"/>
  <c r="N48" i="17"/>
  <c r="M48" i="17"/>
  <c r="P47" i="17"/>
  <c r="O47" i="17"/>
  <c r="N47" i="17"/>
  <c r="M47" i="17"/>
  <c r="P46" i="17"/>
  <c r="O46" i="17"/>
  <c r="N46" i="17"/>
  <c r="M46" i="17"/>
  <c r="P45" i="17"/>
  <c r="O45" i="17"/>
  <c r="N45" i="17"/>
  <c r="M45" i="17"/>
  <c r="P44" i="17"/>
  <c r="O44" i="17"/>
  <c r="N44" i="17"/>
  <c r="M44" i="17"/>
  <c r="P43" i="17"/>
  <c r="O43" i="17"/>
  <c r="N43" i="17"/>
  <c r="M43" i="17"/>
  <c r="P42" i="17"/>
  <c r="O42" i="17"/>
  <c r="N42" i="17"/>
  <c r="M42" i="17"/>
  <c r="P41" i="17"/>
  <c r="O41" i="17"/>
  <c r="N41" i="17"/>
  <c r="M41" i="17"/>
  <c r="P40" i="17"/>
  <c r="O40" i="17"/>
  <c r="N40" i="17"/>
  <c r="M40" i="17"/>
  <c r="P39" i="17"/>
  <c r="O39" i="17"/>
  <c r="N39" i="17"/>
  <c r="M39" i="17"/>
  <c r="P38" i="17"/>
  <c r="O38" i="17"/>
  <c r="N38" i="17"/>
  <c r="M38" i="17"/>
  <c r="P37" i="17"/>
  <c r="O37" i="17"/>
  <c r="N37" i="17"/>
  <c r="M37" i="17"/>
  <c r="P36" i="17"/>
  <c r="O36" i="17"/>
  <c r="N36" i="17"/>
  <c r="M36" i="17"/>
  <c r="P35" i="17"/>
  <c r="O35" i="17"/>
  <c r="N35" i="17"/>
  <c r="M35" i="17"/>
  <c r="P34" i="17"/>
  <c r="O34" i="17"/>
  <c r="N34" i="17"/>
  <c r="M34" i="17"/>
  <c r="P33" i="17"/>
  <c r="O33" i="17"/>
  <c r="N33" i="17"/>
  <c r="M33" i="17"/>
  <c r="P32" i="17"/>
  <c r="O32" i="17"/>
  <c r="N32" i="17"/>
  <c r="M32" i="17"/>
  <c r="P31" i="17"/>
  <c r="O31" i="17"/>
  <c r="N31" i="17"/>
  <c r="M31" i="17"/>
  <c r="P30" i="17"/>
  <c r="O30" i="17"/>
  <c r="N30" i="17"/>
  <c r="M30" i="17"/>
  <c r="P29" i="17"/>
  <c r="O29" i="17"/>
  <c r="N29" i="17"/>
  <c r="M29" i="17"/>
  <c r="P28" i="17"/>
  <c r="O28" i="17"/>
  <c r="N28" i="17"/>
  <c r="M28" i="17"/>
  <c r="P27" i="17"/>
  <c r="O27" i="17"/>
  <c r="N27" i="17"/>
  <c r="M27" i="17"/>
  <c r="P26" i="17"/>
  <c r="O26" i="17"/>
  <c r="N26" i="17"/>
  <c r="M26" i="17"/>
  <c r="P25" i="17"/>
  <c r="O25" i="17"/>
  <c r="N25" i="17"/>
  <c r="M25" i="17"/>
  <c r="P24" i="17"/>
  <c r="O24" i="17"/>
  <c r="N24" i="17"/>
  <c r="M24" i="17"/>
  <c r="P23" i="17"/>
  <c r="O23" i="17"/>
  <c r="N23" i="17"/>
  <c r="M23" i="17"/>
  <c r="P22" i="17"/>
  <c r="O22" i="17"/>
  <c r="N22" i="17"/>
  <c r="M22" i="17"/>
  <c r="P21" i="17"/>
  <c r="O21" i="17"/>
  <c r="N21" i="17"/>
  <c r="M21" i="17"/>
  <c r="P20" i="17"/>
  <c r="O20" i="17"/>
  <c r="N20" i="17"/>
  <c r="M20" i="17"/>
  <c r="P19" i="17"/>
  <c r="O19" i="17"/>
  <c r="N19" i="17"/>
  <c r="M19" i="17"/>
  <c r="P18" i="17"/>
  <c r="O18" i="17"/>
  <c r="N18" i="17"/>
  <c r="M18" i="17"/>
  <c r="P53" i="15"/>
  <c r="O53" i="15"/>
  <c r="N53" i="15"/>
  <c r="M53" i="15"/>
  <c r="P52" i="15"/>
  <c r="O52" i="15"/>
  <c r="N52" i="15"/>
  <c r="M52" i="15"/>
  <c r="P51" i="15"/>
  <c r="O51" i="15"/>
  <c r="N51" i="15"/>
  <c r="M51" i="15"/>
  <c r="P50" i="15"/>
  <c r="O50" i="15"/>
  <c r="N50" i="15"/>
  <c r="M50" i="15"/>
  <c r="P49" i="15"/>
  <c r="O49" i="15"/>
  <c r="N49" i="15"/>
  <c r="M49" i="15"/>
  <c r="P48" i="15"/>
  <c r="O48" i="15"/>
  <c r="N48" i="15"/>
  <c r="M48" i="15"/>
  <c r="P47" i="15"/>
  <c r="O47" i="15"/>
  <c r="N47" i="15"/>
  <c r="M47" i="15"/>
  <c r="P46" i="15"/>
  <c r="O46" i="15"/>
  <c r="N46" i="15"/>
  <c r="M46" i="15"/>
  <c r="P45" i="15"/>
  <c r="O45" i="15"/>
  <c r="N45" i="15"/>
  <c r="Q45" i="15" s="1"/>
  <c r="M45" i="15"/>
  <c r="P44" i="15"/>
  <c r="O44" i="15"/>
  <c r="N44" i="15"/>
  <c r="M44" i="15"/>
  <c r="P43" i="15"/>
  <c r="O43" i="15"/>
  <c r="N43" i="15"/>
  <c r="M43" i="15"/>
  <c r="P42" i="15"/>
  <c r="O42" i="15"/>
  <c r="N42" i="15"/>
  <c r="M42" i="15"/>
  <c r="P41" i="15"/>
  <c r="O41" i="15"/>
  <c r="N41" i="15"/>
  <c r="M41" i="15"/>
  <c r="P40" i="15"/>
  <c r="O40" i="15"/>
  <c r="N40" i="15"/>
  <c r="M40" i="15"/>
  <c r="P39" i="15"/>
  <c r="O39" i="15"/>
  <c r="N39" i="15"/>
  <c r="Q39" i="15" s="1"/>
  <c r="M39" i="15"/>
  <c r="P38" i="15"/>
  <c r="O38" i="15"/>
  <c r="N38" i="15"/>
  <c r="M38" i="15"/>
  <c r="P37" i="15"/>
  <c r="O37" i="15"/>
  <c r="N37" i="15"/>
  <c r="M37" i="15"/>
  <c r="P36" i="15"/>
  <c r="O36" i="15"/>
  <c r="N36" i="15"/>
  <c r="M36" i="15"/>
  <c r="P35" i="15"/>
  <c r="O35" i="15"/>
  <c r="N35" i="15"/>
  <c r="M35" i="15"/>
  <c r="P34" i="15"/>
  <c r="O34" i="15"/>
  <c r="N34" i="15"/>
  <c r="M34" i="15"/>
  <c r="P33" i="15"/>
  <c r="O33" i="15"/>
  <c r="N33" i="15"/>
  <c r="M33" i="15"/>
  <c r="P32" i="15"/>
  <c r="O32" i="15"/>
  <c r="N32" i="15"/>
  <c r="M32" i="15"/>
  <c r="P31" i="15"/>
  <c r="O31" i="15"/>
  <c r="N31" i="15"/>
  <c r="M31" i="15"/>
  <c r="P30" i="15"/>
  <c r="O30" i="15"/>
  <c r="N30" i="15"/>
  <c r="M30" i="15"/>
  <c r="P29" i="15"/>
  <c r="O29" i="15"/>
  <c r="N29" i="15"/>
  <c r="M29" i="15"/>
  <c r="P28" i="15"/>
  <c r="O28" i="15"/>
  <c r="N28" i="15"/>
  <c r="M28" i="15"/>
  <c r="P27" i="15"/>
  <c r="O27" i="15"/>
  <c r="N27" i="15"/>
  <c r="M27" i="15"/>
  <c r="P26" i="15"/>
  <c r="O26" i="15"/>
  <c r="N26" i="15"/>
  <c r="M26" i="15"/>
  <c r="P25" i="15"/>
  <c r="O25" i="15"/>
  <c r="N25" i="15"/>
  <c r="M25" i="15"/>
  <c r="P24" i="15"/>
  <c r="O24" i="15"/>
  <c r="N24" i="15"/>
  <c r="M24" i="15"/>
  <c r="P23" i="15"/>
  <c r="O23" i="15"/>
  <c r="N23" i="15"/>
  <c r="M23" i="15"/>
  <c r="P22" i="15"/>
  <c r="O22" i="15"/>
  <c r="N22" i="15"/>
  <c r="M22" i="15"/>
  <c r="P21" i="15"/>
  <c r="O21" i="15"/>
  <c r="N21" i="15"/>
  <c r="M21" i="15"/>
  <c r="P20" i="15"/>
  <c r="O20" i="15"/>
  <c r="N20" i="15"/>
  <c r="M20" i="15"/>
  <c r="P19" i="15"/>
  <c r="O19" i="15"/>
  <c r="N19" i="15"/>
  <c r="M19" i="15"/>
  <c r="P18" i="15"/>
  <c r="O18" i="15"/>
  <c r="M18" i="15"/>
  <c r="Q53" i="14"/>
  <c r="P53" i="14"/>
  <c r="O53" i="14"/>
  <c r="N53" i="14"/>
  <c r="M53" i="14"/>
  <c r="Q52" i="14"/>
  <c r="P52" i="14"/>
  <c r="O52" i="14"/>
  <c r="N52" i="14"/>
  <c r="M52" i="14"/>
  <c r="Q51" i="14"/>
  <c r="P51" i="14"/>
  <c r="O51" i="14"/>
  <c r="N51" i="14"/>
  <c r="M51" i="14"/>
  <c r="Q50" i="14"/>
  <c r="P50" i="14"/>
  <c r="O50" i="14"/>
  <c r="N50" i="14"/>
  <c r="M50" i="14"/>
  <c r="Q49" i="14"/>
  <c r="P49" i="14"/>
  <c r="O49" i="14"/>
  <c r="N49" i="14"/>
  <c r="M49" i="14"/>
  <c r="Q48" i="14"/>
  <c r="P48" i="14"/>
  <c r="O48" i="14"/>
  <c r="N48" i="14"/>
  <c r="M48" i="14"/>
  <c r="Q47" i="14"/>
  <c r="P47" i="14"/>
  <c r="O47" i="14"/>
  <c r="N47" i="14"/>
  <c r="M47" i="14"/>
  <c r="Q46" i="14"/>
  <c r="P46" i="14"/>
  <c r="O46" i="14"/>
  <c r="N46" i="14"/>
  <c r="M46" i="14"/>
  <c r="Q45" i="14"/>
  <c r="P45" i="14"/>
  <c r="O45" i="14"/>
  <c r="N45" i="14"/>
  <c r="M45" i="14"/>
  <c r="Q44" i="14"/>
  <c r="P44" i="14"/>
  <c r="O44" i="14"/>
  <c r="N44" i="14"/>
  <c r="M44" i="14"/>
  <c r="Q43" i="14"/>
  <c r="P43" i="14"/>
  <c r="O43" i="14"/>
  <c r="N43" i="14"/>
  <c r="M43" i="14"/>
  <c r="Q42" i="14"/>
  <c r="P42" i="14"/>
  <c r="O42" i="14"/>
  <c r="N42" i="14"/>
  <c r="M42" i="14"/>
  <c r="Q41" i="14"/>
  <c r="P41" i="14"/>
  <c r="O41" i="14"/>
  <c r="N41" i="14"/>
  <c r="M41" i="14"/>
  <c r="Q40" i="14"/>
  <c r="P40" i="14"/>
  <c r="O40" i="14"/>
  <c r="N40" i="14"/>
  <c r="M40" i="14"/>
  <c r="Q39" i="14"/>
  <c r="P39" i="14"/>
  <c r="O39" i="14"/>
  <c r="N39" i="14"/>
  <c r="M39" i="14"/>
  <c r="Q38" i="14"/>
  <c r="P38" i="14"/>
  <c r="O38" i="14"/>
  <c r="N38" i="14"/>
  <c r="M38" i="14"/>
  <c r="Q37" i="14"/>
  <c r="P37" i="14"/>
  <c r="O37" i="14"/>
  <c r="N37" i="14"/>
  <c r="M37" i="14"/>
  <c r="Q36" i="14"/>
  <c r="P36" i="14"/>
  <c r="O36" i="14"/>
  <c r="N36" i="14"/>
  <c r="M36" i="14"/>
  <c r="Q35" i="14"/>
  <c r="P35" i="14"/>
  <c r="O35" i="14"/>
  <c r="N35" i="14"/>
  <c r="M35" i="14"/>
  <c r="Q34" i="14"/>
  <c r="P34" i="14"/>
  <c r="O34" i="14"/>
  <c r="N34" i="14"/>
  <c r="M34" i="14"/>
  <c r="Q33" i="14"/>
  <c r="P33" i="14"/>
  <c r="O33" i="14"/>
  <c r="N33" i="14"/>
  <c r="M33" i="14"/>
  <c r="Q32" i="14"/>
  <c r="P32" i="14"/>
  <c r="O32" i="14"/>
  <c r="N32" i="14"/>
  <c r="M32" i="14"/>
  <c r="Q31" i="14"/>
  <c r="P31" i="14"/>
  <c r="O31" i="14"/>
  <c r="N31" i="14"/>
  <c r="M31" i="14"/>
  <c r="Q30" i="14"/>
  <c r="P30" i="14"/>
  <c r="O30" i="14"/>
  <c r="N30" i="14"/>
  <c r="M30" i="14"/>
  <c r="Q29" i="14"/>
  <c r="P29" i="14"/>
  <c r="O29" i="14"/>
  <c r="N29" i="14"/>
  <c r="M29" i="14"/>
  <c r="Q28" i="14"/>
  <c r="P28" i="14"/>
  <c r="O28" i="14"/>
  <c r="N28" i="14"/>
  <c r="M28" i="14"/>
  <c r="Q27" i="14"/>
  <c r="P27" i="14"/>
  <c r="O27" i="14"/>
  <c r="N27" i="14"/>
  <c r="M27" i="14"/>
  <c r="Q26" i="14"/>
  <c r="P26" i="14"/>
  <c r="O26" i="14"/>
  <c r="N26" i="14"/>
  <c r="M26" i="14"/>
  <c r="Q25" i="14"/>
  <c r="P25" i="14"/>
  <c r="O25" i="14"/>
  <c r="N25" i="14"/>
  <c r="M25" i="14"/>
  <c r="Q24" i="14"/>
  <c r="P24" i="14"/>
  <c r="O24" i="14"/>
  <c r="N24" i="14"/>
  <c r="M24" i="14"/>
  <c r="Q23" i="14"/>
  <c r="P23" i="14"/>
  <c r="O23" i="14"/>
  <c r="N23" i="14"/>
  <c r="M23" i="14"/>
  <c r="Q22" i="14"/>
  <c r="P22" i="14"/>
  <c r="O22" i="14"/>
  <c r="N22" i="14"/>
  <c r="M22" i="14"/>
  <c r="Q21" i="14"/>
  <c r="P21" i="14"/>
  <c r="O21" i="14"/>
  <c r="N21" i="14"/>
  <c r="M21" i="14"/>
  <c r="Q20" i="14"/>
  <c r="P20" i="14"/>
  <c r="O20" i="14"/>
  <c r="N20" i="14"/>
  <c r="M20" i="14"/>
  <c r="Q19" i="14"/>
  <c r="P19" i="14"/>
  <c r="O19" i="14"/>
  <c r="N19" i="14"/>
  <c r="M19" i="14"/>
  <c r="P18" i="14"/>
  <c r="O18" i="14"/>
  <c r="N18" i="14"/>
  <c r="M18" i="14"/>
  <c r="Q18" i="14" s="1"/>
  <c r="Q53" i="8"/>
  <c r="P53" i="8"/>
  <c r="O53" i="8"/>
  <c r="N53" i="8"/>
  <c r="M53" i="8"/>
  <c r="Q52" i="8"/>
  <c r="AL52" i="8" s="1"/>
  <c r="P52" i="8"/>
  <c r="O52" i="8"/>
  <c r="N52" i="8"/>
  <c r="M52" i="8"/>
  <c r="Q51" i="8"/>
  <c r="P51" i="8"/>
  <c r="O51" i="8"/>
  <c r="N51" i="8"/>
  <c r="M51" i="8"/>
  <c r="Q50" i="8"/>
  <c r="AL50" i="8" s="1"/>
  <c r="P50" i="8"/>
  <c r="O50" i="8"/>
  <c r="N50" i="8"/>
  <c r="M50" i="8"/>
  <c r="Q49" i="8"/>
  <c r="P49" i="8"/>
  <c r="O49" i="8"/>
  <c r="N49" i="8"/>
  <c r="M49" i="8"/>
  <c r="Q48" i="8"/>
  <c r="P48" i="8"/>
  <c r="O48" i="8"/>
  <c r="N48" i="8"/>
  <c r="M48" i="8"/>
  <c r="Q47" i="8"/>
  <c r="P47" i="8"/>
  <c r="O47" i="8"/>
  <c r="N47" i="8"/>
  <c r="M47" i="8"/>
  <c r="Q46" i="8"/>
  <c r="P46" i="8"/>
  <c r="O46" i="8"/>
  <c r="N46" i="8"/>
  <c r="M46" i="8"/>
  <c r="Q45" i="8"/>
  <c r="P45" i="8"/>
  <c r="O45" i="8"/>
  <c r="N45" i="8"/>
  <c r="M45" i="8"/>
  <c r="Q44" i="8"/>
  <c r="P44" i="8"/>
  <c r="O44" i="8"/>
  <c r="N44" i="8"/>
  <c r="M44" i="8"/>
  <c r="Q43" i="8"/>
  <c r="P43" i="8"/>
  <c r="O43" i="8"/>
  <c r="N43" i="8"/>
  <c r="M43" i="8"/>
  <c r="Q42" i="8"/>
  <c r="AL42" i="8" s="1"/>
  <c r="P42" i="8"/>
  <c r="O42" i="8"/>
  <c r="N42" i="8"/>
  <c r="M42" i="8"/>
  <c r="Q41" i="8"/>
  <c r="P41" i="8"/>
  <c r="O41" i="8"/>
  <c r="N41" i="8"/>
  <c r="M41" i="8"/>
  <c r="Q40" i="8"/>
  <c r="P40" i="8"/>
  <c r="O40" i="8"/>
  <c r="N40" i="8"/>
  <c r="M40" i="8"/>
  <c r="Q39" i="8"/>
  <c r="P39" i="8"/>
  <c r="O39" i="8"/>
  <c r="N39" i="8"/>
  <c r="M39" i="8"/>
  <c r="Q38" i="8"/>
  <c r="P38" i="8"/>
  <c r="O38" i="8"/>
  <c r="N38" i="8"/>
  <c r="M38" i="8"/>
  <c r="Q37" i="8"/>
  <c r="P37" i="8"/>
  <c r="O37" i="8"/>
  <c r="N37" i="8"/>
  <c r="M37" i="8"/>
  <c r="Q36" i="8"/>
  <c r="P36" i="8"/>
  <c r="O36" i="8"/>
  <c r="N36" i="8"/>
  <c r="M36" i="8"/>
  <c r="Q35" i="8"/>
  <c r="P35" i="8"/>
  <c r="O35" i="8"/>
  <c r="N35" i="8"/>
  <c r="M35" i="8"/>
  <c r="Q34" i="8"/>
  <c r="P34" i="8"/>
  <c r="O34" i="8"/>
  <c r="N34" i="8"/>
  <c r="M34" i="8"/>
  <c r="Q33" i="8"/>
  <c r="P33" i="8"/>
  <c r="O33" i="8"/>
  <c r="N33" i="8"/>
  <c r="M33" i="8"/>
  <c r="Q32" i="8"/>
  <c r="P32" i="8"/>
  <c r="O32" i="8"/>
  <c r="N32" i="8"/>
  <c r="M32" i="8"/>
  <c r="Q31" i="8"/>
  <c r="P31" i="8"/>
  <c r="O31" i="8"/>
  <c r="N31" i="8"/>
  <c r="M31" i="8"/>
  <c r="Q30" i="8"/>
  <c r="P30" i="8"/>
  <c r="O30" i="8"/>
  <c r="N30" i="8"/>
  <c r="M30" i="8"/>
  <c r="Q29" i="8"/>
  <c r="P29" i="8"/>
  <c r="O29" i="8"/>
  <c r="N29" i="8"/>
  <c r="M29" i="8"/>
  <c r="Q28" i="8"/>
  <c r="P28" i="8"/>
  <c r="O28" i="8"/>
  <c r="N28" i="8"/>
  <c r="M28" i="8"/>
  <c r="Q27" i="8"/>
  <c r="P27" i="8"/>
  <c r="O27" i="8"/>
  <c r="N27" i="8"/>
  <c r="M27" i="8"/>
  <c r="Q26" i="8"/>
  <c r="AL26" i="8" s="1"/>
  <c r="P26" i="8"/>
  <c r="O26" i="8"/>
  <c r="N26" i="8"/>
  <c r="M26" i="8"/>
  <c r="Q25" i="8"/>
  <c r="P25" i="8"/>
  <c r="O25" i="8"/>
  <c r="N25" i="8"/>
  <c r="M25" i="8"/>
  <c r="Q24" i="8"/>
  <c r="P24" i="8"/>
  <c r="O24" i="8"/>
  <c r="N24" i="8"/>
  <c r="M24" i="8"/>
  <c r="Q23" i="8"/>
  <c r="P23" i="8"/>
  <c r="O23" i="8"/>
  <c r="N23" i="8"/>
  <c r="M23" i="8"/>
  <c r="Q22" i="8"/>
  <c r="P22" i="8"/>
  <c r="O22" i="8"/>
  <c r="N22" i="8"/>
  <c r="M22" i="8"/>
  <c r="Q21" i="8"/>
  <c r="P21" i="8"/>
  <c r="O21" i="8"/>
  <c r="N21" i="8"/>
  <c r="M21" i="8"/>
  <c r="Q20" i="8"/>
  <c r="P20" i="8"/>
  <c r="O20" i="8"/>
  <c r="N20" i="8"/>
  <c r="M20" i="8"/>
  <c r="Q19" i="8"/>
  <c r="P19" i="8"/>
  <c r="O19" i="8"/>
  <c r="N19" i="8"/>
  <c r="M19" i="8"/>
  <c r="P18" i="8"/>
  <c r="O18" i="8"/>
  <c r="N18" i="8"/>
  <c r="M18" i="8"/>
  <c r="Q18" i="8" s="1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18" i="13"/>
  <c r="Q18" i="13" s="1"/>
  <c r="AN18" i="13"/>
  <c r="AN19" i="13"/>
  <c r="AN20" i="13"/>
  <c r="AN21" i="13"/>
  <c r="AN22" i="13"/>
  <c r="AN23" i="13"/>
  <c r="AN24" i="13"/>
  <c r="AN25" i="13"/>
  <c r="AN26" i="13"/>
  <c r="AN27" i="13"/>
  <c r="AN28" i="13"/>
  <c r="AN29" i="13"/>
  <c r="AN30" i="13"/>
  <c r="AN31" i="13"/>
  <c r="AN32" i="13"/>
  <c r="AN33" i="13"/>
  <c r="AN34" i="13"/>
  <c r="AN35" i="13"/>
  <c r="AN36" i="13"/>
  <c r="AN37" i="13"/>
  <c r="AN38" i="13"/>
  <c r="AN39" i="13"/>
  <c r="AN40" i="13"/>
  <c r="AN41" i="13"/>
  <c r="AN42" i="13"/>
  <c r="AN43" i="13"/>
  <c r="AN44" i="13"/>
  <c r="AN45" i="13"/>
  <c r="AN46" i="13"/>
  <c r="AN47" i="13"/>
  <c r="AN48" i="13"/>
  <c r="AN49" i="13"/>
  <c r="AN50" i="13"/>
  <c r="AN51" i="13"/>
  <c r="AN52" i="13"/>
  <c r="AN53" i="13"/>
  <c r="AX55" i="13"/>
  <c r="AU55" i="13"/>
  <c r="AX55" i="8"/>
  <c r="AU55" i="8"/>
  <c r="AX55" i="14"/>
  <c r="AU55" i="14"/>
  <c r="AX55" i="15"/>
  <c r="AU55" i="15"/>
  <c r="AX55" i="17"/>
  <c r="AU55" i="17"/>
  <c r="AP55" i="13"/>
  <c r="AY53" i="13"/>
  <c r="AZ53" i="13" s="1"/>
  <c r="AY52" i="13"/>
  <c r="AZ52" i="13" s="1"/>
  <c r="AY51" i="13"/>
  <c r="AZ51" i="13" s="1"/>
  <c r="AY50" i="13"/>
  <c r="AZ50" i="13" s="1"/>
  <c r="AY49" i="13"/>
  <c r="AZ49" i="13" s="1"/>
  <c r="AY48" i="13"/>
  <c r="AZ48" i="13" s="1"/>
  <c r="AY47" i="13"/>
  <c r="AZ47" i="13" s="1"/>
  <c r="AY46" i="13"/>
  <c r="AZ46" i="13" s="1"/>
  <c r="AY45" i="13"/>
  <c r="AZ45" i="13" s="1"/>
  <c r="AY44" i="13"/>
  <c r="AZ44" i="13" s="1"/>
  <c r="AY43" i="13"/>
  <c r="AZ43" i="13" s="1"/>
  <c r="AY42" i="13"/>
  <c r="AZ42" i="13" s="1"/>
  <c r="AY41" i="13"/>
  <c r="AZ41" i="13" s="1"/>
  <c r="AY40" i="13"/>
  <c r="AZ40" i="13" s="1"/>
  <c r="AY39" i="13"/>
  <c r="AZ39" i="13" s="1"/>
  <c r="AY38" i="13"/>
  <c r="AZ38" i="13" s="1"/>
  <c r="AY37" i="13"/>
  <c r="AZ37" i="13" s="1"/>
  <c r="AY36" i="13"/>
  <c r="AZ36" i="13" s="1"/>
  <c r="AY35" i="13"/>
  <c r="AZ35" i="13" s="1"/>
  <c r="AY34" i="13"/>
  <c r="AZ34" i="13" s="1"/>
  <c r="AY33" i="13"/>
  <c r="AZ33" i="13" s="1"/>
  <c r="AY32" i="13"/>
  <c r="AZ32" i="13" s="1"/>
  <c r="AY31" i="13"/>
  <c r="AZ31" i="13" s="1"/>
  <c r="AY30" i="13"/>
  <c r="AZ30" i="13" s="1"/>
  <c r="AY29" i="13"/>
  <c r="AZ29" i="13" s="1"/>
  <c r="AY28" i="13"/>
  <c r="AZ28" i="13" s="1"/>
  <c r="AY27" i="13"/>
  <c r="AZ27" i="13" s="1"/>
  <c r="AY26" i="13"/>
  <c r="AZ26" i="13" s="1"/>
  <c r="AY25" i="13"/>
  <c r="AZ25" i="13" s="1"/>
  <c r="AY24" i="13"/>
  <c r="AZ24" i="13" s="1"/>
  <c r="AY23" i="13"/>
  <c r="AZ23" i="13" s="1"/>
  <c r="AY22" i="13"/>
  <c r="AZ22" i="13" s="1"/>
  <c r="AY21" i="13"/>
  <c r="AZ21" i="13" s="1"/>
  <c r="AY20" i="13"/>
  <c r="AZ20" i="13" s="1"/>
  <c r="AY19" i="13"/>
  <c r="AZ19" i="13" s="1"/>
  <c r="AY18" i="13"/>
  <c r="AZ18" i="13" s="1"/>
  <c r="AP55" i="8"/>
  <c r="AY53" i="8"/>
  <c r="AZ53" i="8" s="1"/>
  <c r="AY52" i="8"/>
  <c r="AZ52" i="8" s="1"/>
  <c r="AY51" i="8"/>
  <c r="AZ51" i="8" s="1"/>
  <c r="AY50" i="8"/>
  <c r="AZ50" i="8" s="1"/>
  <c r="AY49" i="8"/>
  <c r="AZ49" i="8" s="1"/>
  <c r="AY48" i="8"/>
  <c r="AZ48" i="8" s="1"/>
  <c r="AY47" i="8"/>
  <c r="AZ47" i="8" s="1"/>
  <c r="AY46" i="8"/>
  <c r="AZ46" i="8" s="1"/>
  <c r="AY45" i="8"/>
  <c r="AZ45" i="8" s="1"/>
  <c r="AY44" i="8"/>
  <c r="AZ44" i="8" s="1"/>
  <c r="AY43" i="8"/>
  <c r="AZ43" i="8" s="1"/>
  <c r="AY42" i="8"/>
  <c r="AZ42" i="8" s="1"/>
  <c r="AY41" i="8"/>
  <c r="AZ41" i="8" s="1"/>
  <c r="AY40" i="8"/>
  <c r="AZ40" i="8" s="1"/>
  <c r="AY39" i="8"/>
  <c r="AZ39" i="8" s="1"/>
  <c r="AY38" i="8"/>
  <c r="AZ38" i="8" s="1"/>
  <c r="AY37" i="8"/>
  <c r="AZ37" i="8" s="1"/>
  <c r="AY36" i="8"/>
  <c r="AZ36" i="8" s="1"/>
  <c r="AY35" i="8"/>
  <c r="AZ35" i="8" s="1"/>
  <c r="AY34" i="8"/>
  <c r="AZ34" i="8" s="1"/>
  <c r="AY33" i="8"/>
  <c r="AZ33" i="8" s="1"/>
  <c r="AY32" i="8"/>
  <c r="AZ32" i="8" s="1"/>
  <c r="AY31" i="8"/>
  <c r="AZ31" i="8" s="1"/>
  <c r="AY30" i="8"/>
  <c r="AZ30" i="8" s="1"/>
  <c r="AY29" i="8"/>
  <c r="AZ29" i="8" s="1"/>
  <c r="AY28" i="8"/>
  <c r="AZ28" i="8" s="1"/>
  <c r="AY27" i="8"/>
  <c r="AZ27" i="8" s="1"/>
  <c r="AY26" i="8"/>
  <c r="AZ26" i="8" s="1"/>
  <c r="AY25" i="8"/>
  <c r="AZ25" i="8" s="1"/>
  <c r="AY24" i="8"/>
  <c r="AZ24" i="8" s="1"/>
  <c r="AY23" i="8"/>
  <c r="AZ23" i="8" s="1"/>
  <c r="AY22" i="8"/>
  <c r="AY21" i="8"/>
  <c r="AY20" i="8"/>
  <c r="AZ20" i="8" s="1"/>
  <c r="AY19" i="8"/>
  <c r="AZ19" i="8" s="1"/>
  <c r="AY18" i="8"/>
  <c r="AZ18" i="8" s="1"/>
  <c r="AP55" i="14"/>
  <c r="AY53" i="14"/>
  <c r="AZ53" i="14" s="1"/>
  <c r="AY52" i="14"/>
  <c r="AZ52" i="14" s="1"/>
  <c r="AY51" i="14"/>
  <c r="AZ51" i="14" s="1"/>
  <c r="AY50" i="14"/>
  <c r="AZ50" i="14" s="1"/>
  <c r="AY49" i="14"/>
  <c r="AZ49" i="14" s="1"/>
  <c r="AY48" i="14"/>
  <c r="AZ48" i="14" s="1"/>
  <c r="AY47" i="14"/>
  <c r="AZ47" i="14" s="1"/>
  <c r="AY46" i="14"/>
  <c r="AZ46" i="14" s="1"/>
  <c r="AY45" i="14"/>
  <c r="AZ45" i="14" s="1"/>
  <c r="AY44" i="14"/>
  <c r="AZ44" i="14" s="1"/>
  <c r="AY43" i="14"/>
  <c r="AZ43" i="14" s="1"/>
  <c r="AY42" i="14"/>
  <c r="AZ42" i="14" s="1"/>
  <c r="AY41" i="14"/>
  <c r="AZ41" i="14" s="1"/>
  <c r="AY40" i="14"/>
  <c r="AZ40" i="14" s="1"/>
  <c r="AY39" i="14"/>
  <c r="AZ39" i="14" s="1"/>
  <c r="AY38" i="14"/>
  <c r="AZ38" i="14" s="1"/>
  <c r="AY37" i="14"/>
  <c r="AZ37" i="14" s="1"/>
  <c r="AY36" i="14"/>
  <c r="AZ36" i="14" s="1"/>
  <c r="AY35" i="14"/>
  <c r="AZ35" i="14" s="1"/>
  <c r="AY34" i="14"/>
  <c r="AZ34" i="14" s="1"/>
  <c r="AY33" i="14"/>
  <c r="AZ33" i="14" s="1"/>
  <c r="AY32" i="14"/>
  <c r="AZ32" i="14" s="1"/>
  <c r="AY31" i="14"/>
  <c r="AZ31" i="14" s="1"/>
  <c r="AY30" i="14"/>
  <c r="AZ30" i="14" s="1"/>
  <c r="AY29" i="14"/>
  <c r="AZ29" i="14" s="1"/>
  <c r="AY28" i="14"/>
  <c r="AZ28" i="14" s="1"/>
  <c r="AY27" i="14"/>
  <c r="AZ27" i="14" s="1"/>
  <c r="AY26" i="14"/>
  <c r="AZ26" i="14" s="1"/>
  <c r="AY25" i="14"/>
  <c r="AZ25" i="14" s="1"/>
  <c r="AY24" i="14"/>
  <c r="AZ24" i="14" s="1"/>
  <c r="AY23" i="14"/>
  <c r="AZ23" i="14" s="1"/>
  <c r="AY22" i="14"/>
  <c r="AZ22" i="14" s="1"/>
  <c r="AY21" i="14"/>
  <c r="AZ21" i="14" s="1"/>
  <c r="AY20" i="14"/>
  <c r="AZ20" i="14" s="1"/>
  <c r="AY19" i="14"/>
  <c r="AY18" i="14"/>
  <c r="AZ18" i="14" s="1"/>
  <c r="AP55" i="15"/>
  <c r="AY53" i="15"/>
  <c r="AZ53" i="15" s="1"/>
  <c r="AY52" i="15"/>
  <c r="AZ52" i="15" s="1"/>
  <c r="AY51" i="15"/>
  <c r="AZ51" i="15" s="1"/>
  <c r="AY50" i="15"/>
  <c r="AZ50" i="15" s="1"/>
  <c r="AY49" i="15"/>
  <c r="AZ49" i="15" s="1"/>
  <c r="AY48" i="15"/>
  <c r="AZ48" i="15" s="1"/>
  <c r="AY47" i="15"/>
  <c r="AZ47" i="15" s="1"/>
  <c r="AY46" i="15"/>
  <c r="AZ46" i="15" s="1"/>
  <c r="AY45" i="15"/>
  <c r="AZ45" i="15" s="1"/>
  <c r="AY44" i="15"/>
  <c r="AZ44" i="15" s="1"/>
  <c r="AY43" i="15"/>
  <c r="AZ43" i="15" s="1"/>
  <c r="AY42" i="15"/>
  <c r="AZ42" i="15" s="1"/>
  <c r="AY41" i="15"/>
  <c r="AZ41" i="15" s="1"/>
  <c r="AY40" i="15"/>
  <c r="AZ40" i="15" s="1"/>
  <c r="AY39" i="15"/>
  <c r="AZ39" i="15" s="1"/>
  <c r="AY38" i="15"/>
  <c r="AZ38" i="15" s="1"/>
  <c r="AY37" i="15"/>
  <c r="AZ37" i="15" s="1"/>
  <c r="AY36" i="15"/>
  <c r="AZ36" i="15" s="1"/>
  <c r="AY35" i="15"/>
  <c r="AZ35" i="15" s="1"/>
  <c r="AY34" i="15"/>
  <c r="AZ34" i="15" s="1"/>
  <c r="AY33" i="15"/>
  <c r="AZ33" i="15" s="1"/>
  <c r="AY32" i="15"/>
  <c r="AZ32" i="15" s="1"/>
  <c r="AY31" i="15"/>
  <c r="AZ31" i="15" s="1"/>
  <c r="AY30" i="15"/>
  <c r="AZ30" i="15" s="1"/>
  <c r="AY29" i="15"/>
  <c r="AZ29" i="15" s="1"/>
  <c r="AY28" i="15"/>
  <c r="AZ28" i="15" s="1"/>
  <c r="AY27" i="15"/>
  <c r="AZ27" i="15" s="1"/>
  <c r="AY26" i="15"/>
  <c r="AZ26" i="15" s="1"/>
  <c r="AY25" i="15"/>
  <c r="AZ25" i="15" s="1"/>
  <c r="AY24" i="15"/>
  <c r="AZ24" i="15" s="1"/>
  <c r="AY23" i="15"/>
  <c r="AZ23" i="15" s="1"/>
  <c r="AY22" i="15"/>
  <c r="AZ22" i="15" s="1"/>
  <c r="AY21" i="15"/>
  <c r="AZ21" i="15" s="1"/>
  <c r="AY20" i="15"/>
  <c r="AZ20" i="15" s="1"/>
  <c r="AY19" i="15"/>
  <c r="AZ19" i="15" s="1"/>
  <c r="AY18" i="15"/>
  <c r="AZ18" i="15" s="1"/>
  <c r="F69" i="17"/>
  <c r="F68" i="17"/>
  <c r="F67" i="17"/>
  <c r="F66" i="17"/>
  <c r="AP55" i="17"/>
  <c r="AY53" i="17"/>
  <c r="AZ53" i="17" s="1"/>
  <c r="AY52" i="17"/>
  <c r="AZ52" i="17" s="1"/>
  <c r="AY51" i="17"/>
  <c r="AZ51" i="17" s="1"/>
  <c r="AY50" i="17"/>
  <c r="AZ50" i="17" s="1"/>
  <c r="AY49" i="17"/>
  <c r="AZ49" i="17" s="1"/>
  <c r="AY48" i="17"/>
  <c r="AZ48" i="17" s="1"/>
  <c r="AY47" i="17"/>
  <c r="AZ47" i="17" s="1"/>
  <c r="AY46" i="17"/>
  <c r="AZ46" i="17" s="1"/>
  <c r="AY45" i="17"/>
  <c r="AZ45" i="17" s="1"/>
  <c r="AY44" i="17"/>
  <c r="AZ44" i="17" s="1"/>
  <c r="AY43" i="17"/>
  <c r="AZ43" i="17" s="1"/>
  <c r="AY42" i="17"/>
  <c r="AZ42" i="17" s="1"/>
  <c r="AY41" i="17"/>
  <c r="AZ41" i="17" s="1"/>
  <c r="AY40" i="17"/>
  <c r="AZ40" i="17" s="1"/>
  <c r="AY39" i="17"/>
  <c r="AZ39" i="17" s="1"/>
  <c r="AY38" i="17"/>
  <c r="AZ38" i="17" s="1"/>
  <c r="AY37" i="17"/>
  <c r="AZ37" i="17" s="1"/>
  <c r="AY36" i="17"/>
  <c r="AZ36" i="17" s="1"/>
  <c r="AY35" i="17"/>
  <c r="AZ35" i="17" s="1"/>
  <c r="AY34" i="17"/>
  <c r="AZ34" i="17" s="1"/>
  <c r="AY33" i="17"/>
  <c r="AZ33" i="17" s="1"/>
  <c r="AY32" i="17"/>
  <c r="AZ32" i="17" s="1"/>
  <c r="AY31" i="17"/>
  <c r="AZ31" i="17" s="1"/>
  <c r="AY30" i="17"/>
  <c r="AZ30" i="17" s="1"/>
  <c r="AY29" i="17"/>
  <c r="AZ29" i="17" s="1"/>
  <c r="AY28" i="17"/>
  <c r="AZ28" i="17" s="1"/>
  <c r="AY27" i="17"/>
  <c r="AZ27" i="17" s="1"/>
  <c r="AY26" i="17"/>
  <c r="AZ26" i="17" s="1"/>
  <c r="AY25" i="17"/>
  <c r="AZ25" i="17" s="1"/>
  <c r="AY24" i="17"/>
  <c r="AZ24" i="17" s="1"/>
  <c r="AY23" i="17"/>
  <c r="AY22" i="17"/>
  <c r="AZ22" i="17" s="1"/>
  <c r="AY21" i="17"/>
  <c r="AZ21" i="17" s="1"/>
  <c r="AY20" i="17"/>
  <c r="AZ20" i="17" s="1"/>
  <c r="AY19" i="17"/>
  <c r="AY18" i="17"/>
  <c r="AY53" i="16"/>
  <c r="AY52" i="16"/>
  <c r="AY51" i="16"/>
  <c r="AY50" i="16"/>
  <c r="AY49" i="16"/>
  <c r="AY48" i="16"/>
  <c r="AY47" i="16"/>
  <c r="AY46" i="16"/>
  <c r="AY45" i="16"/>
  <c r="AY44" i="16"/>
  <c r="AY43" i="16"/>
  <c r="AY42" i="16"/>
  <c r="AY41" i="16"/>
  <c r="AY40" i="16"/>
  <c r="AY39" i="16"/>
  <c r="AY38" i="16"/>
  <c r="AY37" i="16"/>
  <c r="AY36" i="16"/>
  <c r="AY35" i="16"/>
  <c r="AY34" i="16"/>
  <c r="AY33" i="16"/>
  <c r="AY32" i="16"/>
  <c r="AY31" i="16"/>
  <c r="AY30" i="16"/>
  <c r="AY29" i="16"/>
  <c r="AY28" i="16"/>
  <c r="AY27" i="16"/>
  <c r="AY26" i="16"/>
  <c r="AY25" i="16"/>
  <c r="AY24" i="16"/>
  <c r="AY23" i="16"/>
  <c r="AY22" i="16"/>
  <c r="AY21" i="16"/>
  <c r="AY20" i="16"/>
  <c r="AY19" i="16"/>
  <c r="AY18" i="16"/>
  <c r="AN18" i="17"/>
  <c r="AO18" i="17"/>
  <c r="AN19" i="17"/>
  <c r="AO19" i="17"/>
  <c r="AN20" i="17"/>
  <c r="AO20" i="17"/>
  <c r="AN21" i="17"/>
  <c r="AO21" i="17"/>
  <c r="AN22" i="17"/>
  <c r="AO22" i="17"/>
  <c r="AN23" i="17"/>
  <c r="AO23" i="17"/>
  <c r="AN24" i="17"/>
  <c r="AO24" i="17"/>
  <c r="AN25" i="17"/>
  <c r="AO25" i="17"/>
  <c r="AN26" i="17"/>
  <c r="AO26" i="17"/>
  <c r="AN27" i="17"/>
  <c r="AO27" i="17"/>
  <c r="AN28" i="17"/>
  <c r="AO28" i="17"/>
  <c r="AN29" i="17"/>
  <c r="AO29" i="17"/>
  <c r="AN30" i="17"/>
  <c r="AO30" i="17"/>
  <c r="AN31" i="17"/>
  <c r="AO31" i="17"/>
  <c r="AN32" i="17"/>
  <c r="AO32" i="17"/>
  <c r="AN33" i="17"/>
  <c r="AO33" i="17"/>
  <c r="AN34" i="17"/>
  <c r="AO34" i="17"/>
  <c r="AN35" i="17"/>
  <c r="AO35" i="17"/>
  <c r="AN36" i="17"/>
  <c r="AO36" i="17"/>
  <c r="AN37" i="17"/>
  <c r="AO37" i="17"/>
  <c r="AN38" i="17"/>
  <c r="AO38" i="17"/>
  <c r="AN39" i="17"/>
  <c r="AO39" i="17"/>
  <c r="AN40" i="17"/>
  <c r="AO40" i="17"/>
  <c r="AN41" i="17"/>
  <c r="AO41" i="17"/>
  <c r="AN42" i="17"/>
  <c r="AO42" i="17"/>
  <c r="AN43" i="17"/>
  <c r="AO43" i="17"/>
  <c r="AN44" i="17"/>
  <c r="AO44" i="17"/>
  <c r="AN45" i="17"/>
  <c r="AO45" i="17"/>
  <c r="AN46" i="17"/>
  <c r="AO46" i="17"/>
  <c r="AN47" i="17"/>
  <c r="AO47" i="17"/>
  <c r="AN48" i="17"/>
  <c r="AO48" i="17"/>
  <c r="AN49" i="17"/>
  <c r="AO49" i="17"/>
  <c r="AN50" i="17"/>
  <c r="AO50" i="17"/>
  <c r="AN51" i="17"/>
  <c r="AO51" i="17"/>
  <c r="AN52" i="17"/>
  <c r="AO52" i="17"/>
  <c r="AN53" i="17"/>
  <c r="AO53" i="17"/>
  <c r="P53" i="13"/>
  <c r="O53" i="13"/>
  <c r="N53" i="13"/>
  <c r="Q53" i="13" s="1"/>
  <c r="Q52" i="13"/>
  <c r="P52" i="13"/>
  <c r="O52" i="13"/>
  <c r="N52" i="13"/>
  <c r="P51" i="13"/>
  <c r="O51" i="13"/>
  <c r="N51" i="13"/>
  <c r="Q51" i="13" s="1"/>
  <c r="Q50" i="13"/>
  <c r="P50" i="13"/>
  <c r="O50" i="13"/>
  <c r="N50" i="13"/>
  <c r="P49" i="13"/>
  <c r="O49" i="13"/>
  <c r="N49" i="13"/>
  <c r="Q49" i="13" s="1"/>
  <c r="Q48" i="13"/>
  <c r="P48" i="13"/>
  <c r="O48" i="13"/>
  <c r="N48" i="13"/>
  <c r="P47" i="13"/>
  <c r="O47" i="13"/>
  <c r="N47" i="13"/>
  <c r="Q47" i="13" s="1"/>
  <c r="AL47" i="13" s="1"/>
  <c r="AM47" i="13" s="1"/>
  <c r="P46" i="13"/>
  <c r="Q46" i="13" s="1"/>
  <c r="O46" i="13"/>
  <c r="N46" i="13"/>
  <c r="P45" i="13"/>
  <c r="Q45" i="13" s="1"/>
  <c r="O45" i="13"/>
  <c r="N45" i="13"/>
  <c r="P44" i="13"/>
  <c r="Q44" i="13" s="1"/>
  <c r="O44" i="13"/>
  <c r="N44" i="13"/>
  <c r="P43" i="13"/>
  <c r="O43" i="13"/>
  <c r="N43" i="13"/>
  <c r="Q43" i="13" s="1"/>
  <c r="P42" i="13"/>
  <c r="Q42" i="13" s="1"/>
  <c r="O42" i="13"/>
  <c r="N42" i="13"/>
  <c r="P41" i="13"/>
  <c r="O41" i="13"/>
  <c r="N41" i="13"/>
  <c r="Q41" i="13" s="1"/>
  <c r="P40" i="13"/>
  <c r="O40" i="13"/>
  <c r="N40" i="13"/>
  <c r="Q40" i="13" s="1"/>
  <c r="P39" i="13"/>
  <c r="O39" i="13"/>
  <c r="N39" i="13"/>
  <c r="Q39" i="13" s="1"/>
  <c r="AL39" i="13" s="1"/>
  <c r="AM39" i="13" s="1"/>
  <c r="P38" i="13"/>
  <c r="O38" i="13"/>
  <c r="N38" i="13"/>
  <c r="Q38" i="13" s="1"/>
  <c r="P37" i="13"/>
  <c r="O37" i="13"/>
  <c r="N37" i="13"/>
  <c r="Q37" i="13" s="1"/>
  <c r="P36" i="13"/>
  <c r="O36" i="13"/>
  <c r="N36" i="13"/>
  <c r="Q36" i="13" s="1"/>
  <c r="P35" i="13"/>
  <c r="O35" i="13"/>
  <c r="N35" i="13"/>
  <c r="Q35" i="13" s="1"/>
  <c r="P34" i="13"/>
  <c r="O34" i="13"/>
  <c r="N34" i="13"/>
  <c r="Q34" i="13" s="1"/>
  <c r="P33" i="13"/>
  <c r="O33" i="13"/>
  <c r="N33" i="13"/>
  <c r="Q33" i="13" s="1"/>
  <c r="P32" i="13"/>
  <c r="O32" i="13"/>
  <c r="N32" i="13"/>
  <c r="Q32" i="13" s="1"/>
  <c r="P31" i="13"/>
  <c r="O31" i="13"/>
  <c r="N31" i="13"/>
  <c r="Q31" i="13" s="1"/>
  <c r="P30" i="13"/>
  <c r="O30" i="13"/>
  <c r="N30" i="13"/>
  <c r="Q30" i="13" s="1"/>
  <c r="P29" i="13"/>
  <c r="O29" i="13"/>
  <c r="N29" i="13"/>
  <c r="Q29" i="13" s="1"/>
  <c r="P28" i="13"/>
  <c r="O28" i="13"/>
  <c r="N28" i="13"/>
  <c r="Q28" i="13" s="1"/>
  <c r="P27" i="13"/>
  <c r="O27" i="13"/>
  <c r="N27" i="13"/>
  <c r="Q27" i="13" s="1"/>
  <c r="P26" i="13"/>
  <c r="O26" i="13"/>
  <c r="N26" i="13"/>
  <c r="Q26" i="13" s="1"/>
  <c r="P25" i="13"/>
  <c r="O25" i="13"/>
  <c r="N25" i="13"/>
  <c r="Q25" i="13" s="1"/>
  <c r="P24" i="13"/>
  <c r="O24" i="13"/>
  <c r="N24" i="13"/>
  <c r="Q24" i="13" s="1"/>
  <c r="P23" i="13"/>
  <c r="O23" i="13"/>
  <c r="N23" i="13"/>
  <c r="Q23" i="13" s="1"/>
  <c r="P22" i="13"/>
  <c r="O22" i="13"/>
  <c r="N22" i="13"/>
  <c r="Q22" i="13" s="1"/>
  <c r="P21" i="13"/>
  <c r="O21" i="13"/>
  <c r="N21" i="13"/>
  <c r="Q21" i="13" s="1"/>
  <c r="P20" i="13"/>
  <c r="O20" i="13"/>
  <c r="N20" i="13"/>
  <c r="Q20" i="13" s="1"/>
  <c r="P19" i="13"/>
  <c r="O19" i="13"/>
  <c r="N19" i="13"/>
  <c r="Q19" i="13" s="1"/>
  <c r="P18" i="13"/>
  <c r="O18" i="13"/>
  <c r="N18" i="13"/>
  <c r="AL51" i="8"/>
  <c r="AM51" i="8" s="1"/>
  <c r="AL46" i="8"/>
  <c r="AM46" i="8" s="1"/>
  <c r="AL45" i="8"/>
  <c r="AM45" i="8" s="1"/>
  <c r="AL43" i="8"/>
  <c r="AM43" i="8" s="1"/>
  <c r="AL35" i="8"/>
  <c r="AL27" i="8"/>
  <c r="AM27" i="8" s="1"/>
  <c r="AL19" i="8"/>
  <c r="AM19" i="8" s="1"/>
  <c r="AL53" i="14"/>
  <c r="AL45" i="14"/>
  <c r="AL37" i="14"/>
  <c r="AL35" i="14"/>
  <c r="AM35" i="14" s="1"/>
  <c r="AL33" i="14"/>
  <c r="AM33" i="14" s="1"/>
  <c r="AL29" i="14"/>
  <c r="C22" i="19"/>
  <c r="B22" i="19"/>
  <c r="C16" i="19"/>
  <c r="C18" i="19"/>
  <c r="B18" i="19"/>
  <c r="C20" i="19"/>
  <c r="C24" i="19"/>
  <c r="C26" i="19"/>
  <c r="B26" i="19"/>
  <c r="B24" i="19"/>
  <c r="B20" i="19"/>
  <c r="B16" i="19"/>
  <c r="P26" i="19"/>
  <c r="P24" i="19"/>
  <c r="P22" i="19"/>
  <c r="P20" i="19"/>
  <c r="P18" i="19"/>
  <c r="AO53" i="16"/>
  <c r="AN53" i="16"/>
  <c r="AO52" i="16"/>
  <c r="AN52" i="16"/>
  <c r="AO51" i="16"/>
  <c r="AN51" i="16"/>
  <c r="AO50" i="16"/>
  <c r="AN50" i="16"/>
  <c r="AO49" i="16"/>
  <c r="AN49" i="16"/>
  <c r="AO48" i="16"/>
  <c r="AN48" i="16"/>
  <c r="AO47" i="16"/>
  <c r="AN47" i="16"/>
  <c r="AO46" i="16"/>
  <c r="AN46" i="16"/>
  <c r="AO45" i="16"/>
  <c r="AN45" i="16"/>
  <c r="AO44" i="16"/>
  <c r="AN44" i="16"/>
  <c r="AO43" i="16"/>
  <c r="AN43" i="16"/>
  <c r="AO42" i="16"/>
  <c r="AN42" i="16"/>
  <c r="AO41" i="16"/>
  <c r="AN41" i="16"/>
  <c r="AO40" i="16"/>
  <c r="AN40" i="16"/>
  <c r="AO39" i="16"/>
  <c r="AN39" i="16"/>
  <c r="AO38" i="16"/>
  <c r="AN38" i="16"/>
  <c r="AO37" i="16"/>
  <c r="AN37" i="16"/>
  <c r="AO36" i="16"/>
  <c r="AN36" i="16"/>
  <c r="AO35" i="16"/>
  <c r="AN35" i="16"/>
  <c r="AO34" i="16"/>
  <c r="AN34" i="16"/>
  <c r="AO33" i="16"/>
  <c r="AN33" i="16"/>
  <c r="AO32" i="16"/>
  <c r="AN32" i="16"/>
  <c r="AO31" i="16"/>
  <c r="AN31" i="16"/>
  <c r="AO30" i="16"/>
  <c r="AN30" i="16"/>
  <c r="AO29" i="16"/>
  <c r="AN29" i="16"/>
  <c r="AO28" i="16"/>
  <c r="AN28" i="16"/>
  <c r="AO27" i="16"/>
  <c r="AN27" i="16"/>
  <c r="AO26" i="16"/>
  <c r="AN26" i="16"/>
  <c r="AO25" i="16"/>
  <c r="AN25" i="16"/>
  <c r="AO24" i="16"/>
  <c r="AN24" i="16"/>
  <c r="AO23" i="16"/>
  <c r="AN23" i="16"/>
  <c r="AO22" i="16"/>
  <c r="AN22" i="16"/>
  <c r="AO21" i="16"/>
  <c r="AN21" i="16"/>
  <c r="AO20" i="16"/>
  <c r="AN20" i="16"/>
  <c r="AO19" i="16"/>
  <c r="AN19" i="16"/>
  <c r="AO18" i="16"/>
  <c r="AN18" i="16"/>
  <c r="AO53" i="15"/>
  <c r="AN53" i="15"/>
  <c r="AO52" i="15"/>
  <c r="AN52" i="15"/>
  <c r="AO51" i="15"/>
  <c r="AN51" i="15"/>
  <c r="AO50" i="15"/>
  <c r="AN50" i="15"/>
  <c r="AO49" i="15"/>
  <c r="AN49" i="15"/>
  <c r="AO48" i="15"/>
  <c r="AN48" i="15"/>
  <c r="AO47" i="15"/>
  <c r="AN47" i="15"/>
  <c r="AO46" i="15"/>
  <c r="AN46" i="15"/>
  <c r="AO45" i="15"/>
  <c r="AN45" i="15"/>
  <c r="AO44" i="15"/>
  <c r="AN44" i="15"/>
  <c r="AO43" i="15"/>
  <c r="AN43" i="15"/>
  <c r="AO42" i="15"/>
  <c r="AN42" i="15"/>
  <c r="AO41" i="15"/>
  <c r="AN41" i="15"/>
  <c r="AO40" i="15"/>
  <c r="AN40" i="15"/>
  <c r="AO39" i="15"/>
  <c r="AN39" i="15"/>
  <c r="AO38" i="15"/>
  <c r="AN38" i="15"/>
  <c r="AO37" i="15"/>
  <c r="AN37" i="15"/>
  <c r="AO36" i="15"/>
  <c r="AN36" i="15"/>
  <c r="AO35" i="15"/>
  <c r="AN35" i="15"/>
  <c r="AO34" i="15"/>
  <c r="AN34" i="15"/>
  <c r="AO33" i="15"/>
  <c r="AN33" i="15"/>
  <c r="AO32" i="15"/>
  <c r="AN32" i="15"/>
  <c r="AO31" i="15"/>
  <c r="AN31" i="15"/>
  <c r="AO30" i="15"/>
  <c r="AN30" i="15"/>
  <c r="AO29" i="15"/>
  <c r="AN29" i="15"/>
  <c r="AO28" i="15"/>
  <c r="AN28" i="15"/>
  <c r="AO27" i="15"/>
  <c r="AN27" i="15"/>
  <c r="AO26" i="15"/>
  <c r="AN26" i="15"/>
  <c r="AO25" i="15"/>
  <c r="AN25" i="15"/>
  <c r="AO24" i="15"/>
  <c r="AN24" i="15"/>
  <c r="AO23" i="15"/>
  <c r="AN23" i="15"/>
  <c r="AO22" i="15"/>
  <c r="AN22" i="15"/>
  <c r="AO21" i="15"/>
  <c r="AN21" i="15"/>
  <c r="AO20" i="15"/>
  <c r="AN20" i="15"/>
  <c r="AO19" i="15"/>
  <c r="AN19" i="15"/>
  <c r="AO18" i="15"/>
  <c r="AN18" i="15"/>
  <c r="AO53" i="14"/>
  <c r="AN53" i="14"/>
  <c r="AO52" i="14"/>
  <c r="AN52" i="14"/>
  <c r="AO51" i="14"/>
  <c r="AN51" i="14"/>
  <c r="AO50" i="14"/>
  <c r="AN50" i="14"/>
  <c r="AO49" i="14"/>
  <c r="AN49" i="14"/>
  <c r="AO48" i="14"/>
  <c r="AN48" i="14"/>
  <c r="AO47" i="14"/>
  <c r="AN47" i="14"/>
  <c r="AO46" i="14"/>
  <c r="AN46" i="14"/>
  <c r="AO45" i="14"/>
  <c r="AN45" i="14"/>
  <c r="AO44" i="14"/>
  <c r="AN44" i="14"/>
  <c r="AO43" i="14"/>
  <c r="AN43" i="14"/>
  <c r="AO42" i="14"/>
  <c r="AN42" i="14"/>
  <c r="AO41" i="14"/>
  <c r="AN41" i="14"/>
  <c r="AO40" i="14"/>
  <c r="AN40" i="14"/>
  <c r="AO39" i="14"/>
  <c r="AN39" i="14"/>
  <c r="AO38" i="14"/>
  <c r="AN38" i="14"/>
  <c r="AO37" i="14"/>
  <c r="AN37" i="14"/>
  <c r="AO36" i="14"/>
  <c r="AN36" i="14"/>
  <c r="AO35" i="14"/>
  <c r="AN35" i="14"/>
  <c r="AO34" i="14"/>
  <c r="AN34" i="14"/>
  <c r="AO33" i="14"/>
  <c r="AN33" i="14"/>
  <c r="AO32" i="14"/>
  <c r="AN32" i="14"/>
  <c r="AO31" i="14"/>
  <c r="AN31" i="14"/>
  <c r="AO30" i="14"/>
  <c r="AN30" i="14"/>
  <c r="AO29" i="14"/>
  <c r="AN29" i="14"/>
  <c r="AO28" i="14"/>
  <c r="AN28" i="14"/>
  <c r="AO27" i="14"/>
  <c r="AN27" i="14"/>
  <c r="AO26" i="14"/>
  <c r="AN26" i="14"/>
  <c r="AO25" i="14"/>
  <c r="AN25" i="14"/>
  <c r="AO24" i="14"/>
  <c r="AN24" i="14"/>
  <c r="AO23" i="14"/>
  <c r="AN23" i="14"/>
  <c r="AO22" i="14"/>
  <c r="AN22" i="14"/>
  <c r="AO21" i="14"/>
  <c r="AN21" i="14"/>
  <c r="AO20" i="14"/>
  <c r="AN20" i="14"/>
  <c r="AO19" i="14"/>
  <c r="AN19" i="14"/>
  <c r="AO18" i="14"/>
  <c r="AN18" i="14"/>
  <c r="AO53" i="13"/>
  <c r="AO52" i="13"/>
  <c r="AO51" i="13"/>
  <c r="AO50" i="13"/>
  <c r="AO49" i="13"/>
  <c r="AO48" i="13"/>
  <c r="AO47" i="13"/>
  <c r="AO46" i="13"/>
  <c r="AO45" i="13"/>
  <c r="AO44" i="13"/>
  <c r="AO43" i="13"/>
  <c r="AO42" i="13"/>
  <c r="AO41" i="13"/>
  <c r="AO40" i="13"/>
  <c r="AO39" i="13"/>
  <c r="AO38" i="13"/>
  <c r="AO37" i="13"/>
  <c r="AO36" i="13"/>
  <c r="AO35" i="13"/>
  <c r="AO34" i="13"/>
  <c r="AO33" i="13"/>
  <c r="AO32" i="13"/>
  <c r="AO31" i="13"/>
  <c r="AO30" i="13"/>
  <c r="AO29" i="13"/>
  <c r="AO28" i="13"/>
  <c r="AO27" i="13"/>
  <c r="AO26" i="13"/>
  <c r="AO25" i="13"/>
  <c r="AO24" i="13"/>
  <c r="AO23" i="13"/>
  <c r="AO22" i="13"/>
  <c r="AO21" i="13"/>
  <c r="AO20" i="13"/>
  <c r="AO19" i="13"/>
  <c r="AO18" i="13"/>
  <c r="AO19" i="8"/>
  <c r="AO20" i="8"/>
  <c r="AO21" i="8"/>
  <c r="AO22" i="8"/>
  <c r="AO23" i="8"/>
  <c r="AO24" i="8"/>
  <c r="AO25" i="8"/>
  <c r="AO26" i="8"/>
  <c r="AO27" i="8"/>
  <c r="AO28" i="8"/>
  <c r="AO29" i="8"/>
  <c r="AO30" i="8"/>
  <c r="AO31" i="8"/>
  <c r="AO32" i="8"/>
  <c r="AO33" i="8"/>
  <c r="AO34" i="8"/>
  <c r="AO35" i="8"/>
  <c r="AO36" i="8"/>
  <c r="AO37" i="8"/>
  <c r="AO38" i="8"/>
  <c r="AO39" i="8"/>
  <c r="AO40" i="8"/>
  <c r="AO41" i="8"/>
  <c r="AO42" i="8"/>
  <c r="AO43" i="8"/>
  <c r="AO44" i="8"/>
  <c r="AO45" i="8"/>
  <c r="AO46" i="8"/>
  <c r="AO47" i="8"/>
  <c r="AO48" i="8"/>
  <c r="AO49" i="8"/>
  <c r="AO50" i="8"/>
  <c r="AO51" i="8"/>
  <c r="AO52" i="8"/>
  <c r="AO53" i="8"/>
  <c r="AO18" i="8"/>
  <c r="S18" i="19"/>
  <c r="S16" i="19"/>
  <c r="T27" i="19"/>
  <c r="U27" i="19" s="1"/>
  <c r="S27" i="19"/>
  <c r="Q27" i="19"/>
  <c r="T26" i="19"/>
  <c r="U26" i="19" s="1"/>
  <c r="S26" i="19"/>
  <c r="T25" i="19"/>
  <c r="U25" i="19" s="1"/>
  <c r="S25" i="19"/>
  <c r="Q25" i="19"/>
  <c r="T24" i="19"/>
  <c r="U24" i="19" s="1"/>
  <c r="S24" i="19"/>
  <c r="T23" i="19"/>
  <c r="U23" i="19" s="1"/>
  <c r="S23" i="19"/>
  <c r="Q23" i="19"/>
  <c r="T22" i="19"/>
  <c r="U22" i="19" s="1"/>
  <c r="S22" i="19"/>
  <c r="T21" i="19"/>
  <c r="U21" i="19" s="1"/>
  <c r="S21" i="19"/>
  <c r="Q21" i="19"/>
  <c r="T20" i="19"/>
  <c r="U20" i="19" s="1"/>
  <c r="S20" i="19"/>
  <c r="T19" i="19"/>
  <c r="U19" i="19" s="1"/>
  <c r="S19" i="19"/>
  <c r="Q19" i="19"/>
  <c r="T17" i="19"/>
  <c r="U17" i="19" s="1"/>
  <c r="Q17" i="19"/>
  <c r="E6" i="19"/>
  <c r="U19" i="13"/>
  <c r="U20" i="13"/>
  <c r="U21" i="13"/>
  <c r="U22" i="13"/>
  <c r="U23" i="13"/>
  <c r="U24" i="13"/>
  <c r="U25" i="13"/>
  <c r="U26" i="13"/>
  <c r="U27" i="13"/>
  <c r="U28" i="13"/>
  <c r="U29" i="13"/>
  <c r="U30" i="13"/>
  <c r="U31" i="13"/>
  <c r="U32" i="13"/>
  <c r="U33" i="13"/>
  <c r="U34" i="13"/>
  <c r="U35" i="13"/>
  <c r="U36" i="13"/>
  <c r="U37" i="13"/>
  <c r="U38" i="13"/>
  <c r="U39" i="13"/>
  <c r="U40" i="13"/>
  <c r="U41" i="13"/>
  <c r="U42" i="13"/>
  <c r="U43" i="13"/>
  <c r="U44" i="13"/>
  <c r="U45" i="13"/>
  <c r="U46" i="13"/>
  <c r="U47" i="13"/>
  <c r="U48" i="13"/>
  <c r="U49" i="13"/>
  <c r="U50" i="13"/>
  <c r="U51" i="13"/>
  <c r="U52" i="13"/>
  <c r="U53" i="13"/>
  <c r="U18" i="13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18" i="8"/>
  <c r="U19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U33" i="14"/>
  <c r="U34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3" i="14"/>
  <c r="U18" i="14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34" i="15"/>
  <c r="U35" i="15"/>
  <c r="U36" i="15"/>
  <c r="U37" i="15"/>
  <c r="U38" i="15"/>
  <c r="U39" i="15"/>
  <c r="U40" i="15"/>
  <c r="U41" i="15"/>
  <c r="U42" i="15"/>
  <c r="U43" i="15"/>
  <c r="U44" i="15"/>
  <c r="U45" i="15"/>
  <c r="U46" i="15"/>
  <c r="U47" i="15"/>
  <c r="U48" i="15"/>
  <c r="U49" i="15"/>
  <c r="U50" i="15"/>
  <c r="U51" i="15"/>
  <c r="U52" i="15"/>
  <c r="U53" i="15"/>
  <c r="U19" i="17"/>
  <c r="U20" i="17"/>
  <c r="U21" i="17"/>
  <c r="U22" i="17"/>
  <c r="U23" i="17"/>
  <c r="U24" i="17"/>
  <c r="U25" i="17"/>
  <c r="U26" i="17"/>
  <c r="U27" i="17"/>
  <c r="U28" i="17"/>
  <c r="U29" i="17"/>
  <c r="U30" i="17"/>
  <c r="U31" i="17"/>
  <c r="U32" i="17"/>
  <c r="U33" i="17"/>
  <c r="U34" i="17"/>
  <c r="U35" i="17"/>
  <c r="U36" i="17"/>
  <c r="U37" i="17"/>
  <c r="U38" i="17"/>
  <c r="U39" i="17"/>
  <c r="U40" i="17"/>
  <c r="U41" i="17"/>
  <c r="U42" i="17"/>
  <c r="U43" i="17"/>
  <c r="U44" i="17"/>
  <c r="U45" i="17"/>
  <c r="U46" i="17"/>
  <c r="U47" i="17"/>
  <c r="U48" i="17"/>
  <c r="U49" i="17"/>
  <c r="U50" i="17"/>
  <c r="U51" i="17"/>
  <c r="U52" i="17"/>
  <c r="U53" i="17"/>
  <c r="U18" i="17"/>
  <c r="AK32" i="17" l="1"/>
  <c r="AT32" i="17"/>
  <c r="AS32" i="17"/>
  <c r="AR32" i="17"/>
  <c r="AR34" i="17"/>
  <c r="AT34" i="17"/>
  <c r="AS34" i="17"/>
  <c r="AK34" i="17"/>
  <c r="AK33" i="17"/>
  <c r="AT33" i="17"/>
  <c r="AR33" i="17"/>
  <c r="AS33" i="17"/>
  <c r="AT55" i="13"/>
  <c r="AA16" i="19" s="1"/>
  <c r="AS55" i="13"/>
  <c r="Y16" i="19" s="1"/>
  <c r="AR55" i="13"/>
  <c r="W16" i="19" s="1"/>
  <c r="AS56" i="13"/>
  <c r="Z16" i="19" s="1"/>
  <c r="AT56" i="13"/>
  <c r="AB16" i="19" s="1"/>
  <c r="AR56" i="13"/>
  <c r="X16" i="19" s="1"/>
  <c r="AT31" i="17"/>
  <c r="AK31" i="17"/>
  <c r="AS31" i="17"/>
  <c r="AR31" i="17"/>
  <c r="AR30" i="17"/>
  <c r="AS30" i="17"/>
  <c r="AT30" i="17"/>
  <c r="AR25" i="16"/>
  <c r="AT25" i="16"/>
  <c r="AS25" i="16"/>
  <c r="AT19" i="16"/>
  <c r="AR19" i="16"/>
  <c r="AS19" i="16"/>
  <c r="AT21" i="16"/>
  <c r="AS21" i="16"/>
  <c r="AR21" i="16"/>
  <c r="AT23" i="16"/>
  <c r="AR23" i="16"/>
  <c r="AS23" i="16"/>
  <c r="AK29" i="16"/>
  <c r="AT29" i="16"/>
  <c r="AS29" i="16"/>
  <c r="AR29" i="16"/>
  <c r="AT27" i="16"/>
  <c r="AS27" i="16"/>
  <c r="AR27" i="16"/>
  <c r="AT18" i="16"/>
  <c r="AS18" i="16"/>
  <c r="AR18" i="16"/>
  <c r="AT20" i="16"/>
  <c r="AS20" i="16"/>
  <c r="AR20" i="16"/>
  <c r="AS22" i="16"/>
  <c r="AT22" i="16"/>
  <c r="AR22" i="16"/>
  <c r="AS24" i="16"/>
  <c r="AR24" i="16"/>
  <c r="AT24" i="16"/>
  <c r="AT26" i="16"/>
  <c r="AS26" i="16"/>
  <c r="AR26" i="16"/>
  <c r="AK26" i="16"/>
  <c r="AR28" i="16"/>
  <c r="AT28" i="16"/>
  <c r="AS28" i="16"/>
  <c r="AT30" i="16"/>
  <c r="AS30" i="16"/>
  <c r="AK30" i="16"/>
  <c r="AR30" i="16"/>
  <c r="AT18" i="17"/>
  <c r="AS18" i="17"/>
  <c r="AR18" i="17"/>
  <c r="AT19" i="17"/>
  <c r="AS19" i="17"/>
  <c r="AR19" i="17"/>
  <c r="AT21" i="17"/>
  <c r="AS21" i="17"/>
  <c r="AR21" i="17"/>
  <c r="AT23" i="17"/>
  <c r="AS23" i="17"/>
  <c r="AR23" i="17"/>
  <c r="AT25" i="17"/>
  <c r="AS25" i="17"/>
  <c r="AR25" i="17"/>
  <c r="AT27" i="17"/>
  <c r="AS27" i="17"/>
  <c r="AR27" i="17"/>
  <c r="AT29" i="17"/>
  <c r="AS29" i="17"/>
  <c r="AR29" i="17"/>
  <c r="AT20" i="17"/>
  <c r="AS20" i="17"/>
  <c r="AR20" i="17"/>
  <c r="AT22" i="17"/>
  <c r="AS22" i="17"/>
  <c r="AR22" i="17"/>
  <c r="AK24" i="17"/>
  <c r="AT24" i="17"/>
  <c r="AS24" i="17"/>
  <c r="AR24" i="17"/>
  <c r="AT26" i="17"/>
  <c r="AS26" i="17"/>
  <c r="AR26" i="17"/>
  <c r="AT28" i="17"/>
  <c r="AS28" i="17"/>
  <c r="AR28" i="17"/>
  <c r="AT19" i="15"/>
  <c r="AS19" i="15"/>
  <c r="AR19" i="15"/>
  <c r="AT21" i="15"/>
  <c r="AS21" i="15"/>
  <c r="AR21" i="15"/>
  <c r="AT23" i="15"/>
  <c r="AS23" i="15"/>
  <c r="AR23" i="15"/>
  <c r="AT25" i="15"/>
  <c r="AS25" i="15"/>
  <c r="AR25" i="15"/>
  <c r="AT27" i="15"/>
  <c r="AS27" i="15"/>
  <c r="AR27" i="15"/>
  <c r="AS29" i="15"/>
  <c r="AR29" i="15"/>
  <c r="AK29" i="15"/>
  <c r="AT29" i="15"/>
  <c r="AK31" i="15"/>
  <c r="AT31" i="15"/>
  <c r="AS31" i="15"/>
  <c r="AR31" i="15"/>
  <c r="AK33" i="15"/>
  <c r="AT33" i="15"/>
  <c r="AS33" i="15"/>
  <c r="AR33" i="15"/>
  <c r="AT20" i="15"/>
  <c r="AS20" i="15"/>
  <c r="AR20" i="15"/>
  <c r="AT24" i="15"/>
  <c r="AS24" i="15"/>
  <c r="AR24" i="15"/>
  <c r="AT30" i="15"/>
  <c r="AS30" i="15"/>
  <c r="AK30" i="15"/>
  <c r="AR30" i="15"/>
  <c r="AT22" i="15"/>
  <c r="AS22" i="15"/>
  <c r="AR22" i="15"/>
  <c r="AS26" i="15"/>
  <c r="AR26" i="15"/>
  <c r="AT26" i="15"/>
  <c r="AT28" i="15"/>
  <c r="AS28" i="15"/>
  <c r="AK28" i="15"/>
  <c r="AR28" i="15"/>
  <c r="AS32" i="15"/>
  <c r="AR32" i="15"/>
  <c r="AK32" i="15"/>
  <c r="AT32" i="15"/>
  <c r="AT18" i="15"/>
  <c r="AS18" i="15"/>
  <c r="AR18" i="15"/>
  <c r="AS58" i="14"/>
  <c r="AT58" i="14"/>
  <c r="AR57" i="14"/>
  <c r="AR59" i="14"/>
  <c r="AS59" i="14"/>
  <c r="AS59" i="8"/>
  <c r="AR58" i="8"/>
  <c r="AR57" i="8"/>
  <c r="Q26" i="17"/>
  <c r="AK26" i="17" s="1"/>
  <c r="AS57" i="14"/>
  <c r="AT59" i="14"/>
  <c r="AT57" i="14"/>
  <c r="AR58" i="14"/>
  <c r="AS57" i="8"/>
  <c r="AS58" i="8"/>
  <c r="AT58" i="8"/>
  <c r="AR59" i="8"/>
  <c r="AT57" i="13"/>
  <c r="AR58" i="13"/>
  <c r="AT58" i="13"/>
  <c r="AR59" i="13"/>
  <c r="Q50" i="17"/>
  <c r="Q18" i="16"/>
  <c r="Q34" i="16"/>
  <c r="Q45" i="16"/>
  <c r="Q21" i="16"/>
  <c r="AK21" i="16" s="1"/>
  <c r="Q25" i="16"/>
  <c r="AK25" i="16" s="1"/>
  <c r="Q27" i="16"/>
  <c r="AK27" i="16" s="1"/>
  <c r="Q29" i="16"/>
  <c r="AL29" i="16" s="1"/>
  <c r="AM29" i="16" s="1"/>
  <c r="Q33" i="16"/>
  <c r="AL33" i="16" s="1"/>
  <c r="AM33" i="16" s="1"/>
  <c r="Q26" i="16"/>
  <c r="AL34" i="16"/>
  <c r="AM34" i="16" s="1"/>
  <c r="Q53" i="16"/>
  <c r="Q29" i="17"/>
  <c r="AK29" i="17" s="1"/>
  <c r="AL29" i="17" s="1"/>
  <c r="AM29" i="17" s="1"/>
  <c r="Q49" i="17"/>
  <c r="Q53" i="17"/>
  <c r="Q46" i="15"/>
  <c r="Q50" i="15"/>
  <c r="Q52" i="15"/>
  <c r="Q42" i="15"/>
  <c r="AL42" i="15" s="1"/>
  <c r="AL46" i="15"/>
  <c r="AM46" i="15" s="1"/>
  <c r="AL52" i="14"/>
  <c r="AM52" i="14" s="1"/>
  <c r="AL18" i="8"/>
  <c r="AM18" i="8" s="1"/>
  <c r="AN55" i="13"/>
  <c r="O16" i="19" s="1"/>
  <c r="Q37" i="16"/>
  <c r="AL37" i="16" s="1"/>
  <c r="AM37" i="16" s="1"/>
  <c r="Q41" i="16"/>
  <c r="AL41" i="16" s="1"/>
  <c r="AM41" i="16" s="1"/>
  <c r="Q47" i="16"/>
  <c r="AL47" i="16" s="1"/>
  <c r="AM47" i="16" s="1"/>
  <c r="Q42" i="16"/>
  <c r="AL42" i="16" s="1"/>
  <c r="AM42" i="16" s="1"/>
  <c r="Q46" i="16"/>
  <c r="AL46" i="16" s="1"/>
  <c r="AM46" i="16" s="1"/>
  <c r="Q48" i="16"/>
  <c r="AL48" i="16" s="1"/>
  <c r="AM48" i="16" s="1"/>
  <c r="Q50" i="16"/>
  <c r="AL50" i="16" s="1"/>
  <c r="AM50" i="16" s="1"/>
  <c r="Q52" i="16"/>
  <c r="AL52" i="16" s="1"/>
  <c r="AM52" i="16" s="1"/>
  <c r="AL44" i="17"/>
  <c r="AM44" i="17" s="1"/>
  <c r="Q38" i="17"/>
  <c r="AL38" i="17" s="1"/>
  <c r="AM38" i="17" s="1"/>
  <c r="Q42" i="17"/>
  <c r="AL42" i="17" s="1"/>
  <c r="AM42" i="17" s="1"/>
  <c r="Q34" i="17"/>
  <c r="AL34" i="17" s="1"/>
  <c r="AM34" i="17" s="1"/>
  <c r="Q44" i="17"/>
  <c r="Q35" i="17"/>
  <c r="AL35" i="17" s="1"/>
  <c r="AM35" i="17" s="1"/>
  <c r="Q37" i="17"/>
  <c r="AL37" i="17" s="1"/>
  <c r="AM37" i="17" s="1"/>
  <c r="Q45" i="17"/>
  <c r="AL45" i="17" s="1"/>
  <c r="AM45" i="17" s="1"/>
  <c r="Q47" i="17"/>
  <c r="AL47" i="17" s="1"/>
  <c r="AM47" i="17" s="1"/>
  <c r="Q18" i="15"/>
  <c r="AK18" i="15" s="1"/>
  <c r="Q34" i="15"/>
  <c r="AL34" i="15" s="1"/>
  <c r="AM34" i="15" s="1"/>
  <c r="Q31" i="15"/>
  <c r="AL31" i="15" s="1"/>
  <c r="AM31" i="15" s="1"/>
  <c r="Q33" i="15"/>
  <c r="AL33" i="15" s="1"/>
  <c r="AM33" i="15" s="1"/>
  <c r="Q37" i="15"/>
  <c r="AL37" i="15" s="1"/>
  <c r="AM37" i="15" s="1"/>
  <c r="Q21" i="15"/>
  <c r="AK21" i="15" s="1"/>
  <c r="Q29" i="15"/>
  <c r="Q24" i="15"/>
  <c r="AK24" i="15" s="1"/>
  <c r="Q26" i="15"/>
  <c r="AK26" i="15" s="1"/>
  <c r="AL20" i="14"/>
  <c r="AM20" i="14" s="1"/>
  <c r="AL28" i="14"/>
  <c r="AM28" i="14" s="1"/>
  <c r="AL36" i="14"/>
  <c r="AM36" i="14" s="1"/>
  <c r="AL36" i="8"/>
  <c r="AM36" i="8" s="1"/>
  <c r="AL44" i="8"/>
  <c r="AM44" i="8" s="1"/>
  <c r="AL20" i="8"/>
  <c r="AM20" i="8" s="1"/>
  <c r="AL28" i="8"/>
  <c r="AM28" i="8" s="1"/>
  <c r="AL23" i="13"/>
  <c r="AM23" i="13" s="1"/>
  <c r="AL31" i="13"/>
  <c r="AM31" i="13" s="1"/>
  <c r="Q20" i="16"/>
  <c r="AK20" i="16" s="1"/>
  <c r="Q27" i="17"/>
  <c r="AK27" i="17" s="1"/>
  <c r="Q21" i="17"/>
  <c r="AK21" i="17" s="1"/>
  <c r="Q20" i="17"/>
  <c r="AK20" i="17" s="1"/>
  <c r="Q24" i="17"/>
  <c r="Q23" i="15"/>
  <c r="AK23" i="15" s="1"/>
  <c r="AL22" i="14"/>
  <c r="AM22" i="14" s="1"/>
  <c r="Q51" i="16"/>
  <c r="AL51" i="16" s="1"/>
  <c r="AM51" i="16" s="1"/>
  <c r="Q19" i="16"/>
  <c r="AK19" i="16" s="1"/>
  <c r="Q36" i="16"/>
  <c r="AL36" i="16" s="1"/>
  <c r="AM36" i="16" s="1"/>
  <c r="Q38" i="16"/>
  <c r="AL38" i="16" s="1"/>
  <c r="AM38" i="16" s="1"/>
  <c r="Q40" i="16"/>
  <c r="AL40" i="16" s="1"/>
  <c r="AM40" i="16" s="1"/>
  <c r="Q44" i="16"/>
  <c r="AL44" i="16" s="1"/>
  <c r="AM44" i="16" s="1"/>
  <c r="Q31" i="16"/>
  <c r="AL31" i="16" s="1"/>
  <c r="AM31" i="16" s="1"/>
  <c r="Q35" i="16"/>
  <c r="AL35" i="16" s="1"/>
  <c r="AM35" i="16" s="1"/>
  <c r="Q22" i="16"/>
  <c r="AK22" i="16" s="1"/>
  <c r="Q24" i="16"/>
  <c r="AK24" i="16" s="1"/>
  <c r="Q39" i="16"/>
  <c r="AL39" i="16" s="1"/>
  <c r="AM39" i="16" s="1"/>
  <c r="Q43" i="16"/>
  <c r="Q28" i="16"/>
  <c r="AK28" i="16" s="1"/>
  <c r="Q30" i="16"/>
  <c r="AL30" i="16" s="1"/>
  <c r="AM30" i="16" s="1"/>
  <c r="Q32" i="16"/>
  <c r="AL32" i="16" s="1"/>
  <c r="AM32" i="16" s="1"/>
  <c r="Q49" i="16"/>
  <c r="AL49" i="16" s="1"/>
  <c r="AM49" i="16" s="1"/>
  <c r="Q31" i="17"/>
  <c r="Q33" i="17"/>
  <c r="Q40" i="17"/>
  <c r="AL40" i="17" s="1"/>
  <c r="AM40" i="17" s="1"/>
  <c r="Q46" i="17"/>
  <c r="AL46" i="17" s="1"/>
  <c r="AM46" i="17" s="1"/>
  <c r="Q22" i="17"/>
  <c r="AK22" i="17" s="1"/>
  <c r="Q39" i="17"/>
  <c r="AL39" i="17" s="1"/>
  <c r="AM39" i="17" s="1"/>
  <c r="Q41" i="17"/>
  <c r="AL41" i="17" s="1"/>
  <c r="AM41" i="17" s="1"/>
  <c r="Q48" i="17"/>
  <c r="AL48" i="17" s="1"/>
  <c r="AM48" i="17" s="1"/>
  <c r="Q18" i="17"/>
  <c r="AK18" i="17" s="1"/>
  <c r="Q28" i="17"/>
  <c r="AK28" i="17" s="1"/>
  <c r="Q43" i="17"/>
  <c r="AL43" i="17" s="1"/>
  <c r="AM43" i="17" s="1"/>
  <c r="Q19" i="17"/>
  <c r="AK19" i="17" s="1"/>
  <c r="Q30" i="17"/>
  <c r="AK30" i="17" s="1"/>
  <c r="Q36" i="17"/>
  <c r="AL36" i="17" s="1"/>
  <c r="AM36" i="17" s="1"/>
  <c r="Q51" i="17"/>
  <c r="AL51" i="17" s="1"/>
  <c r="AM51" i="17" s="1"/>
  <c r="Q23" i="17"/>
  <c r="AK23" i="17" s="1"/>
  <c r="Q25" i="17"/>
  <c r="AK25" i="17" s="1"/>
  <c r="Q32" i="17"/>
  <c r="AL32" i="17" s="1"/>
  <c r="AM32" i="17" s="1"/>
  <c r="Q27" i="15"/>
  <c r="AK27" i="15" s="1"/>
  <c r="Q38" i="15"/>
  <c r="AL38" i="15" s="1"/>
  <c r="AM38" i="15" s="1"/>
  <c r="Q44" i="15"/>
  <c r="Q40" i="15"/>
  <c r="Q20" i="15"/>
  <c r="AK20" i="15" s="1"/>
  <c r="Q35" i="15"/>
  <c r="AL39" i="15"/>
  <c r="AM39" i="15" s="1"/>
  <c r="Q41" i="15"/>
  <c r="Q48" i="15"/>
  <c r="Q28" i="15"/>
  <c r="Q43" i="15"/>
  <c r="AL43" i="15" s="1"/>
  <c r="AM43" i="15" s="1"/>
  <c r="Q32" i="15"/>
  <c r="Q47" i="15"/>
  <c r="AL47" i="15" s="1"/>
  <c r="AM47" i="15" s="1"/>
  <c r="Q49" i="15"/>
  <c r="Q19" i="15"/>
  <c r="AK19" i="15" s="1"/>
  <c r="Q30" i="15"/>
  <c r="Q36" i="15"/>
  <c r="Q51" i="15"/>
  <c r="Q53" i="15"/>
  <c r="AL50" i="15"/>
  <c r="AM50" i="15" s="1"/>
  <c r="AL26" i="14"/>
  <c r="AM26" i="14" s="1"/>
  <c r="AL34" i="14"/>
  <c r="AM34" i="14" s="1"/>
  <c r="AL50" i="14"/>
  <c r="AM50" i="14" s="1"/>
  <c r="AL18" i="14"/>
  <c r="AM18" i="14" s="1"/>
  <c r="AL48" i="15"/>
  <c r="AM48" i="15" s="1"/>
  <c r="AL40" i="15"/>
  <c r="AM40" i="15" s="1"/>
  <c r="Q25" i="15"/>
  <c r="AK25" i="15" s="1"/>
  <c r="Q22" i="15"/>
  <c r="AK22" i="15" s="1"/>
  <c r="Q23" i="16"/>
  <c r="AK23" i="16" s="1"/>
  <c r="AL41" i="15"/>
  <c r="AM41" i="15" s="1"/>
  <c r="AL49" i="15"/>
  <c r="AM49" i="15" s="1"/>
  <c r="AL51" i="15"/>
  <c r="AM51" i="15" s="1"/>
  <c r="AL44" i="13"/>
  <c r="AM44" i="13" s="1"/>
  <c r="AL19" i="13"/>
  <c r="AM19" i="13" s="1"/>
  <c r="AL25" i="13"/>
  <c r="AM25" i="13" s="1"/>
  <c r="AL27" i="13"/>
  <c r="AM27" i="13" s="1"/>
  <c r="AL29" i="13"/>
  <c r="AM29" i="13" s="1"/>
  <c r="AL35" i="13"/>
  <c r="AM35" i="13" s="1"/>
  <c r="AL43" i="13"/>
  <c r="AM43" i="13" s="1"/>
  <c r="AL51" i="13"/>
  <c r="AM51" i="13" s="1"/>
  <c r="AL48" i="13"/>
  <c r="AM48" i="13" s="1"/>
  <c r="AL40" i="13"/>
  <c r="AM40" i="13" s="1"/>
  <c r="AL32" i="13"/>
  <c r="AM32" i="13" s="1"/>
  <c r="AL24" i="13"/>
  <c r="AM24" i="13" s="1"/>
  <c r="AL52" i="13"/>
  <c r="AM52" i="13" s="1"/>
  <c r="AL22" i="13"/>
  <c r="AM22" i="13" s="1"/>
  <c r="AL36" i="13"/>
  <c r="AM36" i="13" s="1"/>
  <c r="AL46" i="13"/>
  <c r="AM46" i="13" s="1"/>
  <c r="AL38" i="13"/>
  <c r="AM38" i="13" s="1"/>
  <c r="AL30" i="13"/>
  <c r="AM30" i="13" s="1"/>
  <c r="AL28" i="13"/>
  <c r="AM28" i="13" s="1"/>
  <c r="AL20" i="13"/>
  <c r="AM20" i="13" s="1"/>
  <c r="AL53" i="13"/>
  <c r="AM53" i="13" s="1"/>
  <c r="AL45" i="13"/>
  <c r="AM45" i="13" s="1"/>
  <c r="AL37" i="13"/>
  <c r="AM37" i="13" s="1"/>
  <c r="AL21" i="13"/>
  <c r="AM21" i="13" s="1"/>
  <c r="AL34" i="13"/>
  <c r="AM34" i="13" s="1"/>
  <c r="AL42" i="13"/>
  <c r="AM42" i="13" s="1"/>
  <c r="AL33" i="13"/>
  <c r="AM33" i="13" s="1"/>
  <c r="AL41" i="13"/>
  <c r="AM41" i="13" s="1"/>
  <c r="AL49" i="13"/>
  <c r="AM49" i="13" s="1"/>
  <c r="AL26" i="13"/>
  <c r="AM26" i="13" s="1"/>
  <c r="AL50" i="13"/>
  <c r="AM50" i="13" s="1"/>
  <c r="AM50" i="8"/>
  <c r="AM34" i="8"/>
  <c r="AM35" i="8"/>
  <c r="AM52" i="8"/>
  <c r="AM24" i="8"/>
  <c r="AM53" i="8"/>
  <c r="AM42" i="8"/>
  <c r="AM26" i="8"/>
  <c r="AM45" i="14"/>
  <c r="AM29" i="14"/>
  <c r="AM38" i="14"/>
  <c r="AM46" i="14"/>
  <c r="AM30" i="14"/>
  <c r="AM21" i="14"/>
  <c r="AM37" i="14"/>
  <c r="AM42" i="14"/>
  <c r="AM53" i="14"/>
  <c r="AM44" i="14"/>
  <c r="AM42" i="15"/>
  <c r="AL44" i="15"/>
  <c r="AM44" i="15" s="1"/>
  <c r="AL52" i="15"/>
  <c r="AM52" i="15" s="1"/>
  <c r="AL53" i="15"/>
  <c r="AM53" i="15" s="1"/>
  <c r="AL45" i="15"/>
  <c r="AM45" i="15" s="1"/>
  <c r="AL53" i="17"/>
  <c r="AM53" i="17" s="1"/>
  <c r="AN55" i="17"/>
  <c r="AL50" i="17"/>
  <c r="AM50" i="17" s="1"/>
  <c r="AO55" i="17"/>
  <c r="AZ23" i="17"/>
  <c r="AL49" i="17"/>
  <c r="AM49" i="17" s="1"/>
  <c r="AK63" i="13"/>
  <c r="AK63" i="8"/>
  <c r="AZ21" i="8"/>
  <c r="AK63" i="14"/>
  <c r="AZ19" i="14"/>
  <c r="AZ54" i="14" s="1"/>
  <c r="AX54" i="14" s="1"/>
  <c r="AK63" i="15"/>
  <c r="AZ54" i="13"/>
  <c r="AZ22" i="8"/>
  <c r="AZ54" i="15"/>
  <c r="AX54" i="15" s="1"/>
  <c r="AZ18" i="17"/>
  <c r="AZ19" i="17"/>
  <c r="AL45" i="16"/>
  <c r="AM45" i="16" s="1"/>
  <c r="AL53" i="16"/>
  <c r="AM53" i="16" s="1"/>
  <c r="AL43" i="16"/>
  <c r="AM43" i="16" s="1"/>
  <c r="AL52" i="17"/>
  <c r="AM52" i="17" s="1"/>
  <c r="AO55" i="13"/>
  <c r="Q16" i="19" s="1"/>
  <c r="AN55" i="15"/>
  <c r="O22" i="19" s="1"/>
  <c r="B29" i="19"/>
  <c r="AT58" i="17" l="1"/>
  <c r="AL33" i="17"/>
  <c r="AM33" i="17" s="1"/>
  <c r="AL28" i="15"/>
  <c r="AM28" i="15" s="1"/>
  <c r="AT56" i="14"/>
  <c r="AB20" i="19" s="1"/>
  <c r="AS56" i="14"/>
  <c r="Z20" i="19" s="1"/>
  <c r="AR56" i="14"/>
  <c r="X20" i="19" s="1"/>
  <c r="AR55" i="14"/>
  <c r="W20" i="19" s="1"/>
  <c r="AT55" i="14"/>
  <c r="AA20" i="19" s="1"/>
  <c r="AS55" i="14"/>
  <c r="Y20" i="19" s="1"/>
  <c r="AS56" i="8"/>
  <c r="Z18" i="19" s="1"/>
  <c r="AT56" i="8"/>
  <c r="AB18" i="19" s="1"/>
  <c r="AS55" i="8"/>
  <c r="Y18" i="19" s="1"/>
  <c r="AR56" i="8"/>
  <c r="X18" i="19" s="1"/>
  <c r="AT55" i="8"/>
  <c r="AA18" i="19" s="1"/>
  <c r="AR55" i="8"/>
  <c r="W18" i="19" s="1"/>
  <c r="AL31" i="17"/>
  <c r="AM31" i="17" s="1"/>
  <c r="AL27" i="17"/>
  <c r="AM27" i="17" s="1"/>
  <c r="AK18" i="16"/>
  <c r="AL18" i="16" s="1"/>
  <c r="AM18" i="16" s="1"/>
  <c r="AL26" i="16"/>
  <c r="AM26" i="16" s="1"/>
  <c r="AL24" i="16"/>
  <c r="AM24" i="16" s="1"/>
  <c r="AL22" i="16"/>
  <c r="AM22" i="16" s="1"/>
  <c r="AT58" i="16"/>
  <c r="AL20" i="16"/>
  <c r="AM20" i="16" s="1"/>
  <c r="AL19" i="16"/>
  <c r="AM19" i="16" s="1"/>
  <c r="AT59" i="16"/>
  <c r="AL19" i="17"/>
  <c r="AM19" i="17" s="1"/>
  <c r="AL30" i="17"/>
  <c r="AM30" i="17" s="1"/>
  <c r="AL25" i="17"/>
  <c r="AM25" i="17" s="1"/>
  <c r="AL22" i="17"/>
  <c r="AM22" i="17" s="1"/>
  <c r="AL21" i="17"/>
  <c r="AM21" i="17" s="1"/>
  <c r="AR59" i="17"/>
  <c r="AL18" i="17"/>
  <c r="AM18" i="17" s="1"/>
  <c r="AT59" i="17"/>
  <c r="AL26" i="15"/>
  <c r="AM26" i="15" s="1"/>
  <c r="AL23" i="15"/>
  <c r="AM23" i="15" s="1"/>
  <c r="AL28" i="16"/>
  <c r="AM28" i="16" s="1"/>
  <c r="AL25" i="16"/>
  <c r="AM25" i="16" s="1"/>
  <c r="AL27" i="16"/>
  <c r="AM27" i="16" s="1"/>
  <c r="AL21" i="16"/>
  <c r="AM21" i="16" s="1"/>
  <c r="AL28" i="17"/>
  <c r="AM28" i="17" s="1"/>
  <c r="AL24" i="17"/>
  <c r="AM24" i="17" s="1"/>
  <c r="AL20" i="17"/>
  <c r="AM20" i="17" s="1"/>
  <c r="AL26" i="17"/>
  <c r="AM26" i="17" s="1"/>
  <c r="AL18" i="15"/>
  <c r="AM18" i="15" s="1"/>
  <c r="AL20" i="15"/>
  <c r="AM20" i="15" s="1"/>
  <c r="AL24" i="15"/>
  <c r="AM24" i="15" s="1"/>
  <c r="AL22" i="15"/>
  <c r="AM22" i="15" s="1"/>
  <c r="AL32" i="15"/>
  <c r="AM32" i="15" s="1"/>
  <c r="AL29" i="15"/>
  <c r="AM29" i="15" s="1"/>
  <c r="AL21" i="15"/>
  <c r="AM21" i="15" s="1"/>
  <c r="AX54" i="13"/>
  <c r="AN63" i="13" s="1"/>
  <c r="AT58" i="15"/>
  <c r="AT57" i="16"/>
  <c r="AR58" i="16"/>
  <c r="AS59" i="16"/>
  <c r="AR59" i="16"/>
  <c r="AS57" i="16"/>
  <c r="AS58" i="17"/>
  <c r="AS57" i="17"/>
  <c r="AS59" i="17"/>
  <c r="AT57" i="17"/>
  <c r="AR57" i="17"/>
  <c r="AR58" i="17"/>
  <c r="AS58" i="15"/>
  <c r="AS59" i="15"/>
  <c r="AS57" i="15"/>
  <c r="AR57" i="15"/>
  <c r="AR59" i="15"/>
  <c r="AR58" i="15"/>
  <c r="AT59" i="15"/>
  <c r="AT57" i="15"/>
  <c r="AR57" i="16"/>
  <c r="AS58" i="16"/>
  <c r="AL35" i="15"/>
  <c r="AM35" i="15" s="1"/>
  <c r="AL30" i="15"/>
  <c r="AM30" i="15" s="1"/>
  <c r="AL36" i="15"/>
  <c r="AM36" i="15" s="1"/>
  <c r="AL25" i="15"/>
  <c r="AM25" i="15" s="1"/>
  <c r="AL19" i="15"/>
  <c r="AM19" i="15" s="1"/>
  <c r="AL23" i="16"/>
  <c r="AM23" i="16" s="1"/>
  <c r="AL23" i="17"/>
  <c r="AM23" i="17" s="1"/>
  <c r="AL27" i="15"/>
  <c r="AM27" i="15" s="1"/>
  <c r="AL18" i="13"/>
  <c r="AM18" i="13" s="1"/>
  <c r="AZ54" i="8"/>
  <c r="AX54" i="8" s="1"/>
  <c r="AK63" i="17"/>
  <c r="AZ54" i="17"/>
  <c r="AX54" i="17" s="1"/>
  <c r="P16" i="19"/>
  <c r="P29" i="19" s="1"/>
  <c r="P31" i="19" s="1"/>
  <c r="G69" i="17"/>
  <c r="E69" i="17"/>
  <c r="D69" i="17"/>
  <c r="C69" i="17"/>
  <c r="G68" i="17"/>
  <c r="E68" i="17"/>
  <c r="D68" i="17"/>
  <c r="C68" i="17"/>
  <c r="G67" i="17"/>
  <c r="E67" i="17"/>
  <c r="D67" i="17"/>
  <c r="C67" i="17"/>
  <c r="G66" i="17"/>
  <c r="E66" i="17"/>
  <c r="D66" i="17"/>
  <c r="C66" i="17"/>
  <c r="C58" i="17"/>
  <c r="D57" i="17"/>
  <c r="C57" i="17"/>
  <c r="W56" i="17"/>
  <c r="V56" i="17"/>
  <c r="U56" i="17"/>
  <c r="T56" i="17"/>
  <c r="S56" i="17"/>
  <c r="R56" i="17"/>
  <c r="E55" i="17"/>
  <c r="D55" i="17"/>
  <c r="B54" i="17"/>
  <c r="D24" i="68" s="1"/>
  <c r="AI53" i="17"/>
  <c r="AH53" i="17"/>
  <c r="AG53" i="17"/>
  <c r="AF53" i="17"/>
  <c r="AE53" i="17"/>
  <c r="AD53" i="17"/>
  <c r="AC53" i="17"/>
  <c r="AB53" i="17"/>
  <c r="AA53" i="17"/>
  <c r="Z53" i="17"/>
  <c r="Y53" i="17"/>
  <c r="W53" i="17"/>
  <c r="V53" i="17"/>
  <c r="T53" i="17"/>
  <c r="S53" i="17"/>
  <c r="R53" i="17"/>
  <c r="AI52" i="17"/>
  <c r="AH52" i="17"/>
  <c r="AG52" i="17"/>
  <c r="AF52" i="17"/>
  <c r="AE52" i="17"/>
  <c r="AD52" i="17"/>
  <c r="AC52" i="17"/>
  <c r="AB52" i="17"/>
  <c r="AA52" i="17"/>
  <c r="Z52" i="17"/>
  <c r="Y52" i="17"/>
  <c r="W52" i="17"/>
  <c r="V52" i="17"/>
  <c r="T52" i="17"/>
  <c r="S52" i="17"/>
  <c r="R52" i="17"/>
  <c r="AI51" i="17"/>
  <c r="AH51" i="17"/>
  <c r="AG51" i="17"/>
  <c r="AF51" i="17"/>
  <c r="AE51" i="17"/>
  <c r="AD51" i="17"/>
  <c r="AC51" i="17"/>
  <c r="AB51" i="17"/>
  <c r="AA51" i="17"/>
  <c r="Z51" i="17"/>
  <c r="Y51" i="17"/>
  <c r="W51" i="17"/>
  <c r="V51" i="17"/>
  <c r="T51" i="17"/>
  <c r="S51" i="17"/>
  <c r="R51" i="17"/>
  <c r="AI50" i="17"/>
  <c r="AH50" i="17"/>
  <c r="AG50" i="17"/>
  <c r="AF50" i="17"/>
  <c r="AE50" i="17"/>
  <c r="AD50" i="17"/>
  <c r="AC50" i="17"/>
  <c r="AB50" i="17"/>
  <c r="AA50" i="17"/>
  <c r="Z50" i="17"/>
  <c r="Y50" i="17"/>
  <c r="W50" i="17"/>
  <c r="V50" i="17"/>
  <c r="T50" i="17"/>
  <c r="S50" i="17"/>
  <c r="R50" i="17"/>
  <c r="AI49" i="17"/>
  <c r="AH49" i="17"/>
  <c r="AG49" i="17"/>
  <c r="AF49" i="17"/>
  <c r="AE49" i="17"/>
  <c r="AD49" i="17"/>
  <c r="AC49" i="17"/>
  <c r="AB49" i="17"/>
  <c r="AA49" i="17"/>
  <c r="Z49" i="17"/>
  <c r="Y49" i="17"/>
  <c r="W49" i="17"/>
  <c r="V49" i="17"/>
  <c r="T49" i="17"/>
  <c r="S49" i="17"/>
  <c r="R49" i="17"/>
  <c r="AI48" i="17"/>
  <c r="AH48" i="17"/>
  <c r="AG48" i="17"/>
  <c r="AF48" i="17"/>
  <c r="AE48" i="17"/>
  <c r="AD48" i="17"/>
  <c r="AC48" i="17"/>
  <c r="AB48" i="17"/>
  <c r="AA48" i="17"/>
  <c r="W48" i="17"/>
  <c r="V48" i="17"/>
  <c r="T48" i="17"/>
  <c r="S48" i="17"/>
  <c r="R48" i="17"/>
  <c r="AI47" i="17"/>
  <c r="AH47" i="17"/>
  <c r="AG47" i="17"/>
  <c r="AF47" i="17"/>
  <c r="AE47" i="17"/>
  <c r="AD47" i="17"/>
  <c r="AC47" i="17"/>
  <c r="AB47" i="17"/>
  <c r="AA47" i="17"/>
  <c r="Y47" i="17"/>
  <c r="W47" i="17"/>
  <c r="V47" i="17"/>
  <c r="T47" i="17"/>
  <c r="S47" i="17"/>
  <c r="R47" i="17"/>
  <c r="AI46" i="17"/>
  <c r="AH46" i="17"/>
  <c r="AG46" i="17"/>
  <c r="AF46" i="17"/>
  <c r="AE46" i="17"/>
  <c r="AD46" i="17"/>
  <c r="AC46" i="17"/>
  <c r="AB46" i="17"/>
  <c r="Z46" i="17"/>
  <c r="Y46" i="17"/>
  <c r="W46" i="17"/>
  <c r="V46" i="17"/>
  <c r="T46" i="17"/>
  <c r="S46" i="17"/>
  <c r="R46" i="17"/>
  <c r="AI45" i="17"/>
  <c r="AH45" i="17"/>
  <c r="AG45" i="17"/>
  <c r="AF45" i="17"/>
  <c r="AE45" i="17"/>
  <c r="AD45" i="17"/>
  <c r="AB45" i="17"/>
  <c r="Z45" i="17"/>
  <c r="Y45" i="17"/>
  <c r="W45" i="17"/>
  <c r="V45" i="17"/>
  <c r="T45" i="17"/>
  <c r="S45" i="17"/>
  <c r="R45" i="17"/>
  <c r="AI44" i="17"/>
  <c r="AH44" i="17"/>
  <c r="AG44" i="17"/>
  <c r="AF44" i="17"/>
  <c r="AE44" i="17"/>
  <c r="AD44" i="17"/>
  <c r="AC44" i="17"/>
  <c r="Z44" i="17"/>
  <c r="Y44" i="17"/>
  <c r="W44" i="17"/>
  <c r="V44" i="17"/>
  <c r="T44" i="17"/>
  <c r="S44" i="17"/>
  <c r="R44" i="17"/>
  <c r="AI43" i="17"/>
  <c r="AH43" i="17"/>
  <c r="AG43" i="17"/>
  <c r="AF43" i="17"/>
  <c r="AE43" i="17"/>
  <c r="AD43" i="17"/>
  <c r="AC43" i="17"/>
  <c r="AA43" i="17"/>
  <c r="Z43" i="17"/>
  <c r="Y43" i="17"/>
  <c r="W43" i="17"/>
  <c r="V43" i="17"/>
  <c r="T43" i="17"/>
  <c r="S43" i="17"/>
  <c r="R43" i="17"/>
  <c r="AI42" i="17"/>
  <c r="AH42" i="17"/>
  <c r="AG42" i="17"/>
  <c r="AF42" i="17"/>
  <c r="AE42" i="17"/>
  <c r="AD42" i="17"/>
  <c r="AC42" i="17"/>
  <c r="AA42" i="17"/>
  <c r="Z42" i="17"/>
  <c r="Y42" i="17"/>
  <c r="W42" i="17"/>
  <c r="V42" i="17"/>
  <c r="T42" i="17"/>
  <c r="S42" i="17"/>
  <c r="R42" i="17"/>
  <c r="AI41" i="17"/>
  <c r="AH41" i="17"/>
  <c r="AG41" i="17"/>
  <c r="AF41" i="17"/>
  <c r="AE41" i="17"/>
  <c r="AD41" i="17"/>
  <c r="AC41" i="17"/>
  <c r="AB41" i="17"/>
  <c r="AA41" i="17"/>
  <c r="Z41" i="17"/>
  <c r="W41" i="17"/>
  <c r="V41" i="17"/>
  <c r="T41" i="17"/>
  <c r="S41" i="17"/>
  <c r="R41" i="17"/>
  <c r="AI40" i="17"/>
  <c r="AH40" i="17"/>
  <c r="AG40" i="17"/>
  <c r="AF40" i="17"/>
  <c r="AE40" i="17"/>
  <c r="AD40" i="17"/>
  <c r="AC40" i="17"/>
  <c r="AB40" i="17"/>
  <c r="Z40" i="17"/>
  <c r="Y40" i="17"/>
  <c r="W40" i="17"/>
  <c r="V40" i="17"/>
  <c r="T40" i="17"/>
  <c r="S40" i="17"/>
  <c r="R40" i="17"/>
  <c r="AI39" i="17"/>
  <c r="AH39" i="17"/>
  <c r="AG39" i="17"/>
  <c r="AF39" i="17"/>
  <c r="AE39" i="17"/>
  <c r="AD39" i="17"/>
  <c r="AC39" i="17"/>
  <c r="AB39" i="17"/>
  <c r="Y39" i="17"/>
  <c r="W39" i="17"/>
  <c r="V39" i="17"/>
  <c r="T39" i="17"/>
  <c r="S39" i="17"/>
  <c r="R39" i="17"/>
  <c r="AI38" i="17"/>
  <c r="AH38" i="17"/>
  <c r="AG38" i="17"/>
  <c r="AF38" i="17"/>
  <c r="AE38" i="17"/>
  <c r="AD38" i="17"/>
  <c r="AC38" i="17"/>
  <c r="AB38" i="17"/>
  <c r="Z38" i="17"/>
  <c r="Y38" i="17"/>
  <c r="W38" i="17"/>
  <c r="V38" i="17"/>
  <c r="T38" i="17"/>
  <c r="S38" i="17"/>
  <c r="R38" i="17"/>
  <c r="AI37" i="17"/>
  <c r="AH37" i="17"/>
  <c r="AG37" i="17"/>
  <c r="AF37" i="17"/>
  <c r="AE37" i="17"/>
  <c r="AD37" i="17"/>
  <c r="AC37" i="17"/>
  <c r="Z37" i="17"/>
  <c r="Y37" i="17"/>
  <c r="W37" i="17"/>
  <c r="V37" i="17"/>
  <c r="T37" i="17"/>
  <c r="S37" i="17"/>
  <c r="R37" i="17"/>
  <c r="AI36" i="17"/>
  <c r="AH36" i="17"/>
  <c r="AG36" i="17"/>
  <c r="AF36" i="17"/>
  <c r="AE36" i="17"/>
  <c r="AD36" i="17"/>
  <c r="AC36" i="17"/>
  <c r="AB36" i="17"/>
  <c r="Z36" i="17"/>
  <c r="Y36" i="17"/>
  <c r="W36" i="17"/>
  <c r="V36" i="17"/>
  <c r="T36" i="17"/>
  <c r="S36" i="17"/>
  <c r="R36" i="17"/>
  <c r="AI35" i="17"/>
  <c r="AH35" i="17"/>
  <c r="AG35" i="17"/>
  <c r="AF35" i="17"/>
  <c r="AE35" i="17"/>
  <c r="AD35" i="17"/>
  <c r="AC35" i="17"/>
  <c r="Z35" i="17"/>
  <c r="Y35" i="17"/>
  <c r="W35" i="17"/>
  <c r="V35" i="17"/>
  <c r="T35" i="17"/>
  <c r="S35" i="17"/>
  <c r="R35" i="17"/>
  <c r="AI34" i="17"/>
  <c r="AJ34" i="17" s="1"/>
  <c r="AH34" i="17"/>
  <c r="AG34" i="17"/>
  <c r="AF34" i="17"/>
  <c r="AE34" i="17"/>
  <c r="AD34" i="17"/>
  <c r="AB34" i="17"/>
  <c r="Z34" i="17"/>
  <c r="Y34" i="17"/>
  <c r="W34" i="17"/>
  <c r="V34" i="17"/>
  <c r="T34" i="17"/>
  <c r="S34" i="17"/>
  <c r="R34" i="17"/>
  <c r="AI33" i="17"/>
  <c r="AJ33" i="17" s="1"/>
  <c r="AH33" i="17"/>
  <c r="AG33" i="17"/>
  <c r="AF33" i="17"/>
  <c r="AE33" i="17"/>
  <c r="AD33" i="17"/>
  <c r="AC33" i="17"/>
  <c r="AB33" i="17"/>
  <c r="Y33" i="17"/>
  <c r="W33" i="17"/>
  <c r="V33" i="17"/>
  <c r="T33" i="17"/>
  <c r="S33" i="17"/>
  <c r="R33" i="17"/>
  <c r="AI32" i="17"/>
  <c r="AJ32" i="17" s="1"/>
  <c r="AH32" i="17"/>
  <c r="AG32" i="17"/>
  <c r="AF32" i="17"/>
  <c r="AE32" i="17"/>
  <c r="AD32" i="17"/>
  <c r="AC32" i="17"/>
  <c r="AB32" i="17"/>
  <c r="AA32" i="17"/>
  <c r="W32" i="17"/>
  <c r="V32" i="17"/>
  <c r="T32" i="17"/>
  <c r="S32" i="17"/>
  <c r="R32" i="17"/>
  <c r="AI31" i="17"/>
  <c r="AH31" i="17"/>
  <c r="AG31" i="17"/>
  <c r="AF31" i="17"/>
  <c r="AE31" i="17"/>
  <c r="AD31" i="17"/>
  <c r="AC31" i="17"/>
  <c r="AB31" i="17"/>
  <c r="AA31" i="17"/>
  <c r="W31" i="17"/>
  <c r="V31" i="17"/>
  <c r="T31" i="17"/>
  <c r="S31" i="17"/>
  <c r="R31" i="17"/>
  <c r="AI30" i="17"/>
  <c r="AH30" i="17"/>
  <c r="AG30" i="17"/>
  <c r="AF30" i="17"/>
  <c r="AE30" i="17"/>
  <c r="AD30" i="17"/>
  <c r="AC30" i="17"/>
  <c r="Z30" i="17"/>
  <c r="Y30" i="17"/>
  <c r="W30" i="17"/>
  <c r="V30" i="17"/>
  <c r="T30" i="17"/>
  <c r="S30" i="17"/>
  <c r="R30" i="17"/>
  <c r="AI29" i="17"/>
  <c r="AH29" i="17"/>
  <c r="AG29" i="17"/>
  <c r="AF29" i="17"/>
  <c r="AE29" i="17"/>
  <c r="AD29" i="17"/>
  <c r="AC29" i="17"/>
  <c r="AB29" i="17"/>
  <c r="AA29" i="17"/>
  <c r="Y29" i="17"/>
  <c r="W29" i="17"/>
  <c r="V29" i="17"/>
  <c r="T29" i="17"/>
  <c r="S29" i="17"/>
  <c r="R29" i="17"/>
  <c r="AI28" i="17"/>
  <c r="AH28" i="17"/>
  <c r="AG28" i="17"/>
  <c r="AF28" i="17"/>
  <c r="AE28" i="17"/>
  <c r="AD28" i="17"/>
  <c r="AC28" i="17"/>
  <c r="W28" i="17"/>
  <c r="V28" i="17"/>
  <c r="T28" i="17"/>
  <c r="S28" i="17"/>
  <c r="R28" i="17"/>
  <c r="AI27" i="17"/>
  <c r="AH27" i="17"/>
  <c r="AG27" i="17"/>
  <c r="AE27" i="17"/>
  <c r="AD27" i="17"/>
  <c r="AC27" i="17"/>
  <c r="Y27" i="17"/>
  <c r="W27" i="17"/>
  <c r="V27" i="17"/>
  <c r="T27" i="17"/>
  <c r="S27" i="17"/>
  <c r="R27" i="17"/>
  <c r="AI26" i="17"/>
  <c r="AH26" i="17"/>
  <c r="AF26" i="17"/>
  <c r="AE26" i="17"/>
  <c r="AD26" i="17"/>
  <c r="AC26" i="17"/>
  <c r="AA26" i="17"/>
  <c r="W26" i="17"/>
  <c r="V26" i="17"/>
  <c r="T26" i="17"/>
  <c r="S26" i="17"/>
  <c r="R26" i="17"/>
  <c r="AI25" i="17"/>
  <c r="AH25" i="17"/>
  <c r="AG25" i="17"/>
  <c r="AE25" i="17"/>
  <c r="AD25" i="17"/>
  <c r="AC25" i="17"/>
  <c r="W25" i="17"/>
  <c r="V25" i="17"/>
  <c r="T25" i="17"/>
  <c r="S25" i="17"/>
  <c r="R25" i="17"/>
  <c r="AI24" i="17"/>
  <c r="AH24" i="17"/>
  <c r="AF24" i="17"/>
  <c r="AE24" i="17"/>
  <c r="AD24" i="17"/>
  <c r="AC24" i="17"/>
  <c r="Y24" i="17"/>
  <c r="W24" i="17"/>
  <c r="V24" i="17"/>
  <c r="T24" i="17"/>
  <c r="S24" i="17"/>
  <c r="R24" i="17"/>
  <c r="AI23" i="17"/>
  <c r="AH23" i="17"/>
  <c r="AF23" i="17"/>
  <c r="AE23" i="17"/>
  <c r="AD23" i="17"/>
  <c r="W23" i="17"/>
  <c r="V23" i="17"/>
  <c r="T23" i="17"/>
  <c r="S23" i="17"/>
  <c r="R23" i="17"/>
  <c r="AI22" i="17"/>
  <c r="AG22" i="17"/>
  <c r="AF22" i="17"/>
  <c r="AE22" i="17"/>
  <c r="AD22" i="17"/>
  <c r="AB22" i="17"/>
  <c r="W22" i="17"/>
  <c r="V22" i="17"/>
  <c r="T22" i="17"/>
  <c r="S22" i="17"/>
  <c r="R22" i="17"/>
  <c r="AI21" i="17"/>
  <c r="AH21" i="17"/>
  <c r="AG21" i="17"/>
  <c r="AF21" i="17"/>
  <c r="AE21" i="17"/>
  <c r="AD21" i="17"/>
  <c r="AC21" i="17"/>
  <c r="Z21" i="17"/>
  <c r="W21" i="17"/>
  <c r="V21" i="17"/>
  <c r="T21" i="17"/>
  <c r="S21" i="17"/>
  <c r="R21" i="17"/>
  <c r="AI20" i="17"/>
  <c r="AH20" i="17"/>
  <c r="AG20" i="17"/>
  <c r="AF20" i="17"/>
  <c r="AD20" i="17"/>
  <c r="W20" i="17"/>
  <c r="V20" i="17"/>
  <c r="T20" i="17"/>
  <c r="S20" i="17"/>
  <c r="R20" i="17"/>
  <c r="AI19" i="17"/>
  <c r="AH19" i="17"/>
  <c r="AG19" i="17"/>
  <c r="AE19" i="17"/>
  <c r="AD19" i="17"/>
  <c r="AC19" i="17"/>
  <c r="W19" i="17"/>
  <c r="V19" i="17"/>
  <c r="T19" i="17"/>
  <c r="S19" i="17"/>
  <c r="R19" i="17"/>
  <c r="AI18" i="17"/>
  <c r="AH18" i="17"/>
  <c r="AF18" i="17"/>
  <c r="AE18" i="17"/>
  <c r="AD18" i="17"/>
  <c r="AC18" i="17"/>
  <c r="AA18" i="17"/>
  <c r="W18" i="17"/>
  <c r="V18" i="17"/>
  <c r="T18" i="17"/>
  <c r="S18" i="17"/>
  <c r="R18" i="17"/>
  <c r="D8" i="17"/>
  <c r="G67" i="16"/>
  <c r="F67" i="16"/>
  <c r="E67" i="16"/>
  <c r="D67" i="16"/>
  <c r="C67" i="16"/>
  <c r="G66" i="16"/>
  <c r="F66" i="16"/>
  <c r="E66" i="16"/>
  <c r="D66" i="16"/>
  <c r="C66" i="16"/>
  <c r="C58" i="16"/>
  <c r="D57" i="16"/>
  <c r="C57" i="16"/>
  <c r="W56" i="16"/>
  <c r="V56" i="16"/>
  <c r="U56" i="16"/>
  <c r="T56" i="16"/>
  <c r="S56" i="16"/>
  <c r="R56" i="16"/>
  <c r="AX55" i="16"/>
  <c r="AU55" i="16"/>
  <c r="AP55" i="16"/>
  <c r="E55" i="16"/>
  <c r="D55" i="16"/>
  <c r="B54" i="16"/>
  <c r="AZ53" i="16"/>
  <c r="AZ52" i="16"/>
  <c r="AZ51" i="16"/>
  <c r="AZ50" i="16"/>
  <c r="AZ49" i="16"/>
  <c r="AZ48" i="16"/>
  <c r="AZ47" i="16"/>
  <c r="AZ46" i="16"/>
  <c r="AZ45" i="16"/>
  <c r="AZ44" i="16"/>
  <c r="AZ43" i="16"/>
  <c r="AZ42" i="16"/>
  <c r="AZ41" i="16"/>
  <c r="AZ40" i="16"/>
  <c r="AZ39" i="16"/>
  <c r="AZ38" i="16"/>
  <c r="AZ37" i="16"/>
  <c r="AZ36" i="16"/>
  <c r="AZ35" i="16"/>
  <c r="AZ34" i="16"/>
  <c r="AZ33" i="16"/>
  <c r="AZ32" i="16"/>
  <c r="AZ31" i="16"/>
  <c r="AZ30" i="16"/>
  <c r="AZ29" i="16"/>
  <c r="AZ28" i="16"/>
  <c r="AZ27" i="16"/>
  <c r="AZ26" i="16"/>
  <c r="AZ25" i="16"/>
  <c r="AZ24" i="16"/>
  <c r="AZ23" i="16"/>
  <c r="AZ22" i="16"/>
  <c r="AZ21" i="16"/>
  <c r="AZ20" i="16"/>
  <c r="AZ19" i="16"/>
  <c r="AZ18" i="16"/>
  <c r="D8" i="16"/>
  <c r="G69" i="15"/>
  <c r="F69" i="15"/>
  <c r="E69" i="15"/>
  <c r="D69" i="15"/>
  <c r="C69" i="15"/>
  <c r="G68" i="15"/>
  <c r="F68" i="15"/>
  <c r="E68" i="15"/>
  <c r="D68" i="15"/>
  <c r="C68" i="15"/>
  <c r="G67" i="15"/>
  <c r="F67" i="15"/>
  <c r="E67" i="15"/>
  <c r="D67" i="15"/>
  <c r="C67" i="15"/>
  <c r="G66" i="15"/>
  <c r="F66" i="15"/>
  <c r="E66" i="15"/>
  <c r="D66" i="15"/>
  <c r="C66" i="15"/>
  <c r="C58" i="15"/>
  <c r="D57" i="15"/>
  <c r="C57" i="15"/>
  <c r="W56" i="15"/>
  <c r="V56" i="15"/>
  <c r="U56" i="15"/>
  <c r="T56" i="15"/>
  <c r="S56" i="15"/>
  <c r="R56" i="15"/>
  <c r="E55" i="15"/>
  <c r="D55" i="15"/>
  <c r="B54" i="15"/>
  <c r="AI53" i="15"/>
  <c r="AH53" i="15"/>
  <c r="AG53" i="15"/>
  <c r="AF53" i="15"/>
  <c r="AE53" i="15"/>
  <c r="AD53" i="15"/>
  <c r="AC53" i="15"/>
  <c r="AB53" i="15"/>
  <c r="AA53" i="15"/>
  <c r="Z53" i="15"/>
  <c r="Y53" i="15"/>
  <c r="W53" i="15"/>
  <c r="V53" i="15"/>
  <c r="T53" i="15"/>
  <c r="S53" i="15"/>
  <c r="R53" i="15"/>
  <c r="AI52" i="15"/>
  <c r="Z52" i="15" s="1"/>
  <c r="AH52" i="15"/>
  <c r="AG52" i="15"/>
  <c r="AF52" i="15"/>
  <c r="AE52" i="15"/>
  <c r="AD52" i="15"/>
  <c r="AC52" i="15"/>
  <c r="AB52" i="15"/>
  <c r="AA52" i="15"/>
  <c r="Y52" i="15"/>
  <c r="W52" i="15"/>
  <c r="V52" i="15"/>
  <c r="T52" i="15"/>
  <c r="S52" i="15"/>
  <c r="R52" i="15"/>
  <c r="AI51" i="15"/>
  <c r="Z51" i="15" s="1"/>
  <c r="AH51" i="15"/>
  <c r="AG51" i="15"/>
  <c r="AF51" i="15"/>
  <c r="AE51" i="15"/>
  <c r="AD51" i="15"/>
  <c r="AC51" i="15"/>
  <c r="AB51" i="15"/>
  <c r="AA51" i="15"/>
  <c r="Y51" i="15"/>
  <c r="W51" i="15"/>
  <c r="V51" i="15"/>
  <c r="T51" i="15"/>
  <c r="S51" i="15"/>
  <c r="R51" i="15"/>
  <c r="AI50" i="15"/>
  <c r="Z50" i="15" s="1"/>
  <c r="AH50" i="15"/>
  <c r="AG50" i="15"/>
  <c r="AF50" i="15"/>
  <c r="AE50" i="15"/>
  <c r="AD50" i="15"/>
  <c r="AC50" i="15"/>
  <c r="AB50" i="15"/>
  <c r="AA50" i="15"/>
  <c r="Y50" i="15"/>
  <c r="W50" i="15"/>
  <c r="V50" i="15"/>
  <c r="T50" i="15"/>
  <c r="S50" i="15"/>
  <c r="R50" i="15"/>
  <c r="AI49" i="15"/>
  <c r="Z49" i="15" s="1"/>
  <c r="AH49" i="15"/>
  <c r="AG49" i="15"/>
  <c r="AF49" i="15"/>
  <c r="AE49" i="15"/>
  <c r="AD49" i="15"/>
  <c r="AC49" i="15"/>
  <c r="AB49" i="15"/>
  <c r="AA49" i="15"/>
  <c r="Y49" i="15"/>
  <c r="W49" i="15"/>
  <c r="V49" i="15"/>
  <c r="T49" i="15"/>
  <c r="S49" i="15"/>
  <c r="R49" i="15"/>
  <c r="AI48" i="15"/>
  <c r="Z48" i="15" s="1"/>
  <c r="AH48" i="15"/>
  <c r="AG48" i="15"/>
  <c r="AF48" i="15"/>
  <c r="AE48" i="15"/>
  <c r="AD48" i="15"/>
  <c r="AC48" i="15"/>
  <c r="AB48" i="15"/>
  <c r="AA48" i="15"/>
  <c r="Y48" i="15"/>
  <c r="W48" i="15"/>
  <c r="V48" i="15"/>
  <c r="T48" i="15"/>
  <c r="S48" i="15"/>
  <c r="R48" i="15"/>
  <c r="AI47" i="15"/>
  <c r="AH47" i="15"/>
  <c r="AG47" i="15"/>
  <c r="AF47" i="15"/>
  <c r="AE47" i="15"/>
  <c r="AD47" i="15"/>
  <c r="AC47" i="15"/>
  <c r="AB47" i="15"/>
  <c r="AA47" i="15"/>
  <c r="Z47" i="15"/>
  <c r="Y47" i="15"/>
  <c r="W47" i="15"/>
  <c r="V47" i="15"/>
  <c r="T47" i="15"/>
  <c r="S47" i="15"/>
  <c r="R47" i="15"/>
  <c r="AI46" i="15"/>
  <c r="AH46" i="15"/>
  <c r="AG46" i="15"/>
  <c r="AF46" i="15"/>
  <c r="AE46" i="15"/>
  <c r="AD46" i="15"/>
  <c r="AC46" i="15"/>
  <c r="AB46" i="15"/>
  <c r="AA46" i="15"/>
  <c r="Z46" i="15"/>
  <c r="Y46" i="15"/>
  <c r="W46" i="15"/>
  <c r="V46" i="15"/>
  <c r="T46" i="15"/>
  <c r="S46" i="15"/>
  <c r="R46" i="15"/>
  <c r="AI45" i="15"/>
  <c r="AH45" i="15"/>
  <c r="AG45" i="15"/>
  <c r="AF45" i="15"/>
  <c r="AE45" i="15"/>
  <c r="AD45" i="15"/>
  <c r="AC45" i="15"/>
  <c r="AB45" i="15"/>
  <c r="AA45" i="15"/>
  <c r="Z45" i="15"/>
  <c r="Y45" i="15"/>
  <c r="W45" i="15"/>
  <c r="V45" i="15"/>
  <c r="T45" i="15"/>
  <c r="S45" i="15"/>
  <c r="R45" i="15"/>
  <c r="AI44" i="15"/>
  <c r="Z44" i="15" s="1"/>
  <c r="AH44" i="15"/>
  <c r="AG44" i="15"/>
  <c r="AF44" i="15"/>
  <c r="AE44" i="15"/>
  <c r="AD44" i="15"/>
  <c r="AC44" i="15"/>
  <c r="AB44" i="15"/>
  <c r="AA44" i="15"/>
  <c r="Y44" i="15"/>
  <c r="W44" i="15"/>
  <c r="V44" i="15"/>
  <c r="T44" i="15"/>
  <c r="S44" i="15"/>
  <c r="R44" i="15"/>
  <c r="AI43" i="15"/>
  <c r="Z43" i="15" s="1"/>
  <c r="AH43" i="15"/>
  <c r="AG43" i="15"/>
  <c r="AF43" i="15"/>
  <c r="AE43" i="15"/>
  <c r="AD43" i="15"/>
  <c r="AC43" i="15"/>
  <c r="AB43" i="15"/>
  <c r="AA43" i="15"/>
  <c r="Y43" i="15"/>
  <c r="W43" i="15"/>
  <c r="V43" i="15"/>
  <c r="T43" i="15"/>
  <c r="S43" i="15"/>
  <c r="R43" i="15"/>
  <c r="AI42" i="15"/>
  <c r="Z42" i="15" s="1"/>
  <c r="AH42" i="15"/>
  <c r="AG42" i="15"/>
  <c r="AF42" i="15"/>
  <c r="AE42" i="15"/>
  <c r="AD42" i="15"/>
  <c r="AC42" i="15"/>
  <c r="AB42" i="15"/>
  <c r="AA42" i="15"/>
  <c r="Y42" i="15"/>
  <c r="W42" i="15"/>
  <c r="V42" i="15"/>
  <c r="T42" i="15"/>
  <c r="S42" i="15"/>
  <c r="R42" i="15"/>
  <c r="AI41" i="15"/>
  <c r="AH41" i="15"/>
  <c r="AG41" i="15"/>
  <c r="AF41" i="15"/>
  <c r="AE41" i="15"/>
  <c r="AD41" i="15"/>
  <c r="AC41" i="15"/>
  <c r="AB41" i="15"/>
  <c r="AA41" i="15"/>
  <c r="Z41" i="15"/>
  <c r="Y41" i="15"/>
  <c r="W41" i="15"/>
  <c r="V41" i="15"/>
  <c r="T41" i="15"/>
  <c r="S41" i="15"/>
  <c r="R41" i="15"/>
  <c r="AI40" i="15"/>
  <c r="Z40" i="15" s="1"/>
  <c r="AH40" i="15"/>
  <c r="AG40" i="15"/>
  <c r="AF40" i="15"/>
  <c r="AE40" i="15"/>
  <c r="AD40" i="15"/>
  <c r="AC40" i="15"/>
  <c r="AB40" i="15"/>
  <c r="AA40" i="15"/>
  <c r="Y40" i="15"/>
  <c r="W40" i="15"/>
  <c r="V40" i="15"/>
  <c r="T40" i="15"/>
  <c r="S40" i="15"/>
  <c r="R40" i="15"/>
  <c r="AI39" i="15"/>
  <c r="AH39" i="15"/>
  <c r="AG39" i="15"/>
  <c r="AF39" i="15"/>
  <c r="AE39" i="15"/>
  <c r="AD39" i="15"/>
  <c r="AC39" i="15"/>
  <c r="AB39" i="15"/>
  <c r="AA39" i="15"/>
  <c r="Z39" i="15"/>
  <c r="Y39" i="15"/>
  <c r="W39" i="15"/>
  <c r="V39" i="15"/>
  <c r="T39" i="15"/>
  <c r="S39" i="15"/>
  <c r="R39" i="15"/>
  <c r="AI38" i="15"/>
  <c r="AH38" i="15"/>
  <c r="AG38" i="15"/>
  <c r="AF38" i="15"/>
  <c r="AE38" i="15"/>
  <c r="AD38" i="15"/>
  <c r="AC38" i="15"/>
  <c r="AB38" i="15"/>
  <c r="AA38" i="15"/>
  <c r="Z38" i="15"/>
  <c r="Y38" i="15"/>
  <c r="W38" i="15"/>
  <c r="V38" i="15"/>
  <c r="T38" i="15"/>
  <c r="S38" i="15"/>
  <c r="R38" i="15"/>
  <c r="AI37" i="15"/>
  <c r="AH37" i="15"/>
  <c r="AG37" i="15"/>
  <c r="AF37" i="15"/>
  <c r="AE37" i="15"/>
  <c r="AD37" i="15"/>
  <c r="AC37" i="15"/>
  <c r="AB37" i="15"/>
  <c r="AA37" i="15"/>
  <c r="Z37" i="15"/>
  <c r="W37" i="15"/>
  <c r="V37" i="15"/>
  <c r="T37" i="15"/>
  <c r="S37" i="15"/>
  <c r="R37" i="15"/>
  <c r="AI36" i="15"/>
  <c r="AH36" i="15"/>
  <c r="AG36" i="15"/>
  <c r="AF36" i="15"/>
  <c r="AE36" i="15"/>
  <c r="AD36" i="15"/>
  <c r="AC36" i="15"/>
  <c r="AB36" i="15"/>
  <c r="AA36" i="15"/>
  <c r="W36" i="15"/>
  <c r="V36" i="15"/>
  <c r="T36" i="15"/>
  <c r="S36" i="15"/>
  <c r="R36" i="15"/>
  <c r="AI35" i="15"/>
  <c r="AH35" i="15"/>
  <c r="AG35" i="15"/>
  <c r="AF35" i="15"/>
  <c r="AE35" i="15"/>
  <c r="AD35" i="15"/>
  <c r="AC35" i="15"/>
  <c r="AB35" i="15"/>
  <c r="Y35" i="15"/>
  <c r="W35" i="15"/>
  <c r="V35" i="15"/>
  <c r="T35" i="15"/>
  <c r="S35" i="15"/>
  <c r="R35" i="15"/>
  <c r="AI34" i="15"/>
  <c r="AH34" i="15"/>
  <c r="AG34" i="15"/>
  <c r="AF34" i="15"/>
  <c r="AE34" i="15"/>
  <c r="AD34" i="15"/>
  <c r="AC34" i="15"/>
  <c r="AB34" i="15"/>
  <c r="Y34" i="15"/>
  <c r="W34" i="15"/>
  <c r="V34" i="15"/>
  <c r="T34" i="15"/>
  <c r="S34" i="15"/>
  <c r="R34" i="15"/>
  <c r="AI33" i="15"/>
  <c r="AJ33" i="15" s="1"/>
  <c r="AH33" i="15"/>
  <c r="AG33" i="15"/>
  <c r="AF33" i="15"/>
  <c r="AE33" i="15"/>
  <c r="AD33" i="15"/>
  <c r="AC33" i="15"/>
  <c r="AB33" i="15"/>
  <c r="Z33" i="15"/>
  <c r="Y33" i="15"/>
  <c r="W33" i="15"/>
  <c r="V33" i="15"/>
  <c r="T33" i="15"/>
  <c r="S33" i="15"/>
  <c r="R33" i="15"/>
  <c r="AI32" i="15"/>
  <c r="AJ32" i="15" s="1"/>
  <c r="AH32" i="15"/>
  <c r="AG32" i="15"/>
  <c r="AF32" i="15"/>
  <c r="AE32" i="15"/>
  <c r="AD32" i="15"/>
  <c r="AC32" i="15"/>
  <c r="AB32" i="15"/>
  <c r="AA32" i="15"/>
  <c r="Y32" i="15"/>
  <c r="W32" i="15"/>
  <c r="V32" i="15"/>
  <c r="T32" i="15"/>
  <c r="S32" i="15"/>
  <c r="R32" i="15"/>
  <c r="AI31" i="15"/>
  <c r="AH31" i="15"/>
  <c r="AG31" i="15"/>
  <c r="AF31" i="15"/>
  <c r="AE31" i="15"/>
  <c r="AD31" i="15"/>
  <c r="AC31" i="15"/>
  <c r="AB31" i="15"/>
  <c r="Y31" i="15"/>
  <c r="W31" i="15"/>
  <c r="V31" i="15"/>
  <c r="T31" i="15"/>
  <c r="S31" i="15"/>
  <c r="R31" i="15"/>
  <c r="AI30" i="15"/>
  <c r="AH30" i="15"/>
  <c r="AG30" i="15"/>
  <c r="AF30" i="15"/>
  <c r="AE30" i="15"/>
  <c r="AD30" i="15"/>
  <c r="AC30" i="15"/>
  <c r="AB30" i="15"/>
  <c r="Y30" i="15"/>
  <c r="W30" i="15"/>
  <c r="V30" i="15"/>
  <c r="T30" i="15"/>
  <c r="S30" i="15"/>
  <c r="R30" i="15"/>
  <c r="AI29" i="15"/>
  <c r="AH29" i="15"/>
  <c r="AG29" i="15"/>
  <c r="AF29" i="15"/>
  <c r="AE29" i="15"/>
  <c r="AD29" i="15"/>
  <c r="AC29" i="15"/>
  <c r="AB29" i="15"/>
  <c r="Z29" i="15"/>
  <c r="Y29" i="15"/>
  <c r="W29" i="15"/>
  <c r="V29" i="15"/>
  <c r="T29" i="15"/>
  <c r="S29" i="15"/>
  <c r="R29" i="15"/>
  <c r="AI28" i="15"/>
  <c r="AH28" i="15"/>
  <c r="AG28" i="15"/>
  <c r="AF28" i="15"/>
  <c r="AE28" i="15"/>
  <c r="AD28" i="15"/>
  <c r="AC28" i="15"/>
  <c r="AB28" i="15"/>
  <c r="W28" i="15"/>
  <c r="V28" i="15"/>
  <c r="T28" i="15"/>
  <c r="S28" i="15"/>
  <c r="R28" i="15"/>
  <c r="AI27" i="15"/>
  <c r="AH27" i="15"/>
  <c r="AG27" i="15"/>
  <c r="AF27" i="15"/>
  <c r="AD27" i="15"/>
  <c r="AC27" i="15"/>
  <c r="AB27" i="15"/>
  <c r="Y27" i="15"/>
  <c r="W27" i="15"/>
  <c r="V27" i="15"/>
  <c r="T27" i="15"/>
  <c r="S27" i="15"/>
  <c r="R27" i="15"/>
  <c r="AI26" i="15"/>
  <c r="AH26" i="15"/>
  <c r="AG26" i="15"/>
  <c r="AE26" i="15"/>
  <c r="AD26" i="15"/>
  <c r="AC26" i="15"/>
  <c r="AB26" i="15"/>
  <c r="W26" i="15"/>
  <c r="V26" i="15"/>
  <c r="T26" i="15"/>
  <c r="S26" i="15"/>
  <c r="R26" i="15"/>
  <c r="AI25" i="15"/>
  <c r="AH25" i="15"/>
  <c r="AG25" i="15"/>
  <c r="AE25" i="15"/>
  <c r="AD25" i="15"/>
  <c r="AC25" i="15"/>
  <c r="Y25" i="15"/>
  <c r="W25" i="15"/>
  <c r="V25" i="15"/>
  <c r="T25" i="15"/>
  <c r="S25" i="15"/>
  <c r="R25" i="15"/>
  <c r="AI24" i="15"/>
  <c r="AH24" i="15"/>
  <c r="AG24" i="15"/>
  <c r="AE24" i="15"/>
  <c r="AD24" i="15"/>
  <c r="AC24" i="15"/>
  <c r="Y24" i="15"/>
  <c r="W24" i="15"/>
  <c r="V24" i="15"/>
  <c r="T24" i="15"/>
  <c r="S24" i="15"/>
  <c r="R24" i="15"/>
  <c r="AI23" i="15"/>
  <c r="AH23" i="15"/>
  <c r="AG23" i="15"/>
  <c r="AF23" i="15"/>
  <c r="AD23" i="15"/>
  <c r="AC23" i="15"/>
  <c r="AB23" i="15"/>
  <c r="W23" i="15"/>
  <c r="V23" i="15"/>
  <c r="T23" i="15"/>
  <c r="S23" i="15"/>
  <c r="R23" i="15"/>
  <c r="AI22" i="15"/>
  <c r="AH22" i="15"/>
  <c r="AG22" i="15"/>
  <c r="AF22" i="15"/>
  <c r="AD22" i="15"/>
  <c r="AC22" i="15"/>
  <c r="AB22" i="15"/>
  <c r="W22" i="15"/>
  <c r="V22" i="15"/>
  <c r="T22" i="15"/>
  <c r="S22" i="15"/>
  <c r="R22" i="15"/>
  <c r="AI21" i="15"/>
  <c r="AH21" i="15"/>
  <c r="AG21" i="15"/>
  <c r="AF21" i="15"/>
  <c r="AE21" i="15"/>
  <c r="AD21" i="15"/>
  <c r="AC21" i="15"/>
  <c r="AB21" i="15"/>
  <c r="W21" i="15"/>
  <c r="V21" i="15"/>
  <c r="T21" i="15"/>
  <c r="S21" i="15"/>
  <c r="R21" i="15"/>
  <c r="AI20" i="15"/>
  <c r="AH20" i="15"/>
  <c r="AG20" i="15"/>
  <c r="AF20" i="15"/>
  <c r="AD20" i="15"/>
  <c r="AC20" i="15"/>
  <c r="W20" i="15"/>
  <c r="V20" i="15"/>
  <c r="T20" i="15"/>
  <c r="S20" i="15"/>
  <c r="R20" i="15"/>
  <c r="AI19" i="15"/>
  <c r="AH19" i="15"/>
  <c r="AG19" i="15"/>
  <c r="AE19" i="15"/>
  <c r="AD19" i="15"/>
  <c r="AC19" i="15"/>
  <c r="W19" i="15"/>
  <c r="V19" i="15"/>
  <c r="T19" i="15"/>
  <c r="S19" i="15"/>
  <c r="R19" i="15"/>
  <c r="AI18" i="15"/>
  <c r="AH18" i="15"/>
  <c r="AG18" i="15"/>
  <c r="AE18" i="15"/>
  <c r="AD18" i="15"/>
  <c r="AC18" i="15"/>
  <c r="AB18" i="15"/>
  <c r="W18" i="15"/>
  <c r="V18" i="15"/>
  <c r="T18" i="15"/>
  <c r="S18" i="15"/>
  <c r="R18" i="15"/>
  <c r="D8" i="15"/>
  <c r="G69" i="14"/>
  <c r="F69" i="14"/>
  <c r="E69" i="14"/>
  <c r="D69" i="14"/>
  <c r="C69" i="14"/>
  <c r="G68" i="14"/>
  <c r="F68" i="14"/>
  <c r="E68" i="14"/>
  <c r="D68" i="14"/>
  <c r="C68" i="14"/>
  <c r="G67" i="14"/>
  <c r="F67" i="14"/>
  <c r="E67" i="14"/>
  <c r="D67" i="14"/>
  <c r="C67" i="14"/>
  <c r="G66" i="14"/>
  <c r="F66" i="14"/>
  <c r="E66" i="14"/>
  <c r="D66" i="14"/>
  <c r="C66" i="14"/>
  <c r="C58" i="14"/>
  <c r="D57" i="14"/>
  <c r="C57" i="14"/>
  <c r="W56" i="14"/>
  <c r="V56" i="14"/>
  <c r="U56" i="14"/>
  <c r="T56" i="14"/>
  <c r="S56" i="14"/>
  <c r="R56" i="14"/>
  <c r="E55" i="14"/>
  <c r="D55" i="14"/>
  <c r="B54" i="14"/>
  <c r="D20" i="68" s="1"/>
  <c r="AI53" i="14"/>
  <c r="AH53" i="14"/>
  <c r="AG53" i="14"/>
  <c r="AF53" i="14"/>
  <c r="AE53" i="14"/>
  <c r="AD53" i="14"/>
  <c r="AC53" i="14"/>
  <c r="AB53" i="14"/>
  <c r="AA53" i="14"/>
  <c r="Z53" i="14"/>
  <c r="Y53" i="14"/>
  <c r="W53" i="14"/>
  <c r="V53" i="14"/>
  <c r="T53" i="14"/>
  <c r="S53" i="14"/>
  <c r="R53" i="14"/>
  <c r="AI52" i="14"/>
  <c r="AH52" i="14"/>
  <c r="AG52" i="14"/>
  <c r="AF52" i="14"/>
  <c r="AE52" i="14"/>
  <c r="AD52" i="14"/>
  <c r="AC52" i="14"/>
  <c r="AB52" i="14"/>
  <c r="AA52" i="14"/>
  <c r="Z52" i="14"/>
  <c r="Y52" i="14"/>
  <c r="W52" i="14"/>
  <c r="V52" i="14"/>
  <c r="T52" i="14"/>
  <c r="S52" i="14"/>
  <c r="R52" i="14"/>
  <c r="AI51" i="14"/>
  <c r="AH51" i="14"/>
  <c r="AG51" i="14"/>
  <c r="AF51" i="14"/>
  <c r="AE51" i="14"/>
  <c r="AD51" i="14"/>
  <c r="AC51" i="14"/>
  <c r="AB51" i="14"/>
  <c r="AA51" i="14"/>
  <c r="Z51" i="14"/>
  <c r="Y51" i="14"/>
  <c r="W51" i="14"/>
  <c r="V51" i="14"/>
  <c r="T51" i="14"/>
  <c r="S51" i="14"/>
  <c r="R51" i="14"/>
  <c r="AI50" i="14"/>
  <c r="AH50" i="14"/>
  <c r="AG50" i="14"/>
  <c r="AF50" i="14"/>
  <c r="AE50" i="14"/>
  <c r="AD50" i="14"/>
  <c r="AC50" i="14"/>
  <c r="AB50" i="14"/>
  <c r="AA50" i="14"/>
  <c r="Z50" i="14"/>
  <c r="Y50" i="14"/>
  <c r="W50" i="14"/>
  <c r="V50" i="14"/>
  <c r="T50" i="14"/>
  <c r="S50" i="14"/>
  <c r="R50" i="14"/>
  <c r="AI49" i="14"/>
  <c r="AH49" i="14"/>
  <c r="AG49" i="14"/>
  <c r="AF49" i="14"/>
  <c r="AE49" i="14"/>
  <c r="AD49" i="14"/>
  <c r="AC49" i="14"/>
  <c r="AB49" i="14"/>
  <c r="AA49" i="14"/>
  <c r="Z49" i="14"/>
  <c r="Y49" i="14"/>
  <c r="W49" i="14"/>
  <c r="V49" i="14"/>
  <c r="T49" i="14"/>
  <c r="S49" i="14"/>
  <c r="R49" i="14"/>
  <c r="AI48" i="14"/>
  <c r="AH48" i="14"/>
  <c r="AG48" i="14"/>
  <c r="AF48" i="14"/>
  <c r="AE48" i="14"/>
  <c r="AD48" i="14"/>
  <c r="AC48" i="14"/>
  <c r="AB48" i="14"/>
  <c r="AA48" i="14"/>
  <c r="Z48" i="14"/>
  <c r="Y48" i="14"/>
  <c r="W48" i="14"/>
  <c r="V48" i="14"/>
  <c r="T48" i="14"/>
  <c r="S48" i="14"/>
  <c r="R48" i="14"/>
  <c r="AI47" i="14"/>
  <c r="AH47" i="14"/>
  <c r="AG47" i="14"/>
  <c r="AF47" i="14"/>
  <c r="AE47" i="14"/>
  <c r="AD47" i="14"/>
  <c r="AC47" i="14"/>
  <c r="AB47" i="14"/>
  <c r="AA47" i="14"/>
  <c r="Z47" i="14"/>
  <c r="W47" i="14"/>
  <c r="V47" i="14"/>
  <c r="T47" i="14"/>
  <c r="S47" i="14"/>
  <c r="R47" i="14"/>
  <c r="AI46" i="14"/>
  <c r="AH46" i="14"/>
  <c r="AG46" i="14"/>
  <c r="AF46" i="14"/>
  <c r="AE46" i="14"/>
  <c r="AD46" i="14"/>
  <c r="AC46" i="14"/>
  <c r="AB46" i="14"/>
  <c r="AA46" i="14"/>
  <c r="Y46" i="14"/>
  <c r="W46" i="14"/>
  <c r="V46" i="14"/>
  <c r="T46" i="14"/>
  <c r="S46" i="14"/>
  <c r="R46" i="14"/>
  <c r="AI45" i="14"/>
  <c r="AH45" i="14"/>
  <c r="AG45" i="14"/>
  <c r="AF45" i="14"/>
  <c r="AE45" i="14"/>
  <c r="AD45" i="14"/>
  <c r="AC45" i="14"/>
  <c r="AB45" i="14"/>
  <c r="AA45" i="14"/>
  <c r="Y45" i="14"/>
  <c r="W45" i="14"/>
  <c r="V45" i="14"/>
  <c r="T45" i="14"/>
  <c r="S45" i="14"/>
  <c r="R45" i="14"/>
  <c r="AI44" i="14"/>
  <c r="AH44" i="14"/>
  <c r="AG44" i="14"/>
  <c r="AF44" i="14"/>
  <c r="AE44" i="14"/>
  <c r="AD44" i="14"/>
  <c r="AC44" i="14"/>
  <c r="AB44" i="14"/>
  <c r="AA44" i="14"/>
  <c r="Y44" i="14"/>
  <c r="W44" i="14"/>
  <c r="V44" i="14"/>
  <c r="T44" i="14"/>
  <c r="S44" i="14"/>
  <c r="R44" i="14"/>
  <c r="AI43" i="14"/>
  <c r="AH43" i="14"/>
  <c r="AG43" i="14"/>
  <c r="AF43" i="14"/>
  <c r="AE43" i="14"/>
  <c r="AD43" i="14"/>
  <c r="AC43" i="14"/>
  <c r="AB43" i="14"/>
  <c r="Z43" i="14"/>
  <c r="Y43" i="14"/>
  <c r="W43" i="14"/>
  <c r="V43" i="14"/>
  <c r="T43" i="14"/>
  <c r="S43" i="14"/>
  <c r="R43" i="14"/>
  <c r="AI42" i="14"/>
  <c r="AH42" i="14"/>
  <c r="AG42" i="14"/>
  <c r="AF42" i="14"/>
  <c r="AE42" i="14"/>
  <c r="AD42" i="14"/>
  <c r="AC42" i="14"/>
  <c r="AB42" i="14"/>
  <c r="Z42" i="14"/>
  <c r="Y42" i="14"/>
  <c r="W42" i="14"/>
  <c r="V42" i="14"/>
  <c r="T42" i="14"/>
  <c r="S42" i="14"/>
  <c r="R42" i="14"/>
  <c r="AI41" i="14"/>
  <c r="AH41" i="14"/>
  <c r="AG41" i="14"/>
  <c r="AF41" i="14"/>
  <c r="AE41" i="14"/>
  <c r="AD41" i="14"/>
  <c r="AC41" i="14"/>
  <c r="AA41" i="14"/>
  <c r="Z41" i="14"/>
  <c r="Y41" i="14"/>
  <c r="W41" i="14"/>
  <c r="V41" i="14"/>
  <c r="T41" i="14"/>
  <c r="S41" i="14"/>
  <c r="R41" i="14"/>
  <c r="AI40" i="14"/>
  <c r="AH40" i="14"/>
  <c r="AG40" i="14"/>
  <c r="AF40" i="14"/>
  <c r="AE40" i="14"/>
  <c r="AD40" i="14"/>
  <c r="AC40" i="14"/>
  <c r="AB40" i="14"/>
  <c r="Z40" i="14"/>
  <c r="Y40" i="14"/>
  <c r="W40" i="14"/>
  <c r="V40" i="14"/>
  <c r="T40" i="14"/>
  <c r="S40" i="14"/>
  <c r="R40" i="14"/>
  <c r="AI39" i="14"/>
  <c r="AH39" i="14"/>
  <c r="AG39" i="14"/>
  <c r="AF39" i="14"/>
  <c r="AE39" i="14"/>
  <c r="AD39" i="14"/>
  <c r="AC39" i="14"/>
  <c r="AB39" i="14"/>
  <c r="Z39" i="14"/>
  <c r="Y39" i="14"/>
  <c r="W39" i="14"/>
  <c r="V39" i="14"/>
  <c r="T39" i="14"/>
  <c r="S39" i="14"/>
  <c r="R39" i="14"/>
  <c r="AI38" i="14"/>
  <c r="AH38" i="14"/>
  <c r="AG38" i="14"/>
  <c r="AF38" i="14"/>
  <c r="AE38" i="14"/>
  <c r="AD38" i="14"/>
  <c r="AC38" i="14"/>
  <c r="AB38" i="14"/>
  <c r="Z38" i="14"/>
  <c r="Y38" i="14"/>
  <c r="W38" i="14"/>
  <c r="V38" i="14"/>
  <c r="T38" i="14"/>
  <c r="S38" i="14"/>
  <c r="R38" i="14"/>
  <c r="AI37" i="14"/>
  <c r="AH37" i="14"/>
  <c r="AG37" i="14"/>
  <c r="AF37" i="14"/>
  <c r="AE37" i="14"/>
  <c r="AD37" i="14"/>
  <c r="AC37" i="14"/>
  <c r="AB37" i="14"/>
  <c r="AA37" i="14"/>
  <c r="Y37" i="14"/>
  <c r="W37" i="14"/>
  <c r="V37" i="14"/>
  <c r="T37" i="14"/>
  <c r="S37" i="14"/>
  <c r="R37" i="14"/>
  <c r="AI36" i="14"/>
  <c r="AH36" i="14"/>
  <c r="AG36" i="14"/>
  <c r="AF36" i="14"/>
  <c r="AE36" i="14"/>
  <c r="AD36" i="14"/>
  <c r="AC36" i="14"/>
  <c r="AB36" i="14"/>
  <c r="Z36" i="14"/>
  <c r="Y36" i="14"/>
  <c r="W36" i="14"/>
  <c r="V36" i="14"/>
  <c r="T36" i="14"/>
  <c r="S36" i="14"/>
  <c r="R36" i="14"/>
  <c r="AI35" i="14"/>
  <c r="AH35" i="14"/>
  <c r="AG35" i="14"/>
  <c r="AF35" i="14"/>
  <c r="AE35" i="14"/>
  <c r="AD35" i="14"/>
  <c r="AC35" i="14"/>
  <c r="AB35" i="14"/>
  <c r="AA35" i="14"/>
  <c r="Y35" i="14"/>
  <c r="W35" i="14"/>
  <c r="V35" i="14"/>
  <c r="T35" i="14"/>
  <c r="S35" i="14"/>
  <c r="R35" i="14"/>
  <c r="AI34" i="14"/>
  <c r="AJ34" i="14" s="1"/>
  <c r="AH34" i="14"/>
  <c r="AG34" i="14"/>
  <c r="AF34" i="14"/>
  <c r="AE34" i="14"/>
  <c r="AD34" i="14"/>
  <c r="AC34" i="14"/>
  <c r="AB34" i="14"/>
  <c r="Z34" i="14"/>
  <c r="Y34" i="14"/>
  <c r="W34" i="14"/>
  <c r="V34" i="14"/>
  <c r="T34" i="14"/>
  <c r="S34" i="14"/>
  <c r="R34" i="14"/>
  <c r="AI33" i="14"/>
  <c r="AH33" i="14"/>
  <c r="AG33" i="14"/>
  <c r="AE33" i="14"/>
  <c r="AD33" i="14"/>
  <c r="AC33" i="14"/>
  <c r="AB33" i="14"/>
  <c r="Z33" i="14"/>
  <c r="W33" i="14"/>
  <c r="V33" i="14"/>
  <c r="T33" i="14"/>
  <c r="S33" i="14"/>
  <c r="R33" i="14"/>
  <c r="AI32" i="14"/>
  <c r="AH32" i="14"/>
  <c r="AG32" i="14"/>
  <c r="AD32" i="14"/>
  <c r="AC32" i="14"/>
  <c r="AB32" i="14"/>
  <c r="W32" i="14"/>
  <c r="V32" i="14"/>
  <c r="T32" i="14"/>
  <c r="S32" i="14"/>
  <c r="R32" i="14"/>
  <c r="AI31" i="14"/>
  <c r="AH31" i="14"/>
  <c r="AG31" i="14"/>
  <c r="AF31" i="14"/>
  <c r="AD31" i="14"/>
  <c r="AC31" i="14"/>
  <c r="AB31" i="14"/>
  <c r="Y31" i="14"/>
  <c r="W31" i="14"/>
  <c r="V31" i="14"/>
  <c r="T31" i="14"/>
  <c r="S31" i="14"/>
  <c r="R31" i="14"/>
  <c r="AI30" i="14"/>
  <c r="AH30" i="14"/>
  <c r="AG30" i="14"/>
  <c r="AD30" i="14"/>
  <c r="AC30" i="14"/>
  <c r="AB30" i="14"/>
  <c r="Y30" i="14"/>
  <c r="W30" i="14"/>
  <c r="V30" i="14"/>
  <c r="T30" i="14"/>
  <c r="S30" i="14"/>
  <c r="R30" i="14"/>
  <c r="AI29" i="14"/>
  <c r="AH29" i="14"/>
  <c r="AG29" i="14"/>
  <c r="AD29" i="14"/>
  <c r="AC29" i="14"/>
  <c r="AB29" i="14"/>
  <c r="AA29" i="14"/>
  <c r="Y29" i="14"/>
  <c r="W29" i="14"/>
  <c r="V29" i="14"/>
  <c r="T29" i="14"/>
  <c r="S29" i="14"/>
  <c r="R29" i="14"/>
  <c r="AI28" i="14"/>
  <c r="AH28" i="14"/>
  <c r="AG28" i="14"/>
  <c r="AD28" i="14"/>
  <c r="AC28" i="14"/>
  <c r="Z28" i="14"/>
  <c r="Y28" i="14"/>
  <c r="W28" i="14"/>
  <c r="V28" i="14"/>
  <c r="T28" i="14"/>
  <c r="S28" i="14"/>
  <c r="R28" i="14"/>
  <c r="AI27" i="14"/>
  <c r="AH27" i="14"/>
  <c r="AG27" i="14"/>
  <c r="AE27" i="14"/>
  <c r="AD27" i="14"/>
  <c r="AC27" i="14"/>
  <c r="AB27" i="14"/>
  <c r="Y27" i="14"/>
  <c r="W27" i="14"/>
  <c r="V27" i="14"/>
  <c r="T27" i="14"/>
  <c r="S27" i="14"/>
  <c r="R27" i="14"/>
  <c r="AI26" i="14"/>
  <c r="AH26" i="14"/>
  <c r="AG26" i="14"/>
  <c r="AE26" i="14"/>
  <c r="AD26" i="14"/>
  <c r="AC26" i="14"/>
  <c r="AB26" i="14"/>
  <c r="Z26" i="14"/>
  <c r="Y26" i="14"/>
  <c r="W26" i="14"/>
  <c r="V26" i="14"/>
  <c r="T26" i="14"/>
  <c r="S26" i="14"/>
  <c r="R26" i="14"/>
  <c r="AI25" i="14"/>
  <c r="AH25" i="14"/>
  <c r="AG25" i="14"/>
  <c r="AE25" i="14"/>
  <c r="AD25" i="14"/>
  <c r="AC25" i="14"/>
  <c r="W25" i="14"/>
  <c r="V25" i="14"/>
  <c r="T25" i="14"/>
  <c r="S25" i="14"/>
  <c r="R25" i="14"/>
  <c r="AI24" i="14"/>
  <c r="AH24" i="14"/>
  <c r="AG24" i="14"/>
  <c r="AE24" i="14"/>
  <c r="AD24" i="14"/>
  <c r="AB24" i="14"/>
  <c r="W24" i="14"/>
  <c r="V24" i="14"/>
  <c r="T24" i="14"/>
  <c r="S24" i="14"/>
  <c r="R24" i="14"/>
  <c r="AI23" i="14"/>
  <c r="AH23" i="14"/>
  <c r="AG23" i="14"/>
  <c r="AE23" i="14"/>
  <c r="AD23" i="14"/>
  <c r="AC23" i="14"/>
  <c r="AB23" i="14"/>
  <c r="W23" i="14"/>
  <c r="V23" i="14"/>
  <c r="T23" i="14"/>
  <c r="S23" i="14"/>
  <c r="R23" i="14"/>
  <c r="AI22" i="14"/>
  <c r="AH22" i="14"/>
  <c r="AG22" i="14"/>
  <c r="AE22" i="14"/>
  <c r="AD22" i="14"/>
  <c r="AC22" i="14"/>
  <c r="AB22" i="14"/>
  <c r="W22" i="14"/>
  <c r="V22" i="14"/>
  <c r="T22" i="14"/>
  <c r="S22" i="14"/>
  <c r="R22" i="14"/>
  <c r="AI21" i="14"/>
  <c r="AH21" i="14"/>
  <c r="AG21" i="14"/>
  <c r="AE21" i="14"/>
  <c r="AD21" i="14"/>
  <c r="AC21" i="14"/>
  <c r="W21" i="14"/>
  <c r="V21" i="14"/>
  <c r="T21" i="14"/>
  <c r="S21" i="14"/>
  <c r="R21" i="14"/>
  <c r="AI20" i="14"/>
  <c r="AH20" i="14"/>
  <c r="AG20" i="14"/>
  <c r="AE20" i="14"/>
  <c r="AD20" i="14"/>
  <c r="AC20" i="14"/>
  <c r="AB20" i="14"/>
  <c r="Z20" i="14"/>
  <c r="W20" i="14"/>
  <c r="V20" i="14"/>
  <c r="T20" i="14"/>
  <c r="S20" i="14"/>
  <c r="R20" i="14"/>
  <c r="AI19" i="14"/>
  <c r="AH19" i="14"/>
  <c r="AG19" i="14"/>
  <c r="AE19" i="14"/>
  <c r="AD19" i="14"/>
  <c r="AC19" i="14"/>
  <c r="Y19" i="14"/>
  <c r="W19" i="14"/>
  <c r="V19" i="14"/>
  <c r="T19" i="14"/>
  <c r="S19" i="14"/>
  <c r="R19" i="14"/>
  <c r="AI18" i="14"/>
  <c r="AH18" i="14"/>
  <c r="AG18" i="14"/>
  <c r="AF18" i="14"/>
  <c r="AD18" i="14"/>
  <c r="AC18" i="14"/>
  <c r="AB18" i="14"/>
  <c r="AA18" i="14"/>
  <c r="W18" i="14"/>
  <c r="V18" i="14"/>
  <c r="T18" i="14"/>
  <c r="S18" i="14"/>
  <c r="R18" i="14"/>
  <c r="D8" i="14"/>
  <c r="G69" i="13"/>
  <c r="F69" i="13"/>
  <c r="E69" i="13"/>
  <c r="D69" i="13"/>
  <c r="C69" i="13"/>
  <c r="G68" i="13"/>
  <c r="F68" i="13"/>
  <c r="E68" i="13"/>
  <c r="D68" i="13"/>
  <c r="C68" i="13"/>
  <c r="G67" i="13"/>
  <c r="F67" i="13"/>
  <c r="E67" i="13"/>
  <c r="D67" i="13"/>
  <c r="C67" i="13"/>
  <c r="G66" i="13"/>
  <c r="F66" i="13"/>
  <c r="E66" i="13"/>
  <c r="D66" i="13"/>
  <c r="C66" i="13"/>
  <c r="C58" i="13"/>
  <c r="D57" i="13"/>
  <c r="C57" i="13"/>
  <c r="W56" i="13"/>
  <c r="V56" i="13"/>
  <c r="U56" i="13"/>
  <c r="T56" i="13"/>
  <c r="S56" i="13"/>
  <c r="R56" i="13"/>
  <c r="E55" i="13"/>
  <c r="D55" i="13"/>
  <c r="B54" i="13"/>
  <c r="D16" i="68" s="1"/>
  <c r="AI53" i="13"/>
  <c r="AJ53" i="13" s="1"/>
  <c r="AH53" i="13"/>
  <c r="AG53" i="13"/>
  <c r="AF53" i="13"/>
  <c r="AE53" i="13"/>
  <c r="AD53" i="13"/>
  <c r="AC53" i="13"/>
  <c r="AB53" i="13"/>
  <c r="AA53" i="13"/>
  <c r="Z53" i="13"/>
  <c r="Y53" i="13"/>
  <c r="W53" i="13"/>
  <c r="V53" i="13"/>
  <c r="T53" i="13"/>
  <c r="S53" i="13"/>
  <c r="R53" i="13"/>
  <c r="AI52" i="13"/>
  <c r="AJ52" i="13" s="1"/>
  <c r="AH52" i="13"/>
  <c r="AG52" i="13"/>
  <c r="AF52" i="13"/>
  <c r="AE52" i="13"/>
  <c r="AD52" i="13"/>
  <c r="AC52" i="13"/>
  <c r="AB52" i="13"/>
  <c r="AA52" i="13"/>
  <c r="Z52" i="13"/>
  <c r="Y52" i="13"/>
  <c r="W52" i="13"/>
  <c r="V52" i="13"/>
  <c r="T52" i="13"/>
  <c r="S52" i="13"/>
  <c r="R52" i="13"/>
  <c r="AI51" i="13"/>
  <c r="AJ51" i="13" s="1"/>
  <c r="AH51" i="13"/>
  <c r="AG51" i="13"/>
  <c r="AF51" i="13"/>
  <c r="AE51" i="13"/>
  <c r="AD51" i="13"/>
  <c r="AC51" i="13"/>
  <c r="AB51" i="13"/>
  <c r="AA51" i="13"/>
  <c r="Z51" i="13"/>
  <c r="Y51" i="13"/>
  <c r="W51" i="13"/>
  <c r="V51" i="13"/>
  <c r="T51" i="13"/>
  <c r="S51" i="13"/>
  <c r="R51" i="13"/>
  <c r="AI50" i="13"/>
  <c r="AJ50" i="13" s="1"/>
  <c r="AH50" i="13"/>
  <c r="AG50" i="13"/>
  <c r="AF50" i="13"/>
  <c r="AE50" i="13"/>
  <c r="AD50" i="13"/>
  <c r="AC50" i="13"/>
  <c r="AB50" i="13"/>
  <c r="AA50" i="13"/>
  <c r="Z50" i="13"/>
  <c r="Y50" i="13"/>
  <c r="W50" i="13"/>
  <c r="V50" i="13"/>
  <c r="T50" i="13"/>
  <c r="S50" i="13"/>
  <c r="R50" i="13"/>
  <c r="AI49" i="13"/>
  <c r="AJ49" i="13" s="1"/>
  <c r="AH49" i="13"/>
  <c r="AG49" i="13"/>
  <c r="AF49" i="13"/>
  <c r="AE49" i="13"/>
  <c r="AD49" i="13"/>
  <c r="AC49" i="13"/>
  <c r="AB49" i="13"/>
  <c r="AA49" i="13"/>
  <c r="Z49" i="13"/>
  <c r="Y49" i="13"/>
  <c r="W49" i="13"/>
  <c r="V49" i="13"/>
  <c r="T49" i="13"/>
  <c r="S49" i="13"/>
  <c r="R49" i="13"/>
  <c r="AI48" i="13"/>
  <c r="AJ48" i="13" s="1"/>
  <c r="AH48" i="13"/>
  <c r="AG48" i="13"/>
  <c r="AF48" i="13"/>
  <c r="AE48" i="13"/>
  <c r="AD48" i="13"/>
  <c r="AC48" i="13"/>
  <c r="AB48" i="13"/>
  <c r="AA48" i="13"/>
  <c r="Z48" i="13"/>
  <c r="Y48" i="13"/>
  <c r="W48" i="13"/>
  <c r="V48" i="13"/>
  <c r="T48" i="13"/>
  <c r="S48" i="13"/>
  <c r="R48" i="13"/>
  <c r="AI47" i="13"/>
  <c r="AJ47" i="13" s="1"/>
  <c r="AH47" i="13"/>
  <c r="AG47" i="13"/>
  <c r="AF47" i="13"/>
  <c r="AE47" i="13"/>
  <c r="AD47" i="13"/>
  <c r="AC47" i="13"/>
  <c r="AB47" i="13"/>
  <c r="AA47" i="13"/>
  <c r="Z47" i="13"/>
  <c r="Y47" i="13"/>
  <c r="W47" i="13"/>
  <c r="V47" i="13"/>
  <c r="T47" i="13"/>
  <c r="S47" i="13"/>
  <c r="R47" i="13"/>
  <c r="AI46" i="13"/>
  <c r="AJ46" i="13" s="1"/>
  <c r="AH46" i="13"/>
  <c r="AG46" i="13"/>
  <c r="AF46" i="13"/>
  <c r="AE46" i="13"/>
  <c r="AD46" i="13"/>
  <c r="AC46" i="13"/>
  <c r="AB46" i="13"/>
  <c r="AA46" i="13"/>
  <c r="Z46" i="13"/>
  <c r="Y46" i="13"/>
  <c r="W46" i="13"/>
  <c r="V46" i="13"/>
  <c r="T46" i="13"/>
  <c r="S46" i="13"/>
  <c r="R46" i="13"/>
  <c r="AI45" i="13"/>
  <c r="AH45" i="13"/>
  <c r="AG45" i="13"/>
  <c r="AF45" i="13"/>
  <c r="AE45" i="13"/>
  <c r="AD45" i="13"/>
  <c r="AC45" i="13"/>
  <c r="AB45" i="13"/>
  <c r="AA45" i="13"/>
  <c r="W45" i="13"/>
  <c r="V45" i="13"/>
  <c r="T45" i="13"/>
  <c r="S45" i="13"/>
  <c r="R45" i="13"/>
  <c r="AI44" i="13"/>
  <c r="AH44" i="13"/>
  <c r="AG44" i="13"/>
  <c r="AF44" i="13"/>
  <c r="AE44" i="13"/>
  <c r="AD44" i="13"/>
  <c r="AC44" i="13"/>
  <c r="AB44" i="13"/>
  <c r="AA44" i="13"/>
  <c r="Y44" i="13"/>
  <c r="W44" i="13"/>
  <c r="V44" i="13"/>
  <c r="T44" i="13"/>
  <c r="S44" i="13"/>
  <c r="R44" i="13"/>
  <c r="AI43" i="13"/>
  <c r="AH43" i="13"/>
  <c r="AG43" i="13"/>
  <c r="AF43" i="13"/>
  <c r="AE43" i="13"/>
  <c r="AD43" i="13"/>
  <c r="AC43" i="13"/>
  <c r="AB43" i="13"/>
  <c r="Z43" i="13"/>
  <c r="W43" i="13"/>
  <c r="V43" i="13"/>
  <c r="T43" i="13"/>
  <c r="S43" i="13"/>
  <c r="R43" i="13"/>
  <c r="AI42" i="13"/>
  <c r="AH42" i="13"/>
  <c r="AG42" i="13"/>
  <c r="AF42" i="13"/>
  <c r="AE42" i="13"/>
  <c r="AD42" i="13"/>
  <c r="AC42" i="13"/>
  <c r="AB42" i="13"/>
  <c r="AA42" i="13"/>
  <c r="W42" i="13"/>
  <c r="V42" i="13"/>
  <c r="T42" i="13"/>
  <c r="S42" i="13"/>
  <c r="R42" i="13"/>
  <c r="AI41" i="13"/>
  <c r="AH41" i="13"/>
  <c r="AG41" i="13"/>
  <c r="AF41" i="13"/>
  <c r="AE41" i="13"/>
  <c r="AD41" i="13"/>
  <c r="AC41" i="13"/>
  <c r="AB41" i="13"/>
  <c r="AA41" i="13"/>
  <c r="Y41" i="13"/>
  <c r="W41" i="13"/>
  <c r="V41" i="13"/>
  <c r="T41" i="13"/>
  <c r="S41" i="13"/>
  <c r="R41" i="13"/>
  <c r="AI40" i="13"/>
  <c r="AH40" i="13"/>
  <c r="AG40" i="13"/>
  <c r="AF40" i="13"/>
  <c r="AE40" i="13"/>
  <c r="AD40" i="13"/>
  <c r="AC40" i="13"/>
  <c r="AB40" i="13"/>
  <c r="Y40" i="13"/>
  <c r="W40" i="13"/>
  <c r="V40" i="13"/>
  <c r="T40" i="13"/>
  <c r="S40" i="13"/>
  <c r="R40" i="13"/>
  <c r="AI39" i="13"/>
  <c r="AH39" i="13"/>
  <c r="AG39" i="13"/>
  <c r="AF39" i="13"/>
  <c r="AE39" i="13"/>
  <c r="AD39" i="13"/>
  <c r="AC39" i="13"/>
  <c r="AB39" i="13"/>
  <c r="AA39" i="13"/>
  <c r="Z39" i="13"/>
  <c r="W39" i="13"/>
  <c r="V39" i="13"/>
  <c r="T39" i="13"/>
  <c r="S39" i="13"/>
  <c r="R39" i="13"/>
  <c r="AI38" i="13"/>
  <c r="AJ38" i="13" s="1"/>
  <c r="AH38" i="13"/>
  <c r="AG38" i="13"/>
  <c r="AF38" i="13"/>
  <c r="AE38" i="13"/>
  <c r="AD38" i="13"/>
  <c r="AC38" i="13"/>
  <c r="AB38" i="13"/>
  <c r="AA38" i="13"/>
  <c r="Z38" i="13"/>
  <c r="Y38" i="13"/>
  <c r="W38" i="13"/>
  <c r="V38" i="13"/>
  <c r="T38" i="13"/>
  <c r="S38" i="13"/>
  <c r="R38" i="13"/>
  <c r="AI37" i="13"/>
  <c r="AH37" i="13"/>
  <c r="AG37" i="13"/>
  <c r="AF37" i="13"/>
  <c r="AE37" i="13"/>
  <c r="AD37" i="13"/>
  <c r="AC37" i="13"/>
  <c r="AB37" i="13"/>
  <c r="AA37" i="13"/>
  <c r="Y37" i="13"/>
  <c r="W37" i="13"/>
  <c r="V37" i="13"/>
  <c r="T37" i="13"/>
  <c r="S37" i="13"/>
  <c r="R37" i="13"/>
  <c r="AI36" i="13"/>
  <c r="AH36" i="13"/>
  <c r="AG36" i="13"/>
  <c r="AF36" i="13"/>
  <c r="AE36" i="13"/>
  <c r="AD36" i="13"/>
  <c r="AC36" i="13"/>
  <c r="AA36" i="13"/>
  <c r="Z36" i="13"/>
  <c r="W36" i="13"/>
  <c r="V36" i="13"/>
  <c r="T36" i="13"/>
  <c r="S36" i="13"/>
  <c r="R36" i="13"/>
  <c r="AI35" i="13"/>
  <c r="AH35" i="13"/>
  <c r="AG35" i="13"/>
  <c r="AF35" i="13"/>
  <c r="AE35" i="13"/>
  <c r="AD35" i="13"/>
  <c r="AC35" i="13"/>
  <c r="AB35" i="13"/>
  <c r="Y35" i="13"/>
  <c r="W35" i="13"/>
  <c r="V35" i="13"/>
  <c r="T35" i="13"/>
  <c r="S35" i="13"/>
  <c r="R35" i="13"/>
  <c r="AI34" i="13"/>
  <c r="AH34" i="13"/>
  <c r="AG34" i="13"/>
  <c r="AF34" i="13"/>
  <c r="AE34" i="13"/>
  <c r="AD34" i="13"/>
  <c r="AC34" i="13"/>
  <c r="AB34" i="13"/>
  <c r="Z34" i="13"/>
  <c r="W34" i="13"/>
  <c r="V34" i="13"/>
  <c r="T34" i="13"/>
  <c r="S34" i="13"/>
  <c r="R34" i="13"/>
  <c r="AI33" i="13"/>
  <c r="AH33" i="13"/>
  <c r="AG33" i="13"/>
  <c r="AF33" i="13"/>
  <c r="AE33" i="13"/>
  <c r="AD33" i="13"/>
  <c r="AC33" i="13"/>
  <c r="AB33" i="13"/>
  <c r="Y33" i="13"/>
  <c r="W33" i="13"/>
  <c r="V33" i="13"/>
  <c r="T33" i="13"/>
  <c r="S33" i="13"/>
  <c r="R33" i="13"/>
  <c r="AI32" i="13"/>
  <c r="AH32" i="13"/>
  <c r="AG32" i="13"/>
  <c r="AF32" i="13"/>
  <c r="AE32" i="13"/>
  <c r="AD32" i="13"/>
  <c r="AC32" i="13"/>
  <c r="AB32" i="13"/>
  <c r="AA32" i="13"/>
  <c r="Y32" i="13"/>
  <c r="W32" i="13"/>
  <c r="V32" i="13"/>
  <c r="T32" i="13"/>
  <c r="S32" i="13"/>
  <c r="R32" i="13"/>
  <c r="AI31" i="13"/>
  <c r="AH31" i="13"/>
  <c r="AG31" i="13"/>
  <c r="AF31" i="13"/>
  <c r="AE31" i="13"/>
  <c r="AD31" i="13"/>
  <c r="AC31" i="13"/>
  <c r="AB31" i="13"/>
  <c r="AA31" i="13"/>
  <c r="Z31" i="13"/>
  <c r="W31" i="13"/>
  <c r="V31" i="13"/>
  <c r="T31" i="13"/>
  <c r="S31" i="13"/>
  <c r="R31" i="13"/>
  <c r="AI30" i="13"/>
  <c r="AH30" i="13"/>
  <c r="AG30" i="13"/>
  <c r="AF30" i="13"/>
  <c r="AE30" i="13"/>
  <c r="AD30" i="13"/>
  <c r="AC30" i="13"/>
  <c r="AB30" i="13"/>
  <c r="Z30" i="13"/>
  <c r="Y30" i="13"/>
  <c r="W30" i="13"/>
  <c r="V30" i="13"/>
  <c r="T30" i="13"/>
  <c r="S30" i="13"/>
  <c r="R30" i="13"/>
  <c r="AI29" i="13"/>
  <c r="AH29" i="13"/>
  <c r="AG29" i="13"/>
  <c r="AF29" i="13"/>
  <c r="AE29" i="13"/>
  <c r="AD29" i="13"/>
  <c r="AC29" i="13"/>
  <c r="W29" i="13"/>
  <c r="V29" i="13"/>
  <c r="T29" i="13"/>
  <c r="S29" i="13"/>
  <c r="R29" i="13"/>
  <c r="AI28" i="13"/>
  <c r="AH28" i="13"/>
  <c r="AG28" i="13"/>
  <c r="AF28" i="13"/>
  <c r="AE28" i="13"/>
  <c r="AD28" i="13"/>
  <c r="AC28" i="13"/>
  <c r="Y28" i="13"/>
  <c r="W28" i="13"/>
  <c r="V28" i="13"/>
  <c r="T28" i="13"/>
  <c r="S28" i="13"/>
  <c r="R28" i="13"/>
  <c r="AI27" i="13"/>
  <c r="AH27" i="13"/>
  <c r="AG27" i="13"/>
  <c r="AF27" i="13"/>
  <c r="AE27" i="13"/>
  <c r="AD27" i="13"/>
  <c r="AC27" i="13"/>
  <c r="AA27" i="13"/>
  <c r="W27" i="13"/>
  <c r="V27" i="13"/>
  <c r="T27" i="13"/>
  <c r="S27" i="13"/>
  <c r="R27" i="13"/>
  <c r="AI26" i="13"/>
  <c r="AH26" i="13"/>
  <c r="AG26" i="13"/>
  <c r="AF26" i="13"/>
  <c r="AE26" i="13"/>
  <c r="AD26" i="13"/>
  <c r="AC26" i="13"/>
  <c r="Z26" i="13"/>
  <c r="Y26" i="13"/>
  <c r="W26" i="13"/>
  <c r="V26" i="13"/>
  <c r="T26" i="13"/>
  <c r="S26" i="13"/>
  <c r="R26" i="13"/>
  <c r="AI25" i="13"/>
  <c r="AH25" i="13"/>
  <c r="AG25" i="13"/>
  <c r="AF25" i="13"/>
  <c r="AE25" i="13"/>
  <c r="AD25" i="13"/>
  <c r="AC25" i="13"/>
  <c r="W25" i="13"/>
  <c r="V25" i="13"/>
  <c r="T25" i="13"/>
  <c r="S25" i="13"/>
  <c r="R25" i="13"/>
  <c r="AI24" i="13"/>
  <c r="AH24" i="13"/>
  <c r="AG24" i="13"/>
  <c r="AF24" i="13"/>
  <c r="AE24" i="13"/>
  <c r="AD24" i="13"/>
  <c r="W24" i="13"/>
  <c r="V24" i="13"/>
  <c r="T24" i="13"/>
  <c r="S24" i="13"/>
  <c r="R24" i="13"/>
  <c r="AI23" i="13"/>
  <c r="AH23" i="13"/>
  <c r="AG23" i="13"/>
  <c r="AF23" i="13"/>
  <c r="AE23" i="13"/>
  <c r="AD23" i="13"/>
  <c r="AC23" i="13"/>
  <c r="W23" i="13"/>
  <c r="V23" i="13"/>
  <c r="T23" i="13"/>
  <c r="S23" i="13"/>
  <c r="R23" i="13"/>
  <c r="AI22" i="13"/>
  <c r="AH22" i="13"/>
  <c r="AG22" i="13"/>
  <c r="AF22" i="13"/>
  <c r="AE22" i="13"/>
  <c r="AD22" i="13"/>
  <c r="AC22" i="13"/>
  <c r="W22" i="13"/>
  <c r="V22" i="13"/>
  <c r="T22" i="13"/>
  <c r="S22" i="13"/>
  <c r="R22" i="13"/>
  <c r="AI21" i="13"/>
  <c r="AH21" i="13"/>
  <c r="AG21" i="13"/>
  <c r="AF21" i="13"/>
  <c r="AE21" i="13"/>
  <c r="AD21" i="13"/>
  <c r="AC21" i="13"/>
  <c r="W21" i="13"/>
  <c r="V21" i="13"/>
  <c r="T21" i="13"/>
  <c r="S21" i="13"/>
  <c r="R21" i="13"/>
  <c r="AI20" i="13"/>
  <c r="AH20" i="13"/>
  <c r="AG20" i="13"/>
  <c r="AF20" i="13"/>
  <c r="AE20" i="13"/>
  <c r="AD20" i="13"/>
  <c r="AC20" i="13"/>
  <c r="AB20" i="13"/>
  <c r="W20" i="13"/>
  <c r="V20" i="13"/>
  <c r="T20" i="13"/>
  <c r="S20" i="13"/>
  <c r="R20" i="13"/>
  <c r="AI19" i="13"/>
  <c r="AH19" i="13"/>
  <c r="AG19" i="13"/>
  <c r="AF19" i="13"/>
  <c r="AE19" i="13"/>
  <c r="AD19" i="13"/>
  <c r="AC19" i="13"/>
  <c r="AA19" i="13"/>
  <c r="W19" i="13"/>
  <c r="V19" i="13"/>
  <c r="T19" i="13"/>
  <c r="S19" i="13"/>
  <c r="R19" i="13"/>
  <c r="AI18" i="13"/>
  <c r="AH18" i="13"/>
  <c r="AG18" i="13"/>
  <c r="AF18" i="13"/>
  <c r="AE18" i="13"/>
  <c r="AD18" i="13"/>
  <c r="AC18" i="13"/>
  <c r="AB18" i="13"/>
  <c r="W18" i="13"/>
  <c r="V18" i="13"/>
  <c r="T18" i="13"/>
  <c r="S18" i="13"/>
  <c r="R18" i="13"/>
  <c r="D8" i="13"/>
  <c r="K3" i="13"/>
  <c r="I3" i="13"/>
  <c r="R2" i="13"/>
  <c r="L2" i="13"/>
  <c r="K2" i="13"/>
  <c r="J2" i="13"/>
  <c r="I2" i="13"/>
  <c r="AR55" i="16" l="1"/>
  <c r="W26" i="68" s="1"/>
  <c r="W28" i="68" s="1"/>
  <c r="W29" i="68" s="1"/>
  <c r="AT55" i="16"/>
  <c r="AA26" i="68" s="1"/>
  <c r="AA28" i="68" s="1"/>
  <c r="AA29" i="68" s="1"/>
  <c r="AR56" i="16"/>
  <c r="X26" i="68" s="1"/>
  <c r="X28" i="68" s="1"/>
  <c r="X29" i="68" s="1"/>
  <c r="AT56" i="16"/>
  <c r="AB26" i="68" s="1"/>
  <c r="AB28" i="68" s="1"/>
  <c r="AB29" i="68" s="1"/>
  <c r="AS55" i="16"/>
  <c r="Y26" i="68" s="1"/>
  <c r="Y28" i="68" s="1"/>
  <c r="Y29" i="68" s="1"/>
  <c r="AS56" i="16"/>
  <c r="Z26" i="68" s="1"/>
  <c r="Z28" i="68" s="1"/>
  <c r="Z29" i="68" s="1"/>
  <c r="AR56" i="17"/>
  <c r="X24" i="19" s="1"/>
  <c r="AR55" i="17"/>
  <c r="W24" i="19" s="1"/>
  <c r="AT56" i="17"/>
  <c r="AB24" i="19" s="1"/>
  <c r="AS56" i="17"/>
  <c r="Z24" i="19" s="1"/>
  <c r="AT55" i="17"/>
  <c r="AA24" i="19" s="1"/>
  <c r="AS55" i="17"/>
  <c r="Y24" i="19" s="1"/>
  <c r="AT56" i="15"/>
  <c r="AB22" i="19" s="1"/>
  <c r="AS55" i="15"/>
  <c r="AS56" i="15"/>
  <c r="Z22" i="19" s="1"/>
  <c r="AR56" i="15"/>
  <c r="X22" i="19" s="1"/>
  <c r="AT55" i="15"/>
  <c r="AA22" i="19" s="1"/>
  <c r="AR55" i="15"/>
  <c r="AP56" i="15"/>
  <c r="AP54" i="15" s="1"/>
  <c r="D22" i="68"/>
  <c r="AJ31" i="15"/>
  <c r="AJ30" i="15"/>
  <c r="AP56" i="13"/>
  <c r="AN54" i="13"/>
  <c r="D20" i="19"/>
  <c r="AP56" i="14"/>
  <c r="AP54" i="14" s="1"/>
  <c r="AP56" i="17"/>
  <c r="AP54" i="17" s="1"/>
  <c r="F72" i="17"/>
  <c r="F70" i="17"/>
  <c r="F74" i="17" s="1"/>
  <c r="D24" i="19"/>
  <c r="AO54" i="17"/>
  <c r="AN54" i="17"/>
  <c r="X29" i="17"/>
  <c r="X30" i="17"/>
  <c r="AJ30" i="17" s="1"/>
  <c r="X36" i="17"/>
  <c r="AA36" i="17" s="1"/>
  <c r="X41" i="17"/>
  <c r="Y41" i="17" s="1"/>
  <c r="X22" i="17"/>
  <c r="X27" i="17"/>
  <c r="X48" i="17"/>
  <c r="X53" i="17"/>
  <c r="X25" i="17"/>
  <c r="AJ25" i="17" s="1"/>
  <c r="AF25" i="17" s="1"/>
  <c r="X44" i="17"/>
  <c r="X37" i="17"/>
  <c r="X42" i="17"/>
  <c r="AB42" i="17" s="1"/>
  <c r="X51" i="17"/>
  <c r="X35" i="17"/>
  <c r="X50" i="13"/>
  <c r="X40" i="13"/>
  <c r="AJ40" i="13" s="1"/>
  <c r="X24" i="13"/>
  <c r="AJ24" i="13" s="1"/>
  <c r="X44" i="13"/>
  <c r="AJ44" i="13" s="1"/>
  <c r="Z44" i="13" s="1"/>
  <c r="X45" i="13"/>
  <c r="AJ45" i="13" s="1"/>
  <c r="X29" i="13"/>
  <c r="AJ29" i="13" s="1"/>
  <c r="X27" i="13"/>
  <c r="AJ27" i="13" s="1"/>
  <c r="Y27" i="13" s="1"/>
  <c r="X30" i="13"/>
  <c r="AJ30" i="13" s="1"/>
  <c r="AA30" i="13" s="1"/>
  <c r="X41" i="13"/>
  <c r="AJ41" i="13" s="1"/>
  <c r="Z41" i="13" s="1"/>
  <c r="X25" i="13"/>
  <c r="AJ25" i="13" s="1"/>
  <c r="X42" i="13"/>
  <c r="AJ42" i="13" s="1"/>
  <c r="X23" i="13"/>
  <c r="AJ23" i="13" s="1"/>
  <c r="X48" i="13"/>
  <c r="X53" i="13"/>
  <c r="X37" i="13"/>
  <c r="AJ37" i="13" s="1"/>
  <c r="Z37" i="13" s="1"/>
  <c r="X36" i="13"/>
  <c r="AJ36" i="13" s="1"/>
  <c r="X51" i="13"/>
  <c r="X44" i="14"/>
  <c r="Z44" i="14" s="1"/>
  <c r="X41" i="14"/>
  <c r="AB41" i="14" s="1"/>
  <c r="X24" i="14"/>
  <c r="AJ24" i="14" s="1"/>
  <c r="X49" i="14"/>
  <c r="X30" i="14"/>
  <c r="X42" i="14"/>
  <c r="AA42" i="14" s="1"/>
  <c r="X51" i="14"/>
  <c r="X25" i="14"/>
  <c r="X47" i="14"/>
  <c r="Y47" i="14" s="1"/>
  <c r="Y23" i="14"/>
  <c r="X36" i="14"/>
  <c r="AA36" i="14" s="1"/>
  <c r="X31" i="14"/>
  <c r="AA31" i="14" s="1"/>
  <c r="X38" i="14"/>
  <c r="AA38" i="14" s="1"/>
  <c r="X53" i="14"/>
  <c r="X24" i="17"/>
  <c r="F70" i="15"/>
  <c r="F74" i="15" s="1"/>
  <c r="D22" i="19"/>
  <c r="AN54" i="15"/>
  <c r="J63" i="15" s="1"/>
  <c r="D16" i="19"/>
  <c r="AO54" i="13"/>
  <c r="AN55" i="16"/>
  <c r="O26" i="68" s="1"/>
  <c r="O29" i="68" s="1"/>
  <c r="X45" i="17"/>
  <c r="X50" i="17"/>
  <c r="X26" i="17"/>
  <c r="AJ26" i="17" s="1"/>
  <c r="X28" i="17"/>
  <c r="X43" i="17"/>
  <c r="AB43" i="17" s="1"/>
  <c r="X49" i="17"/>
  <c r="X33" i="17"/>
  <c r="X47" i="17"/>
  <c r="Z47" i="17" s="1"/>
  <c r="R54" i="17"/>
  <c r="R55" i="17" s="1"/>
  <c r="C63" i="17" s="1"/>
  <c r="X32" i="17"/>
  <c r="X34" i="17"/>
  <c r="X23" i="17"/>
  <c r="X31" i="17"/>
  <c r="AJ31" i="17" s="1"/>
  <c r="X52" i="17"/>
  <c r="O24" i="19"/>
  <c r="X39" i="17"/>
  <c r="X46" i="17"/>
  <c r="AA46" i="17" s="1"/>
  <c r="X21" i="17"/>
  <c r="AJ21" i="17" s="1"/>
  <c r="AB21" i="17" s="1"/>
  <c r="X38" i="17"/>
  <c r="AA38" i="17" s="1"/>
  <c r="X40" i="17"/>
  <c r="AA40" i="17" s="1"/>
  <c r="X35" i="15"/>
  <c r="X40" i="15"/>
  <c r="X26" i="15"/>
  <c r="Y26" i="15" s="1"/>
  <c r="X30" i="15"/>
  <c r="X32" i="15"/>
  <c r="Z32" i="15" s="1"/>
  <c r="X29" i="15"/>
  <c r="X42" i="15"/>
  <c r="X50" i="15"/>
  <c r="X34" i="15"/>
  <c r="X49" i="15"/>
  <c r="X39" i="15"/>
  <c r="X51" i="15"/>
  <c r="X36" i="15"/>
  <c r="X46" i="15"/>
  <c r="X41" i="15"/>
  <c r="X28" i="15"/>
  <c r="AJ28" i="15" s="1"/>
  <c r="Y28" i="15" s="1"/>
  <c r="X52" i="15"/>
  <c r="X38" i="15"/>
  <c r="X45" i="15"/>
  <c r="X48" i="15"/>
  <c r="X31" i="15"/>
  <c r="X27" i="15"/>
  <c r="AJ27" i="15" s="1"/>
  <c r="AE27" i="15" s="1"/>
  <c r="X44" i="15"/>
  <c r="X47" i="15"/>
  <c r="X37" i="15"/>
  <c r="Y37" i="15" s="1"/>
  <c r="X33" i="15"/>
  <c r="AA33" i="15" s="1"/>
  <c r="X53" i="15"/>
  <c r="X43" i="15"/>
  <c r="X43" i="14"/>
  <c r="AA43" i="14" s="1"/>
  <c r="X48" i="14"/>
  <c r="X29" i="14"/>
  <c r="X35" i="14"/>
  <c r="Z35" i="14" s="1"/>
  <c r="X37" i="14"/>
  <c r="Z37" i="14" s="1"/>
  <c r="X27" i="14"/>
  <c r="Z27" i="14" s="1"/>
  <c r="X28" i="14"/>
  <c r="AB28" i="14" s="1"/>
  <c r="X33" i="14"/>
  <c r="Y33" i="14" s="1"/>
  <c r="X34" i="14"/>
  <c r="AA34" i="14" s="1"/>
  <c r="X40" i="14"/>
  <c r="AA40" i="14" s="1"/>
  <c r="X46" i="14"/>
  <c r="Z46" i="14" s="1"/>
  <c r="X45" i="14"/>
  <c r="Z45" i="14" s="1"/>
  <c r="X39" i="14"/>
  <c r="AA39" i="14" s="1"/>
  <c r="X50" i="14"/>
  <c r="X52" i="14"/>
  <c r="X26" i="14"/>
  <c r="X32" i="14"/>
  <c r="AJ32" i="14" s="1"/>
  <c r="Z32" i="14" s="1"/>
  <c r="X31" i="13"/>
  <c r="AJ31" i="13" s="1"/>
  <c r="Y31" i="13" s="1"/>
  <c r="X34" i="13"/>
  <c r="AJ34" i="13" s="1"/>
  <c r="X46" i="13"/>
  <c r="X38" i="13"/>
  <c r="C70" i="13"/>
  <c r="C74" i="13" s="1"/>
  <c r="D70" i="13"/>
  <c r="D74" i="13" s="1"/>
  <c r="AF54" i="13"/>
  <c r="AF55" i="13" s="1"/>
  <c r="X33" i="13"/>
  <c r="AJ33" i="13" s="1"/>
  <c r="F70" i="13"/>
  <c r="F74" i="13" s="1"/>
  <c r="X26" i="13"/>
  <c r="AJ26" i="13" s="1"/>
  <c r="X47" i="13"/>
  <c r="W54" i="13"/>
  <c r="W55" i="13" s="1"/>
  <c r="H63" i="13" s="1"/>
  <c r="X28" i="13"/>
  <c r="AJ28" i="13" s="1"/>
  <c r="AB28" i="13" s="1"/>
  <c r="X32" i="13"/>
  <c r="AJ32" i="13" s="1"/>
  <c r="Z32" i="13" s="1"/>
  <c r="X35" i="13"/>
  <c r="AJ35" i="13" s="1"/>
  <c r="X43" i="13"/>
  <c r="AJ43" i="13" s="1"/>
  <c r="X49" i="13"/>
  <c r="X39" i="13"/>
  <c r="AJ39" i="13" s="1"/>
  <c r="Y39" i="13" s="1"/>
  <c r="X52" i="13"/>
  <c r="AE54" i="13"/>
  <c r="AE55" i="13" s="1"/>
  <c r="AO55" i="16"/>
  <c r="Q26" i="68" s="1"/>
  <c r="Q29" i="68" s="1"/>
  <c r="W54" i="17"/>
  <c r="W55" i="17" s="1"/>
  <c r="H63" i="17" s="1"/>
  <c r="AD54" i="17"/>
  <c r="AD55" i="17" s="1"/>
  <c r="S54" i="17"/>
  <c r="S55" i="17" s="1"/>
  <c r="D63" i="17" s="1"/>
  <c r="T54" i="17"/>
  <c r="T55" i="17" s="1"/>
  <c r="I54" i="17" s="1"/>
  <c r="U54" i="17"/>
  <c r="U55" i="17" s="1"/>
  <c r="F63" i="17" s="1"/>
  <c r="X20" i="17"/>
  <c r="V54" i="17"/>
  <c r="X19" i="17"/>
  <c r="AJ19" i="17" s="1"/>
  <c r="X18" i="17"/>
  <c r="E72" i="17"/>
  <c r="D72" i="17"/>
  <c r="G72" i="17"/>
  <c r="C70" i="17"/>
  <c r="C74" i="17" s="1"/>
  <c r="D70" i="17"/>
  <c r="D74" i="17" s="1"/>
  <c r="E70" i="17"/>
  <c r="E74" i="17" s="1"/>
  <c r="G70" i="17"/>
  <c r="G74" i="17" s="1"/>
  <c r="C72" i="17"/>
  <c r="X23" i="15"/>
  <c r="Y23" i="15" s="1"/>
  <c r="X22" i="15"/>
  <c r="AJ22" i="15" s="1"/>
  <c r="AE22" i="15" s="1"/>
  <c r="X24" i="15"/>
  <c r="R54" i="15"/>
  <c r="R55" i="15" s="1"/>
  <c r="C63" i="15" s="1"/>
  <c r="X25" i="15"/>
  <c r="AB25" i="15" s="1"/>
  <c r="T54" i="15"/>
  <c r="T55" i="15" s="1"/>
  <c r="AH54" i="15"/>
  <c r="AH55" i="15" s="1"/>
  <c r="W54" i="15"/>
  <c r="W55" i="15" s="1"/>
  <c r="S54" i="15"/>
  <c r="S55" i="15" s="1"/>
  <c r="V54" i="15"/>
  <c r="V55" i="15" s="1"/>
  <c r="AD54" i="15"/>
  <c r="AD55" i="15" s="1"/>
  <c r="G70" i="15"/>
  <c r="G74" i="15" s="1"/>
  <c r="C70" i="15"/>
  <c r="C74" i="15" s="1"/>
  <c r="D70" i="15"/>
  <c r="D74" i="15" s="1"/>
  <c r="E70" i="15"/>
  <c r="E74" i="15" s="1"/>
  <c r="AN63" i="17"/>
  <c r="AZ54" i="16"/>
  <c r="AX54" i="16" s="1"/>
  <c r="AP56" i="16"/>
  <c r="AP54" i="16" s="1"/>
  <c r="R26" i="68" s="1"/>
  <c r="R29" i="68" s="1"/>
  <c r="AG54" i="15"/>
  <c r="AG55" i="15" s="1"/>
  <c r="U54" i="15"/>
  <c r="U55" i="15" s="1"/>
  <c r="F63" i="15" s="1"/>
  <c r="X21" i="15"/>
  <c r="X18" i="15"/>
  <c r="X20" i="15"/>
  <c r="AJ20" i="15" s="1"/>
  <c r="AE20" i="15" s="1"/>
  <c r="C72" i="15"/>
  <c r="D72" i="15"/>
  <c r="AC54" i="15"/>
  <c r="AC55" i="15" s="1"/>
  <c r="X19" i="15"/>
  <c r="AJ19" i="15" s="1"/>
  <c r="AF19" i="15" s="1"/>
  <c r="E72" i="15"/>
  <c r="F72" i="15"/>
  <c r="G72" i="15"/>
  <c r="AB19" i="15"/>
  <c r="AN63" i="15"/>
  <c r="W54" i="14"/>
  <c r="W55" i="14" s="1"/>
  <c r="H63" i="14" s="1"/>
  <c r="X18" i="14"/>
  <c r="AJ18" i="14" s="1"/>
  <c r="AE18" i="14" s="1"/>
  <c r="AG54" i="14"/>
  <c r="X20" i="14"/>
  <c r="AJ20" i="14" s="1"/>
  <c r="AF20" i="14" s="1"/>
  <c r="X19" i="14"/>
  <c r="S54" i="14"/>
  <c r="C70" i="14"/>
  <c r="C74" i="14" s="1"/>
  <c r="AD54" i="14"/>
  <c r="AD55" i="14" s="1"/>
  <c r="D70" i="14"/>
  <c r="D74" i="14" s="1"/>
  <c r="R54" i="14"/>
  <c r="R55" i="14" s="1"/>
  <c r="G54" i="14" s="1"/>
  <c r="F20" i="19" s="1"/>
  <c r="E70" i="14"/>
  <c r="E74" i="14" s="1"/>
  <c r="X23" i="14"/>
  <c r="AJ23" i="14" s="1"/>
  <c r="AF23" i="14" s="1"/>
  <c r="T54" i="14"/>
  <c r="T55" i="14" s="1"/>
  <c r="E63" i="14" s="1"/>
  <c r="G70" i="14"/>
  <c r="G74" i="14" s="1"/>
  <c r="U54" i="14"/>
  <c r="AH54" i="14"/>
  <c r="AH55" i="14" s="1"/>
  <c r="V54" i="14"/>
  <c r="V55" i="14" s="1"/>
  <c r="G63" i="14" s="1"/>
  <c r="X22" i="14"/>
  <c r="AN55" i="14"/>
  <c r="O20" i="19" s="1"/>
  <c r="X21" i="14"/>
  <c r="AJ21" i="14" s="1"/>
  <c r="AF21" i="14" s="1"/>
  <c r="F70" i="14"/>
  <c r="F74" i="14" s="1"/>
  <c r="C72" i="14"/>
  <c r="D72" i="14"/>
  <c r="E72" i="14"/>
  <c r="F72" i="14"/>
  <c r="G72" i="14"/>
  <c r="AN63" i="14"/>
  <c r="AC24" i="14"/>
  <c r="AC54" i="14" s="1"/>
  <c r="AG54" i="13"/>
  <c r="AG55" i="13" s="1"/>
  <c r="T54" i="13"/>
  <c r="T55" i="13" s="1"/>
  <c r="E63" i="13" s="1"/>
  <c r="X22" i="13"/>
  <c r="AJ22" i="13" s="1"/>
  <c r="X21" i="13"/>
  <c r="AJ21" i="13" s="1"/>
  <c r="S54" i="13"/>
  <c r="AH54" i="13"/>
  <c r="AH55" i="13" s="1"/>
  <c r="R54" i="13"/>
  <c r="R55" i="13" s="1"/>
  <c r="C63" i="13" s="1"/>
  <c r="AD54" i="13"/>
  <c r="AD55" i="13" s="1"/>
  <c r="U54" i="13"/>
  <c r="U55" i="13" s="1"/>
  <c r="F63" i="13" s="1"/>
  <c r="V54" i="13"/>
  <c r="V55" i="13" s="1"/>
  <c r="G63" i="13" s="1"/>
  <c r="X18" i="13"/>
  <c r="AJ18" i="13" s="1"/>
  <c r="E70" i="13"/>
  <c r="E74" i="13" s="1"/>
  <c r="G70" i="13"/>
  <c r="G74" i="13" s="1"/>
  <c r="C72" i="13"/>
  <c r="D72" i="13"/>
  <c r="E72" i="13"/>
  <c r="X20" i="13"/>
  <c r="AJ20" i="13" s="1"/>
  <c r="F72" i="13"/>
  <c r="X19" i="13"/>
  <c r="AJ19" i="13" s="1"/>
  <c r="Y19" i="13" s="1"/>
  <c r="G72" i="13"/>
  <c r="AC24" i="13"/>
  <c r="AC54" i="13" s="1"/>
  <c r="Z18" i="13"/>
  <c r="AA29" i="13" l="1"/>
  <c r="Y29" i="13"/>
  <c r="AA25" i="13"/>
  <c r="Z25" i="13"/>
  <c r="Y24" i="13"/>
  <c r="Z24" i="13"/>
  <c r="AF19" i="17"/>
  <c r="Y19" i="17"/>
  <c r="Z30" i="14"/>
  <c r="AA26" i="14"/>
  <c r="AJ33" i="14"/>
  <c r="AF32" i="14"/>
  <c r="AE32" i="14"/>
  <c r="AJ28" i="14"/>
  <c r="AA28" i="14" s="1"/>
  <c r="AJ29" i="14"/>
  <c r="Z29" i="14" s="1"/>
  <c r="AJ26" i="14"/>
  <c r="AF26" i="14" s="1"/>
  <c r="AG26" i="17"/>
  <c r="AB26" i="17"/>
  <c r="AJ30" i="14"/>
  <c r="AA30" i="14" s="1"/>
  <c r="AJ31" i="14"/>
  <c r="Z24" i="14"/>
  <c r="AF24" i="14"/>
  <c r="AJ27" i="14"/>
  <c r="Z23" i="13"/>
  <c r="AB23" i="13"/>
  <c r="K54" i="13"/>
  <c r="J16" i="19" s="1"/>
  <c r="J54" i="13"/>
  <c r="I16" i="19" s="1"/>
  <c r="AP54" i="13"/>
  <c r="R16" i="19" s="1"/>
  <c r="G54" i="17"/>
  <c r="F24" i="19" s="1"/>
  <c r="AJ24" i="17"/>
  <c r="AG24" i="17" s="1"/>
  <c r="AJ29" i="17"/>
  <c r="Z29" i="17" s="1"/>
  <c r="AJ28" i="17"/>
  <c r="AJ27" i="17"/>
  <c r="AF27" i="17" s="1"/>
  <c r="AJ23" i="17"/>
  <c r="Z23" i="17" s="1"/>
  <c r="AJ22" i="17"/>
  <c r="AC22" i="17" s="1"/>
  <c r="AB19" i="17"/>
  <c r="AJ20" i="17"/>
  <c r="Z20" i="17" s="1"/>
  <c r="AJ18" i="17"/>
  <c r="AJ29" i="15"/>
  <c r="AA29" i="15" s="1"/>
  <c r="AJ26" i="15"/>
  <c r="AF26" i="15" s="1"/>
  <c r="AJ25" i="15"/>
  <c r="AA25" i="15" s="1"/>
  <c r="AJ24" i="15"/>
  <c r="AJ23" i="15"/>
  <c r="AA22" i="15"/>
  <c r="AJ21" i="15"/>
  <c r="AA21" i="15" s="1"/>
  <c r="AA19" i="15"/>
  <c r="AJ18" i="15"/>
  <c r="AA18" i="15" s="1"/>
  <c r="AJ25" i="14"/>
  <c r="AA25" i="14" s="1"/>
  <c r="AJ22" i="14"/>
  <c r="AA22" i="14" s="1"/>
  <c r="AJ19" i="14"/>
  <c r="AN63" i="16"/>
  <c r="Z26" i="17"/>
  <c r="Y26" i="17"/>
  <c r="AA21" i="14"/>
  <c r="AB21" i="14"/>
  <c r="Z25" i="17"/>
  <c r="Y25" i="17"/>
  <c r="AA31" i="15"/>
  <c r="Z31" i="15"/>
  <c r="AB28" i="19"/>
  <c r="AB29" i="19" s="1"/>
  <c r="G54" i="15"/>
  <c r="F22" i="19" s="1"/>
  <c r="X28" i="19"/>
  <c r="X29" i="19" s="1"/>
  <c r="Z28" i="19"/>
  <c r="Z29" i="19" s="1"/>
  <c r="W22" i="19"/>
  <c r="W28" i="19" s="1"/>
  <c r="W29" i="19" s="1"/>
  <c r="Y22" i="19"/>
  <c r="Y28" i="19" s="1"/>
  <c r="Y29" i="19" s="1"/>
  <c r="AA28" i="19"/>
  <c r="AA29" i="19" s="1"/>
  <c r="Y48" i="17"/>
  <c r="Z48" i="17"/>
  <c r="AC45" i="17"/>
  <c r="AA45" i="17"/>
  <c r="AB44" i="17"/>
  <c r="AA44" i="17"/>
  <c r="AA39" i="17"/>
  <c r="Z39" i="17"/>
  <c r="AA37" i="17"/>
  <c r="AB37" i="17"/>
  <c r="AB35" i="17"/>
  <c r="AA35" i="17"/>
  <c r="AC34" i="17"/>
  <c r="AA34" i="17"/>
  <c r="Z33" i="17"/>
  <c r="AA33" i="17"/>
  <c r="Y32" i="17"/>
  <c r="Z32" i="17"/>
  <c r="Y31" i="17"/>
  <c r="Z31" i="17"/>
  <c r="AB30" i="17"/>
  <c r="AA30" i="17"/>
  <c r="AC23" i="17"/>
  <c r="AA23" i="17"/>
  <c r="Y45" i="13"/>
  <c r="Z45" i="13"/>
  <c r="Y43" i="13"/>
  <c r="AA43" i="13"/>
  <c r="Y42" i="13"/>
  <c r="Z42" i="13"/>
  <c r="Z40" i="13"/>
  <c r="AA40" i="13"/>
  <c r="AB36" i="13"/>
  <c r="Y36" i="13"/>
  <c r="Z35" i="13"/>
  <c r="AA35" i="13"/>
  <c r="AA34" i="13"/>
  <c r="Y34" i="13"/>
  <c r="AA33" i="13"/>
  <c r="Z33" i="13"/>
  <c r="Z29" i="13"/>
  <c r="AB29" i="13"/>
  <c r="Z28" i="13"/>
  <c r="AA28" i="13"/>
  <c r="Z27" i="13"/>
  <c r="AB27" i="13"/>
  <c r="AB22" i="13"/>
  <c r="AA22" i="13"/>
  <c r="AA21" i="13"/>
  <c r="AB21" i="13"/>
  <c r="Z19" i="13"/>
  <c r="AB19" i="13"/>
  <c r="AB25" i="17"/>
  <c r="AA25" i="17"/>
  <c r="Z27" i="17"/>
  <c r="AB27" i="17"/>
  <c r="Y21" i="17"/>
  <c r="AA21" i="17"/>
  <c r="Y20" i="17"/>
  <c r="AC20" i="17"/>
  <c r="Y22" i="17"/>
  <c r="AA24" i="17"/>
  <c r="Z36" i="15"/>
  <c r="Y36" i="15"/>
  <c r="Z35" i="15"/>
  <c r="AA35" i="15"/>
  <c r="Z34" i="15"/>
  <c r="AA34" i="15"/>
  <c r="Z30" i="15"/>
  <c r="AA30" i="15"/>
  <c r="Z28" i="15"/>
  <c r="AA28" i="15"/>
  <c r="Z20" i="15"/>
  <c r="AB20" i="15"/>
  <c r="J54" i="15"/>
  <c r="I22" i="19" s="1"/>
  <c r="AA32" i="14"/>
  <c r="Y32" i="14"/>
  <c r="AB25" i="14"/>
  <c r="Y25" i="14"/>
  <c r="AA24" i="14"/>
  <c r="Y24" i="14"/>
  <c r="AA23" i="14"/>
  <c r="Z23" i="14"/>
  <c r="AA26" i="13"/>
  <c r="AB26" i="13"/>
  <c r="AB25" i="13"/>
  <c r="Y25" i="13"/>
  <c r="AA24" i="13"/>
  <c r="AB24" i="13"/>
  <c r="Y20" i="13"/>
  <c r="Z20" i="13"/>
  <c r="L54" i="13"/>
  <c r="K16" i="19" s="1"/>
  <c r="I54" i="13"/>
  <c r="H16" i="19" s="1"/>
  <c r="AK63" i="16"/>
  <c r="AO54" i="16"/>
  <c r="K63" i="16" s="1"/>
  <c r="K63" i="17"/>
  <c r="Q24" i="19"/>
  <c r="AA19" i="17"/>
  <c r="Z19" i="17"/>
  <c r="Y23" i="17"/>
  <c r="AA23" i="13"/>
  <c r="Y23" i="13"/>
  <c r="AA18" i="13"/>
  <c r="Y18" i="13"/>
  <c r="Z21" i="13"/>
  <c r="Y21" i="13"/>
  <c r="Z21" i="14"/>
  <c r="Y21" i="14"/>
  <c r="AA20" i="14"/>
  <c r="Y20" i="14"/>
  <c r="Z22" i="14"/>
  <c r="Y22" i="14"/>
  <c r="Z18" i="14"/>
  <c r="Y18" i="14"/>
  <c r="Z18" i="15"/>
  <c r="Z26" i="15"/>
  <c r="AA27" i="15"/>
  <c r="Z27" i="15"/>
  <c r="AO55" i="15"/>
  <c r="Q22" i="19" s="1"/>
  <c r="Z24" i="15"/>
  <c r="Y22" i="15"/>
  <c r="Z22" i="15"/>
  <c r="Y19" i="15"/>
  <c r="Z19" i="15"/>
  <c r="Y21" i="15"/>
  <c r="Z21" i="15"/>
  <c r="K54" i="16"/>
  <c r="J26" i="68" s="1"/>
  <c r="J28" i="68" s="1"/>
  <c r="J29" i="68" s="1"/>
  <c r="G63" i="15"/>
  <c r="K54" i="15"/>
  <c r="J22" i="19" s="1"/>
  <c r="D63" i="15"/>
  <c r="H54" i="15"/>
  <c r="G22" i="19" s="1"/>
  <c r="H63" i="15"/>
  <c r="L54" i="15"/>
  <c r="K22" i="19" s="1"/>
  <c r="E63" i="15"/>
  <c r="I54" i="15"/>
  <c r="H22" i="19" s="1"/>
  <c r="L54" i="14"/>
  <c r="K20" i="19" s="1"/>
  <c r="K54" i="14"/>
  <c r="J20" i="19" s="1"/>
  <c r="I54" i="14"/>
  <c r="H20" i="19" s="1"/>
  <c r="Z22" i="13"/>
  <c r="Y22" i="13"/>
  <c r="L63" i="16"/>
  <c r="L63" i="17"/>
  <c r="R24" i="19"/>
  <c r="L63" i="15"/>
  <c r="R22" i="19"/>
  <c r="L63" i="14"/>
  <c r="R20" i="19"/>
  <c r="L54" i="17"/>
  <c r="K24" i="19" s="1"/>
  <c r="H54" i="17"/>
  <c r="G24" i="19" s="1"/>
  <c r="G54" i="13"/>
  <c r="F16" i="19" s="1"/>
  <c r="AD56" i="17"/>
  <c r="C73" i="17" s="1"/>
  <c r="J54" i="17"/>
  <c r="I24" i="19" s="1"/>
  <c r="AG56" i="14"/>
  <c r="F73" i="14" s="1"/>
  <c r="AF56" i="13"/>
  <c r="E73" i="13" s="1"/>
  <c r="AN54" i="16"/>
  <c r="J63" i="16" s="1"/>
  <c r="J63" i="17"/>
  <c r="AN54" i="14"/>
  <c r="J63" i="14" s="1"/>
  <c r="S55" i="14"/>
  <c r="O25" i="19"/>
  <c r="T16" i="19"/>
  <c r="U16" i="19" s="1"/>
  <c r="S55" i="13"/>
  <c r="AE56" i="13"/>
  <c r="D73" i="13" s="1"/>
  <c r="AH56" i="13"/>
  <c r="G73" i="13" s="1"/>
  <c r="AG56" i="13"/>
  <c r="F73" i="13" s="1"/>
  <c r="E63" i="17"/>
  <c r="H24" i="19"/>
  <c r="Y18" i="17"/>
  <c r="V55" i="17"/>
  <c r="AB24" i="15"/>
  <c r="AH56" i="15"/>
  <c r="G73" i="15" s="1"/>
  <c r="AA20" i="15"/>
  <c r="Y20" i="15"/>
  <c r="AD56" i="15"/>
  <c r="C73" i="15" s="1"/>
  <c r="AC56" i="15"/>
  <c r="G71" i="15" s="1"/>
  <c r="G75" i="15" s="1"/>
  <c r="AJ63" i="17"/>
  <c r="AI63" i="17"/>
  <c r="AG56" i="15"/>
  <c r="F73" i="15" s="1"/>
  <c r="AJ63" i="15"/>
  <c r="AI63" i="15"/>
  <c r="AG55" i="14"/>
  <c r="AO55" i="14"/>
  <c r="Q20" i="19" s="1"/>
  <c r="C63" i="14"/>
  <c r="U55" i="14"/>
  <c r="Z19" i="14"/>
  <c r="AB19" i="14"/>
  <c r="AH56" i="14"/>
  <c r="G73" i="14" s="1"/>
  <c r="AD56" i="14"/>
  <c r="C73" i="14" s="1"/>
  <c r="AC55" i="14"/>
  <c r="AC56" i="14"/>
  <c r="G71" i="14" s="1"/>
  <c r="G75" i="14" s="1"/>
  <c r="AJ63" i="14"/>
  <c r="AI63" i="14"/>
  <c r="X56" i="13"/>
  <c r="X57" i="13" s="1"/>
  <c r="AD56" i="13"/>
  <c r="C73" i="13" s="1"/>
  <c r="X54" i="13"/>
  <c r="AA20" i="13"/>
  <c r="AC55" i="13"/>
  <c r="AC56" i="13"/>
  <c r="G71" i="13" s="1"/>
  <c r="G75" i="13" s="1"/>
  <c r="AJ63" i="13"/>
  <c r="AI63" i="13"/>
  <c r="AF54" i="17" l="1"/>
  <c r="AA22" i="17"/>
  <c r="Z24" i="17"/>
  <c r="Y28" i="17"/>
  <c r="Y54" i="17" s="1"/>
  <c r="Y55" i="17" s="1"/>
  <c r="Z28" i="17"/>
  <c r="AF33" i="14"/>
  <c r="AA33" i="14"/>
  <c r="AE31" i="14"/>
  <c r="Z31" i="14"/>
  <c r="AF27" i="14"/>
  <c r="AA27" i="14"/>
  <c r="AE30" i="14"/>
  <c r="AF30" i="14"/>
  <c r="AF29" i="14"/>
  <c r="AE29" i="14"/>
  <c r="AE28" i="14"/>
  <c r="AF28" i="14"/>
  <c r="AA26" i="15"/>
  <c r="AA27" i="17"/>
  <c r="AB24" i="17"/>
  <c r="AG18" i="17"/>
  <c r="AB18" i="17"/>
  <c r="AF55" i="17"/>
  <c r="AF56" i="17"/>
  <c r="E73" i="17" s="1"/>
  <c r="AB20" i="17"/>
  <c r="AE20" i="17"/>
  <c r="AE54" i="17" s="1"/>
  <c r="Z22" i="17"/>
  <c r="AH22" i="17"/>
  <c r="AH54" i="17" s="1"/>
  <c r="AB23" i="17"/>
  <c r="AG23" i="17"/>
  <c r="Y18" i="15"/>
  <c r="Y54" i="15" s="1"/>
  <c r="Y55" i="15" s="1"/>
  <c r="AF18" i="15"/>
  <c r="Z25" i="15"/>
  <c r="AF25" i="15"/>
  <c r="AA23" i="15"/>
  <c r="AE23" i="15"/>
  <c r="AE54" i="15" s="1"/>
  <c r="AA24" i="15"/>
  <c r="AF24" i="15"/>
  <c r="AA19" i="14"/>
  <c r="AF19" i="14"/>
  <c r="X56" i="14"/>
  <c r="X57" i="14" s="1"/>
  <c r="AF22" i="14"/>
  <c r="Z25" i="14"/>
  <c r="AF25" i="14"/>
  <c r="L63" i="13"/>
  <c r="AB28" i="17"/>
  <c r="AA28" i="17"/>
  <c r="AA20" i="17"/>
  <c r="Z23" i="15"/>
  <c r="X54" i="15"/>
  <c r="X56" i="15"/>
  <c r="X57" i="15" s="1"/>
  <c r="X54" i="17"/>
  <c r="X56" i="17"/>
  <c r="X57" i="17" s="1"/>
  <c r="Z18" i="17"/>
  <c r="X54" i="14"/>
  <c r="AB54" i="14"/>
  <c r="AB55" i="14" s="1"/>
  <c r="AC54" i="17"/>
  <c r="AC55" i="17" s="1"/>
  <c r="AB54" i="13"/>
  <c r="AB56" i="13" s="1"/>
  <c r="F71" i="13" s="1"/>
  <c r="F75" i="13" s="1"/>
  <c r="AB54" i="15"/>
  <c r="AB55" i="15" s="1"/>
  <c r="F63" i="14"/>
  <c r="J54" i="14"/>
  <c r="D63" i="14"/>
  <c r="H54" i="14"/>
  <c r="G20" i="19" s="1"/>
  <c r="D63" i="13"/>
  <c r="H54" i="13"/>
  <c r="G16" i="19" s="1"/>
  <c r="Z54" i="13"/>
  <c r="Z55" i="13" s="1"/>
  <c r="AI63" i="16"/>
  <c r="AJ63" i="16"/>
  <c r="Y54" i="13"/>
  <c r="Y55" i="13" s="1"/>
  <c r="AA54" i="13"/>
  <c r="AA55" i="13" s="1"/>
  <c r="Y54" i="14"/>
  <c r="AO54" i="15"/>
  <c r="K63" i="15" s="1"/>
  <c r="G63" i="17"/>
  <c r="K54" i="17"/>
  <c r="J24" i="19" s="1"/>
  <c r="AO54" i="14"/>
  <c r="K63" i="14" s="1"/>
  <c r="X55" i="13"/>
  <c r="AJ54" i="13" s="1"/>
  <c r="AA54" i="15" l="1"/>
  <c r="AA56" i="15" s="1"/>
  <c r="E71" i="15" s="1"/>
  <c r="E75" i="15" s="1"/>
  <c r="Z54" i="14"/>
  <c r="Z55" i="14" s="1"/>
  <c r="AA54" i="14"/>
  <c r="AA55" i="14" s="1"/>
  <c r="AE54" i="14"/>
  <c r="AF54" i="15"/>
  <c r="AF55" i="15" s="1"/>
  <c r="AG54" i="17"/>
  <c r="AG56" i="17" s="1"/>
  <c r="F73" i="17" s="1"/>
  <c r="AE55" i="17"/>
  <c r="AE56" i="17"/>
  <c r="D73" i="17" s="1"/>
  <c r="AH55" i="17"/>
  <c r="AH56" i="17"/>
  <c r="G73" i="17" s="1"/>
  <c r="AA54" i="17"/>
  <c r="AA55" i="17" s="1"/>
  <c r="Z54" i="17"/>
  <c r="Z55" i="17" s="1"/>
  <c r="AB54" i="17"/>
  <c r="AB56" i="17" s="1"/>
  <c r="F71" i="17" s="1"/>
  <c r="F75" i="17" s="1"/>
  <c r="AE56" i="15"/>
  <c r="D73" i="15" s="1"/>
  <c r="AE55" i="15"/>
  <c r="Z54" i="15"/>
  <c r="Z55" i="15" s="1"/>
  <c r="AF54" i="14"/>
  <c r="X55" i="14"/>
  <c r="AJ54" i="14" s="1"/>
  <c r="I63" i="14" s="1"/>
  <c r="X55" i="15"/>
  <c r="AJ54" i="15" s="1"/>
  <c r="M22" i="19" s="1"/>
  <c r="X55" i="17"/>
  <c r="AJ54" i="17" s="1"/>
  <c r="I63" i="17" s="1"/>
  <c r="AB56" i="14"/>
  <c r="F71" i="14" s="1"/>
  <c r="F75" i="14" s="1"/>
  <c r="AC56" i="17"/>
  <c r="G71" i="17" s="1"/>
  <c r="G75" i="17" s="1"/>
  <c r="AB55" i="13"/>
  <c r="AB56" i="15"/>
  <c r="F71" i="15" s="1"/>
  <c r="F75" i="15" s="1"/>
  <c r="Z56" i="13"/>
  <c r="D71" i="13" s="1"/>
  <c r="D75" i="13" s="1"/>
  <c r="Y56" i="13"/>
  <c r="C71" i="13" s="1"/>
  <c r="C75" i="13" s="1"/>
  <c r="Y56" i="17"/>
  <c r="C71" i="17" s="1"/>
  <c r="C75" i="17" s="1"/>
  <c r="AA56" i="13"/>
  <c r="E71" i="13" s="1"/>
  <c r="E75" i="13" s="1"/>
  <c r="Y55" i="14"/>
  <c r="Y56" i="14"/>
  <c r="C71" i="14" s="1"/>
  <c r="C75" i="14" s="1"/>
  <c r="Y56" i="15"/>
  <c r="C71" i="15" s="1"/>
  <c r="C75" i="15" s="1"/>
  <c r="M16" i="19"/>
  <c r="I63" i="13"/>
  <c r="G69" i="8"/>
  <c r="F69" i="8"/>
  <c r="E69" i="8"/>
  <c r="D69" i="8"/>
  <c r="C69" i="8"/>
  <c r="G68" i="8"/>
  <c r="F68" i="8"/>
  <c r="E68" i="8"/>
  <c r="D68" i="8"/>
  <c r="C68" i="8"/>
  <c r="G67" i="8"/>
  <c r="F67" i="8"/>
  <c r="E67" i="8"/>
  <c r="D67" i="8"/>
  <c r="C67" i="8"/>
  <c r="G66" i="8"/>
  <c r="F66" i="8"/>
  <c r="E66" i="8"/>
  <c r="D66" i="8"/>
  <c r="C66" i="8"/>
  <c r="C58" i="8"/>
  <c r="D57" i="8"/>
  <c r="C57" i="8"/>
  <c r="W56" i="8"/>
  <c r="V56" i="8"/>
  <c r="U56" i="8"/>
  <c r="J54" i="8" s="1"/>
  <c r="I18" i="19" s="1"/>
  <c r="I28" i="19" s="1"/>
  <c r="I29" i="19" s="1"/>
  <c r="T56" i="8"/>
  <c r="S56" i="8"/>
  <c r="R56" i="8"/>
  <c r="E55" i="8"/>
  <c r="D55" i="8"/>
  <c r="B54" i="8"/>
  <c r="D18" i="68" s="1"/>
  <c r="D29" i="68" s="1"/>
  <c r="AN53" i="8"/>
  <c r="AI53" i="8"/>
  <c r="AH53" i="8"/>
  <c r="AG53" i="8"/>
  <c r="AF53" i="8"/>
  <c r="AE53" i="8"/>
  <c r="AD53" i="8"/>
  <c r="AC53" i="8"/>
  <c r="AB53" i="8"/>
  <c r="AA53" i="8"/>
  <c r="Z53" i="8"/>
  <c r="Y53" i="8"/>
  <c r="W53" i="8"/>
  <c r="V53" i="8"/>
  <c r="T53" i="8"/>
  <c r="S53" i="8"/>
  <c r="R53" i="8"/>
  <c r="AN52" i="8"/>
  <c r="AI52" i="8"/>
  <c r="AH52" i="8"/>
  <c r="AG52" i="8"/>
  <c r="AF52" i="8"/>
  <c r="AE52" i="8"/>
  <c r="AD52" i="8"/>
  <c r="AC52" i="8"/>
  <c r="AB52" i="8"/>
  <c r="AA52" i="8"/>
  <c r="Z52" i="8"/>
  <c r="Y52" i="8"/>
  <c r="W52" i="8"/>
  <c r="V52" i="8"/>
  <c r="T52" i="8"/>
  <c r="S52" i="8"/>
  <c r="R52" i="8"/>
  <c r="AN51" i="8"/>
  <c r="AI51" i="8"/>
  <c r="AH51" i="8"/>
  <c r="AG51" i="8"/>
  <c r="AF51" i="8"/>
  <c r="AE51" i="8"/>
  <c r="AD51" i="8"/>
  <c r="AC51" i="8"/>
  <c r="AB51" i="8"/>
  <c r="AA51" i="8"/>
  <c r="W51" i="8"/>
  <c r="V51" i="8"/>
  <c r="T51" i="8"/>
  <c r="S51" i="8"/>
  <c r="R51" i="8"/>
  <c r="AN50" i="8"/>
  <c r="AI50" i="8"/>
  <c r="AH50" i="8"/>
  <c r="AG50" i="8"/>
  <c r="AF50" i="8"/>
  <c r="AE50" i="8"/>
  <c r="AD50" i="8"/>
  <c r="AC50" i="8"/>
  <c r="AB50" i="8"/>
  <c r="AA50" i="8"/>
  <c r="W50" i="8"/>
  <c r="V50" i="8"/>
  <c r="T50" i="8"/>
  <c r="S50" i="8"/>
  <c r="R50" i="8"/>
  <c r="AN49" i="8"/>
  <c r="AI49" i="8"/>
  <c r="AH49" i="8"/>
  <c r="AG49" i="8"/>
  <c r="AF49" i="8"/>
  <c r="AE49" i="8"/>
  <c r="AD49" i="8"/>
  <c r="AC49" i="8"/>
  <c r="AB49" i="8"/>
  <c r="AA49" i="8"/>
  <c r="Y49" i="8"/>
  <c r="W49" i="8"/>
  <c r="V49" i="8"/>
  <c r="T49" i="8"/>
  <c r="S49" i="8"/>
  <c r="R49" i="8"/>
  <c r="AN48" i="8"/>
  <c r="AI48" i="8"/>
  <c r="AH48" i="8"/>
  <c r="AG48" i="8"/>
  <c r="AF48" i="8"/>
  <c r="AE48" i="8"/>
  <c r="AD48" i="8"/>
  <c r="AC48" i="8"/>
  <c r="AB48" i="8"/>
  <c r="AA48" i="8"/>
  <c r="Y48" i="8"/>
  <c r="W48" i="8"/>
  <c r="V48" i="8"/>
  <c r="T48" i="8"/>
  <c r="S48" i="8"/>
  <c r="R48" i="8"/>
  <c r="AN47" i="8"/>
  <c r="AI47" i="8"/>
  <c r="AH47" i="8"/>
  <c r="AG47" i="8"/>
  <c r="AF47" i="8"/>
  <c r="AE47" i="8"/>
  <c r="AD47" i="8"/>
  <c r="AC47" i="8"/>
  <c r="AB47" i="8"/>
  <c r="AA47" i="8"/>
  <c r="Y47" i="8"/>
  <c r="W47" i="8"/>
  <c r="V47" i="8"/>
  <c r="T47" i="8"/>
  <c r="S47" i="8"/>
  <c r="R47" i="8"/>
  <c r="AN46" i="8"/>
  <c r="AI46" i="8"/>
  <c r="AH46" i="8"/>
  <c r="AG46" i="8"/>
  <c r="AF46" i="8"/>
  <c r="AE46" i="8"/>
  <c r="AD46" i="8"/>
  <c r="AA46" i="8"/>
  <c r="Z46" i="8"/>
  <c r="Y46" i="8"/>
  <c r="W46" i="8"/>
  <c r="V46" i="8"/>
  <c r="T46" i="8"/>
  <c r="S46" i="8"/>
  <c r="R46" i="8"/>
  <c r="AN45" i="8"/>
  <c r="AI45" i="8"/>
  <c r="AH45" i="8"/>
  <c r="AG45" i="8"/>
  <c r="AF45" i="8"/>
  <c r="AE45" i="8"/>
  <c r="AD45" i="8"/>
  <c r="AC45" i="8"/>
  <c r="AB45" i="8"/>
  <c r="AA45" i="8"/>
  <c r="W45" i="8"/>
  <c r="V45" i="8"/>
  <c r="T45" i="8"/>
  <c r="S45" i="8"/>
  <c r="R45" i="8"/>
  <c r="AN44" i="8"/>
  <c r="AI44" i="8"/>
  <c r="AH44" i="8"/>
  <c r="AG44" i="8"/>
  <c r="AF44" i="8"/>
  <c r="AE44" i="8"/>
  <c r="AD44" i="8"/>
  <c r="AA44" i="8"/>
  <c r="Z44" i="8"/>
  <c r="Y44" i="8"/>
  <c r="W44" i="8"/>
  <c r="V44" i="8"/>
  <c r="T44" i="8"/>
  <c r="S44" i="8"/>
  <c r="R44" i="8"/>
  <c r="AN43" i="8"/>
  <c r="AI43" i="8"/>
  <c r="AH43" i="8"/>
  <c r="AG43" i="8"/>
  <c r="AF43" i="8"/>
  <c r="AE43" i="8"/>
  <c r="AD43" i="8"/>
  <c r="AC43" i="8"/>
  <c r="AB43" i="8"/>
  <c r="AA43" i="8"/>
  <c r="W43" i="8"/>
  <c r="V43" i="8"/>
  <c r="T43" i="8"/>
  <c r="S43" i="8"/>
  <c r="R43" i="8"/>
  <c r="AN42" i="8"/>
  <c r="AI42" i="8"/>
  <c r="AH42" i="8"/>
  <c r="AG42" i="8"/>
  <c r="AF42" i="8"/>
  <c r="AE42" i="8"/>
  <c r="AD42" i="8"/>
  <c r="AC42" i="8"/>
  <c r="AA42" i="8"/>
  <c r="Z42" i="8"/>
  <c r="Y42" i="8"/>
  <c r="W42" i="8"/>
  <c r="V42" i="8"/>
  <c r="T42" i="8"/>
  <c r="S42" i="8"/>
  <c r="R42" i="8"/>
  <c r="AN41" i="8"/>
  <c r="AI41" i="8"/>
  <c r="AH41" i="8"/>
  <c r="AG41" i="8"/>
  <c r="AF41" i="8"/>
  <c r="AE41" i="8"/>
  <c r="AD41" i="8"/>
  <c r="AC41" i="8"/>
  <c r="AB41" i="8"/>
  <c r="AA41" i="8"/>
  <c r="Y41" i="8"/>
  <c r="W41" i="8"/>
  <c r="V41" i="8"/>
  <c r="T41" i="8"/>
  <c r="S41" i="8"/>
  <c r="R41" i="8"/>
  <c r="AN40" i="8"/>
  <c r="AI40" i="8"/>
  <c r="AH40" i="8"/>
  <c r="AG40" i="8"/>
  <c r="AF40" i="8"/>
  <c r="AE40" i="8"/>
  <c r="AD40" i="8"/>
  <c r="AC40" i="8"/>
  <c r="AB40" i="8"/>
  <c r="AA40" i="8"/>
  <c r="Z40" i="8"/>
  <c r="W40" i="8"/>
  <c r="V40" i="8"/>
  <c r="T40" i="8"/>
  <c r="S40" i="8"/>
  <c r="R40" i="8"/>
  <c r="AN39" i="8"/>
  <c r="AI39" i="8"/>
  <c r="AH39" i="8"/>
  <c r="AG39" i="8"/>
  <c r="AF39" i="8"/>
  <c r="AE39" i="8"/>
  <c r="AD39" i="8"/>
  <c r="AC39" i="8"/>
  <c r="AB39" i="8"/>
  <c r="AA39" i="8"/>
  <c r="Z39" i="8"/>
  <c r="W39" i="8"/>
  <c r="V39" i="8"/>
  <c r="T39" i="8"/>
  <c r="S39" i="8"/>
  <c r="R39" i="8"/>
  <c r="AN38" i="8"/>
  <c r="AI38" i="8"/>
  <c r="AH38" i="8"/>
  <c r="AG38" i="8"/>
  <c r="AF38" i="8"/>
  <c r="AE38" i="8"/>
  <c r="AD38" i="8"/>
  <c r="AB38" i="8"/>
  <c r="AA38" i="8"/>
  <c r="Z38" i="8"/>
  <c r="Y38" i="8"/>
  <c r="W38" i="8"/>
  <c r="V38" i="8"/>
  <c r="T38" i="8"/>
  <c r="S38" i="8"/>
  <c r="R38" i="8"/>
  <c r="AN37" i="8"/>
  <c r="AI37" i="8"/>
  <c r="AH37" i="8"/>
  <c r="AG37" i="8"/>
  <c r="AF37" i="8"/>
  <c r="AE37" i="8"/>
  <c r="AD37" i="8"/>
  <c r="AC37" i="8"/>
  <c r="AB37" i="8"/>
  <c r="Z37" i="8"/>
  <c r="W37" i="8"/>
  <c r="V37" i="8"/>
  <c r="T37" i="8"/>
  <c r="S37" i="8"/>
  <c r="R37" i="8"/>
  <c r="AN36" i="8"/>
  <c r="AI36" i="8"/>
  <c r="AH36" i="8"/>
  <c r="AG36" i="8"/>
  <c r="AF36" i="8"/>
  <c r="AE36" i="8"/>
  <c r="AD36" i="8"/>
  <c r="AC36" i="8"/>
  <c r="AB36" i="8"/>
  <c r="AA36" i="8"/>
  <c r="Y36" i="8"/>
  <c r="W36" i="8"/>
  <c r="V36" i="8"/>
  <c r="T36" i="8"/>
  <c r="S36" i="8"/>
  <c r="R36" i="8"/>
  <c r="AN35" i="8"/>
  <c r="AI35" i="8"/>
  <c r="AH35" i="8"/>
  <c r="AG35" i="8"/>
  <c r="AF35" i="8"/>
  <c r="AE35" i="8"/>
  <c r="AD35" i="8"/>
  <c r="AC35" i="8"/>
  <c r="AB35" i="8"/>
  <c r="AA35" i="8"/>
  <c r="W35" i="8"/>
  <c r="V35" i="8"/>
  <c r="T35" i="8"/>
  <c r="S35" i="8"/>
  <c r="R35" i="8"/>
  <c r="AN34" i="8"/>
  <c r="AI34" i="8"/>
  <c r="AH34" i="8"/>
  <c r="AG34" i="8"/>
  <c r="AF34" i="8"/>
  <c r="AE34" i="8"/>
  <c r="AD34" i="8"/>
  <c r="AC34" i="8"/>
  <c r="AB34" i="8"/>
  <c r="AA34" i="8"/>
  <c r="W34" i="8"/>
  <c r="V34" i="8"/>
  <c r="T34" i="8"/>
  <c r="S34" i="8"/>
  <c r="R34" i="8"/>
  <c r="AN33" i="8"/>
  <c r="AI33" i="8"/>
  <c r="AH33" i="8"/>
  <c r="AG33" i="8"/>
  <c r="AF33" i="8"/>
  <c r="AE33" i="8"/>
  <c r="AD33" i="8"/>
  <c r="AC33" i="8"/>
  <c r="AB33" i="8"/>
  <c r="Z33" i="8"/>
  <c r="Y33" i="8"/>
  <c r="W33" i="8"/>
  <c r="V33" i="8"/>
  <c r="T33" i="8"/>
  <c r="S33" i="8"/>
  <c r="R33" i="8"/>
  <c r="AN32" i="8"/>
  <c r="AI32" i="8"/>
  <c r="AH32" i="8"/>
  <c r="AG32" i="8"/>
  <c r="AF32" i="8"/>
  <c r="AE32" i="8"/>
  <c r="AD32" i="8"/>
  <c r="AC32" i="8"/>
  <c r="AB32" i="8"/>
  <c r="Y32" i="8"/>
  <c r="W32" i="8"/>
  <c r="V32" i="8"/>
  <c r="T32" i="8"/>
  <c r="S32" i="8"/>
  <c r="R32" i="8"/>
  <c r="AN31" i="8"/>
  <c r="AI31" i="8"/>
  <c r="AH31" i="8"/>
  <c r="AG31" i="8"/>
  <c r="AF31" i="8"/>
  <c r="AE31" i="8"/>
  <c r="AD31" i="8"/>
  <c r="AB31" i="8"/>
  <c r="AA31" i="8"/>
  <c r="Z31" i="8"/>
  <c r="Y31" i="8"/>
  <c r="W31" i="8"/>
  <c r="V31" i="8"/>
  <c r="T31" i="8"/>
  <c r="S31" i="8"/>
  <c r="R31" i="8"/>
  <c r="AN30" i="8"/>
  <c r="AI30" i="8"/>
  <c r="AH30" i="8"/>
  <c r="AG30" i="8"/>
  <c r="AF30" i="8"/>
  <c r="AE30" i="8"/>
  <c r="AD30" i="8"/>
  <c r="AC30" i="8"/>
  <c r="AA30" i="8"/>
  <c r="Z30" i="8"/>
  <c r="Y30" i="8"/>
  <c r="W30" i="8"/>
  <c r="V30" i="8"/>
  <c r="T30" i="8"/>
  <c r="S30" i="8"/>
  <c r="R30" i="8"/>
  <c r="AN29" i="8"/>
  <c r="AI29" i="8"/>
  <c r="AJ29" i="8" s="1"/>
  <c r="AH29" i="8"/>
  <c r="AG29" i="8"/>
  <c r="AF29" i="8"/>
  <c r="AE29" i="8"/>
  <c r="AD29" i="8"/>
  <c r="AC29" i="8"/>
  <c r="AB29" i="8"/>
  <c r="Z29" i="8"/>
  <c r="Y29" i="8"/>
  <c r="W29" i="8"/>
  <c r="V29" i="8"/>
  <c r="T29" i="8"/>
  <c r="S29" i="8"/>
  <c r="R29" i="8"/>
  <c r="AN28" i="8"/>
  <c r="AI28" i="8"/>
  <c r="AJ28" i="8" s="1"/>
  <c r="AH28" i="8"/>
  <c r="AG28" i="8"/>
  <c r="AF28" i="8"/>
  <c r="AE28" i="8"/>
  <c r="AD28" i="8"/>
  <c r="AC28" i="8"/>
  <c r="AB28" i="8"/>
  <c r="Y28" i="8"/>
  <c r="W28" i="8"/>
  <c r="V28" i="8"/>
  <c r="T28" i="8"/>
  <c r="S28" i="8"/>
  <c r="R28" i="8"/>
  <c r="AN27" i="8"/>
  <c r="AI27" i="8"/>
  <c r="AH27" i="8"/>
  <c r="AG27" i="8"/>
  <c r="AF27" i="8"/>
  <c r="AE27" i="8"/>
  <c r="AD27" i="8"/>
  <c r="AC27" i="8"/>
  <c r="AB27" i="8"/>
  <c r="Y27" i="8"/>
  <c r="W27" i="8"/>
  <c r="V27" i="8"/>
  <c r="T27" i="8"/>
  <c r="S27" i="8"/>
  <c r="R27" i="8"/>
  <c r="AN26" i="8"/>
  <c r="AI26" i="8"/>
  <c r="AH26" i="8"/>
  <c r="AG26" i="8"/>
  <c r="AF26" i="8"/>
  <c r="AE26" i="8"/>
  <c r="AD26" i="8"/>
  <c r="Y26" i="8"/>
  <c r="W26" i="8"/>
  <c r="V26" i="8"/>
  <c r="T26" i="8"/>
  <c r="S26" i="8"/>
  <c r="R26" i="8"/>
  <c r="AN25" i="8"/>
  <c r="AI25" i="8"/>
  <c r="AH25" i="8"/>
  <c r="AG25" i="8"/>
  <c r="AF25" i="8"/>
  <c r="AE25" i="8"/>
  <c r="AD25" i="8"/>
  <c r="AC25" i="8"/>
  <c r="Y25" i="8"/>
  <c r="W25" i="8"/>
  <c r="V25" i="8"/>
  <c r="T25" i="8"/>
  <c r="S25" i="8"/>
  <c r="R25" i="8"/>
  <c r="AN24" i="8"/>
  <c r="AI24" i="8"/>
  <c r="AH24" i="8"/>
  <c r="AG24" i="8"/>
  <c r="AF24" i="8"/>
  <c r="AD24" i="8"/>
  <c r="Y24" i="8"/>
  <c r="W24" i="8"/>
  <c r="V24" i="8"/>
  <c r="T24" i="8"/>
  <c r="S24" i="8"/>
  <c r="R24" i="8"/>
  <c r="AN23" i="8"/>
  <c r="AI23" i="8"/>
  <c r="AH23" i="8"/>
  <c r="AF23" i="8"/>
  <c r="AE23" i="8"/>
  <c r="AD23" i="8"/>
  <c r="AC23" i="8"/>
  <c r="W23" i="8"/>
  <c r="V23" i="8"/>
  <c r="T23" i="8"/>
  <c r="S23" i="8"/>
  <c r="R23" i="8"/>
  <c r="AN22" i="8"/>
  <c r="AI22" i="8"/>
  <c r="AH22" i="8"/>
  <c r="AG22" i="8"/>
  <c r="AF22" i="8"/>
  <c r="AD22" i="8"/>
  <c r="AC22" i="8"/>
  <c r="W22" i="8"/>
  <c r="V22" i="8"/>
  <c r="T22" i="8"/>
  <c r="S22" i="8"/>
  <c r="R22" i="8"/>
  <c r="AN21" i="8"/>
  <c r="AI21" i="8"/>
  <c r="AH21" i="8"/>
  <c r="AG21" i="8"/>
  <c r="AF21" i="8"/>
  <c r="AD21" i="8"/>
  <c r="AC21" i="8"/>
  <c r="W21" i="8"/>
  <c r="V21" i="8"/>
  <c r="T21" i="8"/>
  <c r="S21" i="8"/>
  <c r="R21" i="8"/>
  <c r="AN20" i="8"/>
  <c r="AI20" i="8"/>
  <c r="AH20" i="8"/>
  <c r="AG20" i="8"/>
  <c r="AE20" i="8"/>
  <c r="AD20" i="8"/>
  <c r="AC20" i="8"/>
  <c r="W20" i="8"/>
  <c r="V20" i="8"/>
  <c r="T20" i="8"/>
  <c r="S20" i="8"/>
  <c r="R20" i="8"/>
  <c r="AN19" i="8"/>
  <c r="AI19" i="8"/>
  <c r="AH19" i="8"/>
  <c r="AF19" i="8"/>
  <c r="AE19" i="8"/>
  <c r="AD19" i="8"/>
  <c r="AC19" i="8"/>
  <c r="W19" i="8"/>
  <c r="V19" i="8"/>
  <c r="T19" i="8"/>
  <c r="S19" i="8"/>
  <c r="R19" i="8"/>
  <c r="AN18" i="8"/>
  <c r="AI18" i="8"/>
  <c r="AH18" i="8"/>
  <c r="AG18" i="8"/>
  <c r="AE18" i="8"/>
  <c r="AD18" i="8"/>
  <c r="AC18" i="8"/>
  <c r="W18" i="8"/>
  <c r="V18" i="8"/>
  <c r="U54" i="8"/>
  <c r="T18" i="8"/>
  <c r="S18" i="8"/>
  <c r="R18" i="8"/>
  <c r="D8" i="8"/>
  <c r="AA55" i="15" l="1"/>
  <c r="Z56" i="14"/>
  <c r="D71" i="14" s="1"/>
  <c r="D75" i="14" s="1"/>
  <c r="AA56" i="14"/>
  <c r="E71" i="14" s="1"/>
  <c r="E75" i="14" s="1"/>
  <c r="M20" i="19"/>
  <c r="AE55" i="14"/>
  <c r="AE56" i="14"/>
  <c r="D73" i="14" s="1"/>
  <c r="AF56" i="15"/>
  <c r="E73" i="15" s="1"/>
  <c r="Z56" i="15"/>
  <c r="D71" i="15" s="1"/>
  <c r="D75" i="15" s="1"/>
  <c r="AG55" i="17"/>
  <c r="AB55" i="17"/>
  <c r="AA56" i="17"/>
  <c r="E71" i="17" s="1"/>
  <c r="E75" i="17" s="1"/>
  <c r="Z56" i="17"/>
  <c r="D71" i="17" s="1"/>
  <c r="D75" i="17" s="1"/>
  <c r="AF55" i="14"/>
  <c r="AF56" i="14"/>
  <c r="E73" i="14" s="1"/>
  <c r="M24" i="19"/>
  <c r="AP56" i="8"/>
  <c r="X46" i="8"/>
  <c r="X38" i="8"/>
  <c r="AC38" i="8" s="1"/>
  <c r="X30" i="8"/>
  <c r="AB30" i="8" s="1"/>
  <c r="X37" i="8"/>
  <c r="X39" i="8"/>
  <c r="Y39" i="8" s="1"/>
  <c r="AN55" i="8"/>
  <c r="O18" i="19" s="1"/>
  <c r="O29" i="19" s="1"/>
  <c r="X51" i="8"/>
  <c r="X36" i="8"/>
  <c r="Z36" i="8" s="1"/>
  <c r="X53" i="8"/>
  <c r="X31" i="8"/>
  <c r="AC31" i="8" s="1"/>
  <c r="X32" i="8"/>
  <c r="X47" i="8"/>
  <c r="Z47" i="8" s="1"/>
  <c r="X42" i="8"/>
  <c r="AB42" i="8" s="1"/>
  <c r="X52" i="8"/>
  <c r="I63" i="15"/>
  <c r="R54" i="8"/>
  <c r="R55" i="8" s="1"/>
  <c r="D70" i="8"/>
  <c r="D74" i="8" s="1"/>
  <c r="D72" i="8"/>
  <c r="E72" i="8"/>
  <c r="D18" i="19"/>
  <c r="D29" i="19" s="1"/>
  <c r="C70" i="8"/>
  <c r="C74" i="8" s="1"/>
  <c r="F72" i="8"/>
  <c r="G72" i="8"/>
  <c r="E70" i="8"/>
  <c r="E74" i="8" s="1"/>
  <c r="F70" i="8"/>
  <c r="F74" i="8" s="1"/>
  <c r="G70" i="8"/>
  <c r="G74" i="8" s="1"/>
  <c r="C72" i="8"/>
  <c r="X45" i="8"/>
  <c r="X27" i="8"/>
  <c r="AJ27" i="8" s="1"/>
  <c r="X28" i="8"/>
  <c r="X35" i="8"/>
  <c r="X44" i="8"/>
  <c r="X43" i="8"/>
  <c r="S54" i="8"/>
  <c r="S55" i="8" s="1"/>
  <c r="D63" i="8" s="1"/>
  <c r="X25" i="8"/>
  <c r="X26" i="8"/>
  <c r="X41" i="8"/>
  <c r="Z41" i="8" s="1"/>
  <c r="X33" i="8"/>
  <c r="AA33" i="8" s="1"/>
  <c r="X34" i="8"/>
  <c r="X40" i="8"/>
  <c r="Y40" i="8" s="1"/>
  <c r="X50" i="8"/>
  <c r="X49" i="8"/>
  <c r="Z49" i="8" s="1"/>
  <c r="X29" i="8"/>
  <c r="AA29" i="8" s="1"/>
  <c r="X48" i="8"/>
  <c r="Z48" i="8" s="1"/>
  <c r="X24" i="8"/>
  <c r="AJ24" i="8" s="1"/>
  <c r="AE24" i="8" s="1"/>
  <c r="T54" i="8"/>
  <c r="T55" i="8" s="1"/>
  <c r="AH54" i="8"/>
  <c r="AH55" i="8" s="1"/>
  <c r="X22" i="8"/>
  <c r="X21" i="8"/>
  <c r="AD54" i="8"/>
  <c r="AD55" i="8" s="1"/>
  <c r="W54" i="8"/>
  <c r="W55" i="8" s="1"/>
  <c r="X18" i="8"/>
  <c r="AJ18" i="8" s="1"/>
  <c r="AF18" i="8" s="1"/>
  <c r="X23" i="8"/>
  <c r="X20" i="8"/>
  <c r="Z20" i="8" s="1"/>
  <c r="V54" i="8"/>
  <c r="X19" i="8"/>
  <c r="U55" i="8"/>
  <c r="F63" i="8" s="1"/>
  <c r="H54" i="8" l="1"/>
  <c r="G18" i="19" s="1"/>
  <c r="G28" i="19" s="1"/>
  <c r="G29" i="19" s="1"/>
  <c r="AJ25" i="8"/>
  <c r="Z25" i="8" s="1"/>
  <c r="AJ20" i="8"/>
  <c r="AA20" i="8" s="1"/>
  <c r="AJ19" i="8"/>
  <c r="AB19" i="8" s="1"/>
  <c r="Z26" i="8"/>
  <c r="AJ26" i="8"/>
  <c r="AC26" i="8" s="1"/>
  <c r="AJ23" i="8"/>
  <c r="AB23" i="8" s="1"/>
  <c r="AJ22" i="8"/>
  <c r="AB22" i="8" s="1"/>
  <c r="AJ21" i="8"/>
  <c r="AE21" i="8" s="1"/>
  <c r="AP54" i="8"/>
  <c r="R18" i="19" s="1"/>
  <c r="R29" i="19" s="1"/>
  <c r="AA27" i="8"/>
  <c r="Z27" i="8"/>
  <c r="Y51" i="8"/>
  <c r="Z51" i="8"/>
  <c r="Z50" i="8"/>
  <c r="Y50" i="8"/>
  <c r="AC46" i="8"/>
  <c r="AB46" i="8"/>
  <c r="Y45" i="8"/>
  <c r="Z45" i="8"/>
  <c r="AC44" i="8"/>
  <c r="AB44" i="8"/>
  <c r="Y43" i="8"/>
  <c r="Z43" i="8"/>
  <c r="Y37" i="8"/>
  <c r="AA37" i="8"/>
  <c r="Y35" i="8"/>
  <c r="Z35" i="8"/>
  <c r="Y34" i="8"/>
  <c r="Z34" i="8"/>
  <c r="Z32" i="8"/>
  <c r="AA32" i="8"/>
  <c r="Z24" i="8"/>
  <c r="AB24" i="8"/>
  <c r="Z28" i="8"/>
  <c r="AA28" i="8"/>
  <c r="AB18" i="8"/>
  <c r="AA18" i="8"/>
  <c r="AA26" i="8"/>
  <c r="AB26" i="8"/>
  <c r="Z19" i="8"/>
  <c r="Y19" i="8"/>
  <c r="AN54" i="8"/>
  <c r="J63" i="8" s="1"/>
  <c r="AC24" i="8"/>
  <c r="AA24" i="8"/>
  <c r="Y20" i="8"/>
  <c r="Y21" i="8"/>
  <c r="AA25" i="8"/>
  <c r="AB25" i="8"/>
  <c r="Y22" i="8"/>
  <c r="Y23" i="8"/>
  <c r="Z18" i="8"/>
  <c r="Y18" i="8"/>
  <c r="C63" i="8"/>
  <c r="G54" i="8"/>
  <c r="F18" i="19" s="1"/>
  <c r="F28" i="19" s="1"/>
  <c r="H63" i="8"/>
  <c r="L54" i="8"/>
  <c r="K18" i="19" s="1"/>
  <c r="K28" i="19" s="1"/>
  <c r="K29" i="19" s="1"/>
  <c r="E63" i="8"/>
  <c r="I54" i="8"/>
  <c r="H18" i="19" s="1"/>
  <c r="H28" i="19" s="1"/>
  <c r="H29" i="19" s="1"/>
  <c r="H30" i="19" s="1"/>
  <c r="AN63" i="8"/>
  <c r="AO55" i="8"/>
  <c r="AH56" i="8"/>
  <c r="G73" i="8" s="1"/>
  <c r="AD56" i="8"/>
  <c r="C73" i="8" s="1"/>
  <c r="V55" i="8"/>
  <c r="Z22" i="8" l="1"/>
  <c r="Z23" i="8"/>
  <c r="AA19" i="8"/>
  <c r="AG19" i="8"/>
  <c r="AB20" i="8"/>
  <c r="AF20" i="8"/>
  <c r="AF54" i="8" s="1"/>
  <c r="AA23" i="8"/>
  <c r="AG23" i="8"/>
  <c r="AA22" i="8"/>
  <c r="AE22" i="8"/>
  <c r="AE54" i="8" s="1"/>
  <c r="AA21" i="8"/>
  <c r="AB21" i="8"/>
  <c r="Z21" i="8"/>
  <c r="Z54" i="8" s="1"/>
  <c r="Z55" i="8" s="1"/>
  <c r="X54" i="8"/>
  <c r="X56" i="8"/>
  <c r="X57" i="8" s="1"/>
  <c r="L63" i="8"/>
  <c r="AC54" i="8"/>
  <c r="AC55" i="8" s="1"/>
  <c r="F29" i="19"/>
  <c r="F30" i="19" s="1"/>
  <c r="AO54" i="8"/>
  <c r="K63" i="8" s="1"/>
  <c r="Q18" i="19"/>
  <c r="Q29" i="19" s="1"/>
  <c r="Y54" i="8"/>
  <c r="Y55" i="8" s="1"/>
  <c r="G63" i="8"/>
  <c r="K54" i="8"/>
  <c r="J18" i="19" s="1"/>
  <c r="J28" i="19" s="1"/>
  <c r="J29" i="19" s="1"/>
  <c r="AJ63" i="8"/>
  <c r="AI63" i="8"/>
  <c r="T18" i="19"/>
  <c r="U18" i="19" s="1"/>
  <c r="U29" i="19" s="1"/>
  <c r="AG54" i="8" l="1"/>
  <c r="AG55" i="8" s="1"/>
  <c r="AA54" i="8"/>
  <c r="AA55" i="8" s="1"/>
  <c r="AB54" i="8"/>
  <c r="AB55" i="8" s="1"/>
  <c r="X55" i="8"/>
  <c r="AJ54" i="8" s="1"/>
  <c r="M18" i="19" s="1"/>
  <c r="M28" i="19" s="1"/>
  <c r="M29" i="19" s="1"/>
  <c r="AE56" i="8"/>
  <c r="D73" i="8" s="1"/>
  <c r="AE55" i="8"/>
  <c r="AF55" i="8"/>
  <c r="AF56" i="8"/>
  <c r="E73" i="8" s="1"/>
  <c r="AC56" i="8"/>
  <c r="G71" i="8" s="1"/>
  <c r="G75" i="8" s="1"/>
  <c r="J30" i="19"/>
  <c r="Y56" i="8"/>
  <c r="C71" i="8" s="1"/>
  <c r="C75" i="8" s="1"/>
  <c r="Z56" i="8"/>
  <c r="D71" i="8" s="1"/>
  <c r="D75" i="8" s="1"/>
  <c r="AA56" i="8" l="1"/>
  <c r="E71" i="8" s="1"/>
  <c r="E75" i="8" s="1"/>
  <c r="AB56" i="8"/>
  <c r="F71" i="8" s="1"/>
  <c r="F75" i="8" s="1"/>
  <c r="AG56" i="8"/>
  <c r="F73" i="8" s="1"/>
  <c r="I63" i="8"/>
  <c r="J63" i="13"/>
  <c r="K63" i="13" l="1"/>
  <c r="E29" i="19"/>
  <c r="AB18" i="16"/>
  <c r="AA18" i="16"/>
  <c r="AC18" i="16"/>
  <c r="W18" i="16"/>
  <c r="AI18" i="16"/>
  <c r="AD18" i="16"/>
  <c r="R18" i="16"/>
  <c r="AG18" i="16"/>
  <c r="U18" i="16"/>
  <c r="S18" i="16"/>
  <c r="V18" i="16"/>
  <c r="T18" i="16"/>
  <c r="AH18" i="16"/>
  <c r="AF18" i="16"/>
  <c r="X18" i="16" l="1"/>
  <c r="AJ18" i="16" s="1"/>
  <c r="AE18" i="16" l="1"/>
  <c r="Z18" i="16"/>
  <c r="Y18" i="16"/>
  <c r="R47" i="16"/>
  <c r="X47" i="16" s="1"/>
  <c r="R35" i="16"/>
  <c r="X35" i="16" s="1"/>
  <c r="R52" i="16"/>
  <c r="X52" i="16" s="1"/>
  <c r="R32" i="16"/>
  <c r="C68" i="16"/>
  <c r="C70" i="16" s="1"/>
  <c r="C74" i="16" s="1"/>
  <c r="E68" i="16"/>
  <c r="E70" i="16" s="1"/>
  <c r="E74" i="16" s="1"/>
  <c r="F69" i="16"/>
  <c r="F72" i="16" s="1"/>
  <c r="R29" i="16"/>
  <c r="AJ46" i="16"/>
  <c r="AI46" i="16"/>
  <c r="R51" i="16"/>
  <c r="AI35" i="16"/>
  <c r="AJ35" i="16" s="1"/>
  <c r="R45" i="16"/>
  <c r="G68" i="16"/>
  <c r="G70" i="16" s="1"/>
  <c r="G74" i="16" s="1"/>
  <c r="R37" i="16"/>
  <c r="R38" i="16"/>
  <c r="R49" i="16"/>
  <c r="X49" i="16" s="1"/>
  <c r="R26" i="16"/>
  <c r="AJ36" i="16"/>
  <c r="AI36" i="16"/>
  <c r="R48" i="16"/>
  <c r="AI38" i="16"/>
  <c r="AJ38" i="16" s="1"/>
  <c r="E69" i="16"/>
  <c r="E72" i="16" s="1"/>
  <c r="AI31" i="16"/>
  <c r="AJ31" i="16" s="1"/>
  <c r="R50" i="16"/>
  <c r="AI32" i="16"/>
  <c r="AJ32" i="16" s="1"/>
  <c r="R31" i="16"/>
  <c r="D69" i="16"/>
  <c r="D72" i="16" s="1"/>
  <c r="R42" i="16"/>
  <c r="X42" i="16" s="1"/>
  <c r="G69" i="16"/>
  <c r="G72" i="16" s="1"/>
  <c r="AJ52" i="16"/>
  <c r="AI52" i="16"/>
  <c r="R25" i="16"/>
  <c r="R44" i="16"/>
  <c r="X44" i="16" s="1"/>
  <c r="AI53" i="16"/>
  <c r="AJ53" i="16" s="1"/>
  <c r="U36" i="16"/>
  <c r="Y36" i="16"/>
  <c r="AE36" i="16"/>
  <c r="AG36" i="16"/>
  <c r="W36" i="16"/>
  <c r="V36" i="16"/>
  <c r="AB36" i="16"/>
  <c r="T36" i="16"/>
  <c r="X36" i="16" s="1"/>
  <c r="AA36" i="16"/>
  <c r="S36" i="16"/>
  <c r="Z36" i="16"/>
  <c r="AC36" i="16"/>
  <c r="AF36" i="16"/>
  <c r="AH36" i="16"/>
  <c r="AD36" i="16"/>
  <c r="AJ40" i="16"/>
  <c r="AI40" i="16"/>
  <c r="R40" i="16"/>
  <c r="X40" i="16" s="1"/>
  <c r="R41" i="16"/>
  <c r="AJ33" i="16"/>
  <c r="AI33" i="16"/>
  <c r="AJ39" i="16"/>
  <c r="AI39" i="16"/>
  <c r="R36" i="16"/>
  <c r="R27" i="16"/>
  <c r="R33" i="16"/>
  <c r="R20" i="16"/>
  <c r="Z45" i="16"/>
  <c r="AF45" i="16"/>
  <c r="AC45" i="16"/>
  <c r="AE45" i="16"/>
  <c r="AD45" i="16"/>
  <c r="T45" i="16"/>
  <c r="S45" i="16"/>
  <c r="X45" i="16" s="1"/>
  <c r="AH45" i="16"/>
  <c r="AG45" i="16"/>
  <c r="W45" i="16"/>
  <c r="AB45" i="16"/>
  <c r="V45" i="16"/>
  <c r="AA45" i="16"/>
  <c r="U45" i="16"/>
  <c r="Y45" i="16"/>
  <c r="AJ34" i="16"/>
  <c r="AI34" i="16"/>
  <c r="AB37" i="16"/>
  <c r="AG37" i="16"/>
  <c r="T37" i="16"/>
  <c r="W37" i="16"/>
  <c r="V37" i="16"/>
  <c r="U37" i="16"/>
  <c r="AE37" i="16"/>
  <c r="AA37" i="16"/>
  <c r="S37" i="16"/>
  <c r="X37" i="16" s="1"/>
  <c r="AH37" i="16"/>
  <c r="AC37" i="16"/>
  <c r="Y37" i="16"/>
  <c r="AD37" i="16"/>
  <c r="AF37" i="16"/>
  <c r="Z37" i="16"/>
  <c r="V19" i="16"/>
  <c r="AJ49" i="16"/>
  <c r="AI49" i="16"/>
  <c r="C69" i="16"/>
  <c r="C72" i="16" s="1"/>
  <c r="R22" i="16"/>
  <c r="R39" i="16"/>
  <c r="AI45" i="16"/>
  <c r="AJ45" i="16" s="1"/>
  <c r="AI37" i="16"/>
  <c r="AJ37" i="16" s="1"/>
  <c r="AI19" i="16"/>
  <c r="AI20" i="16"/>
  <c r="AI27" i="16"/>
  <c r="W28" i="16"/>
  <c r="T28" i="16"/>
  <c r="AD28" i="16"/>
  <c r="Y28" i="16"/>
  <c r="AC28" i="16"/>
  <c r="AB28" i="16"/>
  <c r="AH28" i="16"/>
  <c r="V28" i="16"/>
  <c r="U28" i="16"/>
  <c r="AG28" i="16"/>
  <c r="AE28" i="16"/>
  <c r="S28" i="16"/>
  <c r="AF28" i="16"/>
  <c r="Z28" i="16"/>
  <c r="R30" i="16"/>
  <c r="R46" i="16"/>
  <c r="AI41" i="16"/>
  <c r="AJ41" i="16" s="1"/>
  <c r="AI22" i="16"/>
  <c r="R21" i="16"/>
  <c r="AD53" i="16"/>
  <c r="Y53" i="16"/>
  <c r="T53" i="16"/>
  <c r="S53" i="16"/>
  <c r="AG53" i="16"/>
  <c r="AF53" i="16"/>
  <c r="AA53" i="16"/>
  <c r="W53" i="16"/>
  <c r="AH53" i="16"/>
  <c r="V53" i="16"/>
  <c r="Z53" i="16"/>
  <c r="AE53" i="16"/>
  <c r="AB53" i="16"/>
  <c r="U53" i="16"/>
  <c r="AC53" i="16"/>
  <c r="AI24" i="16"/>
  <c r="U43" i="16"/>
  <c r="AA43" i="16"/>
  <c r="W43" i="16"/>
  <c r="V43" i="16"/>
  <c r="AG43" i="16"/>
  <c r="Y43" i="16"/>
  <c r="AD43" i="16"/>
  <c r="T43" i="16"/>
  <c r="X43" i="16" s="1"/>
  <c r="AB43" i="16"/>
  <c r="AC43" i="16"/>
  <c r="AE43" i="16"/>
  <c r="Z43" i="16"/>
  <c r="AH43" i="16"/>
  <c r="S43" i="16"/>
  <c r="AF43" i="16"/>
  <c r="AG35" i="16"/>
  <c r="AC35" i="16"/>
  <c r="T35" i="16"/>
  <c r="AF35" i="16"/>
  <c r="AD35" i="16"/>
  <c r="U35" i="16"/>
  <c r="Z35" i="16"/>
  <c r="AB35" i="16"/>
  <c r="W35" i="16"/>
  <c r="AE35" i="16"/>
  <c r="AH35" i="16"/>
  <c r="S35" i="16"/>
  <c r="Y35" i="16"/>
  <c r="V35" i="16"/>
  <c r="AA35" i="16"/>
  <c r="S22" i="16"/>
  <c r="AH22" i="16"/>
  <c r="W22" i="16"/>
  <c r="V22" i="16"/>
  <c r="T22" i="16"/>
  <c r="AA22" i="16"/>
  <c r="AB22" i="16"/>
  <c r="AD22" i="16"/>
  <c r="AG22" i="16"/>
  <c r="Y22" i="16"/>
  <c r="U22" i="16"/>
  <c r="AC22" i="16"/>
  <c r="U42" i="16"/>
  <c r="Z42" i="16"/>
  <c r="AE42" i="16"/>
  <c r="AD42" i="16"/>
  <c r="AB42" i="16"/>
  <c r="T42" i="16"/>
  <c r="W42" i="16"/>
  <c r="AG42" i="16"/>
  <c r="V42" i="16"/>
  <c r="AA42" i="16"/>
  <c r="S42" i="16"/>
  <c r="Y42" i="16"/>
  <c r="AC42" i="16"/>
  <c r="AF42" i="16"/>
  <c r="AH42" i="16"/>
  <c r="AG49" i="16"/>
  <c r="AB49" i="16"/>
  <c r="W49" i="16"/>
  <c r="AE49" i="16"/>
  <c r="T49" i="16"/>
  <c r="S49" i="16"/>
  <c r="AC49" i="16"/>
  <c r="V49" i="16"/>
  <c r="Z49" i="16"/>
  <c r="AF49" i="16"/>
  <c r="AH49" i="16"/>
  <c r="U49" i="16"/>
  <c r="AA49" i="16"/>
  <c r="AD49" i="16"/>
  <c r="Y49" i="16"/>
  <c r="W40" i="16"/>
  <c r="AG40" i="16"/>
  <c r="AF40" i="16"/>
  <c r="S40" i="16"/>
  <c r="U40" i="16"/>
  <c r="AB40" i="16"/>
  <c r="AC40" i="16"/>
  <c r="AE40" i="16"/>
  <c r="Z40" i="16"/>
  <c r="T40" i="16"/>
  <c r="AH40" i="16"/>
  <c r="Y40" i="16"/>
  <c r="AA40" i="16"/>
  <c r="AD40" i="16"/>
  <c r="V40" i="16"/>
  <c r="V32" i="16"/>
  <c r="AE32" i="16"/>
  <c r="S32" i="16"/>
  <c r="AD32" i="16"/>
  <c r="Z32" i="16"/>
  <c r="U32" i="16"/>
  <c r="X32" i="16" s="1"/>
  <c r="AB32" i="16"/>
  <c r="W32" i="16"/>
  <c r="AG32" i="16"/>
  <c r="T32" i="16"/>
  <c r="AA32" i="16"/>
  <c r="AF32" i="16"/>
  <c r="AC32" i="16"/>
  <c r="AH32" i="16"/>
  <c r="Y32" i="16"/>
  <c r="AE47" i="16"/>
  <c r="AC47" i="16"/>
  <c r="AB47" i="16"/>
  <c r="T47" i="16"/>
  <c r="AH47" i="16"/>
  <c r="W47" i="16"/>
  <c r="V47" i="16"/>
  <c r="AA47" i="16"/>
  <c r="S47" i="16"/>
  <c r="Z47" i="16"/>
  <c r="AF47" i="16"/>
  <c r="U47" i="16"/>
  <c r="Y47" i="16"/>
  <c r="AD47" i="16"/>
  <c r="AG47" i="16"/>
  <c r="AC39" i="16"/>
  <c r="Y39" i="16"/>
  <c r="AH39" i="16"/>
  <c r="Z39" i="16"/>
  <c r="S39" i="16"/>
  <c r="X39" i="16" s="1"/>
  <c r="AF39" i="16"/>
  <c r="V39" i="16"/>
  <c r="AE39" i="16"/>
  <c r="W39" i="16"/>
  <c r="AB39" i="16"/>
  <c r="T39" i="16"/>
  <c r="U39" i="16"/>
  <c r="AG39" i="16"/>
  <c r="AA39" i="16"/>
  <c r="AD39" i="16"/>
  <c r="U31" i="16"/>
  <c r="AG31" i="16"/>
  <c r="V31" i="16"/>
  <c r="AE31" i="16"/>
  <c r="S31" i="16"/>
  <c r="AB31" i="16"/>
  <c r="AH31" i="16"/>
  <c r="AA31" i="16"/>
  <c r="AF31" i="16"/>
  <c r="Z31" i="16"/>
  <c r="W31" i="16"/>
  <c r="AC31" i="16"/>
  <c r="AD31" i="16"/>
  <c r="T31" i="16"/>
  <c r="Y31" i="16"/>
  <c r="R24" i="16"/>
  <c r="AI47" i="16"/>
  <c r="AJ47" i="16" s="1"/>
  <c r="D68" i="16"/>
  <c r="D70" i="16" s="1"/>
  <c r="D74" i="16" s="1"/>
  <c r="R23" i="16"/>
  <c r="AI29" i="16"/>
  <c r="AJ29" i="16" s="1"/>
  <c r="R34" i="16"/>
  <c r="X34" i="16" s="1"/>
  <c r="U52" i="16"/>
  <c r="T52" i="16"/>
  <c r="AC52" i="16"/>
  <c r="AE52" i="16"/>
  <c r="S52" i="16"/>
  <c r="W52" i="16"/>
  <c r="AG52" i="16"/>
  <c r="AB52" i="16"/>
  <c r="V52" i="16"/>
  <c r="AA52" i="16"/>
  <c r="AH52" i="16"/>
  <c r="Z52" i="16"/>
  <c r="AD52" i="16"/>
  <c r="AF52" i="16"/>
  <c r="Y52" i="16"/>
  <c r="T29" i="16"/>
  <c r="AC29" i="16"/>
  <c r="V29" i="16"/>
  <c r="AE29" i="16"/>
  <c r="S29" i="16"/>
  <c r="AD29" i="16"/>
  <c r="Z29" i="16"/>
  <c r="AA29" i="16"/>
  <c r="U29" i="16"/>
  <c r="AH29" i="16"/>
  <c r="W29" i="16"/>
  <c r="AG29" i="16"/>
  <c r="AF29" i="16"/>
  <c r="Y29" i="16"/>
  <c r="AB29" i="16"/>
  <c r="Y38" i="16"/>
  <c r="V38" i="16"/>
  <c r="AF38" i="16"/>
  <c r="AD38" i="16"/>
  <c r="Z38" i="16"/>
  <c r="AC38" i="16"/>
  <c r="AH38" i="16"/>
  <c r="W38" i="16"/>
  <c r="U38" i="16"/>
  <c r="T38" i="16"/>
  <c r="S38" i="16"/>
  <c r="X38" i="16" s="1"/>
  <c r="AB38" i="16"/>
  <c r="AE38" i="16"/>
  <c r="AG38" i="16"/>
  <c r="AA38" i="16"/>
  <c r="F68" i="16"/>
  <c r="F70" i="16" s="1"/>
  <c r="F74" i="16" s="1"/>
  <c r="Y25" i="16"/>
  <c r="AH25" i="16"/>
  <c r="U25" i="16"/>
  <c r="AB25" i="16"/>
  <c r="AG25" i="16"/>
  <c r="S25" i="16"/>
  <c r="AE25" i="16"/>
  <c r="V25" i="16"/>
  <c r="AF25" i="16"/>
  <c r="Z25" i="16"/>
  <c r="AC25" i="16"/>
  <c r="T25" i="16"/>
  <c r="W25" i="16"/>
  <c r="AD25" i="16"/>
  <c r="R28" i="16"/>
  <c r="U44" i="16"/>
  <c r="AD44" i="16"/>
  <c r="AF44" i="16"/>
  <c r="AC44" i="16"/>
  <c r="W44" i="16"/>
  <c r="S44" i="16"/>
  <c r="AE44" i="16"/>
  <c r="AB44" i="16"/>
  <c r="V44" i="16"/>
  <c r="AH44" i="16"/>
  <c r="Z44" i="16"/>
  <c r="Y44" i="16"/>
  <c r="AG44" i="16"/>
  <c r="AA44" i="16"/>
  <c r="T44" i="16"/>
  <c r="Y46" i="16"/>
  <c r="S46" i="16"/>
  <c r="AH46" i="16"/>
  <c r="V46" i="16"/>
  <c r="AF46" i="16"/>
  <c r="AE46" i="16"/>
  <c r="AA46" i="16"/>
  <c r="AD46" i="16"/>
  <c r="AG46" i="16"/>
  <c r="AC46" i="16"/>
  <c r="Z46" i="16"/>
  <c r="U46" i="16"/>
  <c r="W46" i="16"/>
  <c r="X46" i="16" s="1"/>
  <c r="AB46" i="16"/>
  <c r="T46" i="16"/>
  <c r="AF51" i="16"/>
  <c r="V51" i="16"/>
  <c r="AG51" i="16"/>
  <c r="AH51" i="16"/>
  <c r="U51" i="16"/>
  <c r="Y51" i="16"/>
  <c r="T51" i="16"/>
  <c r="AD51" i="16"/>
  <c r="AC51" i="16"/>
  <c r="AA51" i="16"/>
  <c r="AE51" i="16"/>
  <c r="Z51" i="16"/>
  <c r="AB51" i="16"/>
  <c r="S51" i="16"/>
  <c r="X51" i="16" s="1"/>
  <c r="W51" i="16"/>
  <c r="AG41" i="16"/>
  <c r="V41" i="16"/>
  <c r="U41" i="16"/>
  <c r="S41" i="16"/>
  <c r="X41" i="16" s="1"/>
  <c r="AE41" i="16"/>
  <c r="AB41" i="16"/>
  <c r="Z41" i="16"/>
  <c r="Y41" i="16"/>
  <c r="AA41" i="16"/>
  <c r="AD41" i="16"/>
  <c r="W41" i="16"/>
  <c r="T41" i="16"/>
  <c r="AH41" i="16"/>
  <c r="AC41" i="16"/>
  <c r="AF41" i="16"/>
  <c r="R53" i="16"/>
  <c r="X53" i="16" s="1"/>
  <c r="AI25" i="16"/>
  <c r="AJ25" i="16" s="1"/>
  <c r="AA25" i="16" s="1"/>
  <c r="AD24" i="16"/>
  <c r="AC24" i="16"/>
  <c r="W24" i="16"/>
  <c r="AH24" i="16"/>
  <c r="AG24" i="16"/>
  <c r="U24" i="16"/>
  <c r="AF24" i="16"/>
  <c r="AB24" i="16"/>
  <c r="T24" i="16"/>
  <c r="Y24" i="16"/>
  <c r="S24" i="16"/>
  <c r="AE24" i="16"/>
  <c r="V24" i="16"/>
  <c r="AA24" i="16"/>
  <c r="AI23" i="16"/>
  <c r="S19" i="16"/>
  <c r="V48" i="16"/>
  <c r="AH48" i="16"/>
  <c r="AG48" i="16"/>
  <c r="AF48" i="16"/>
  <c r="AE48" i="16"/>
  <c r="T48" i="16"/>
  <c r="AD48" i="16"/>
  <c r="AB48" i="16"/>
  <c r="AC48" i="16"/>
  <c r="AA48" i="16"/>
  <c r="U48" i="16"/>
  <c r="Y48" i="16"/>
  <c r="S48" i="16"/>
  <c r="X48" i="16" s="1"/>
  <c r="W48" i="16"/>
  <c r="Z48" i="16"/>
  <c r="AG19" i="16"/>
  <c r="AH19" i="16"/>
  <c r="U23" i="16"/>
  <c r="W23" i="16"/>
  <c r="S23" i="16"/>
  <c r="AC23" i="16"/>
  <c r="Y23" i="16"/>
  <c r="Z23" i="16"/>
  <c r="AE23" i="16"/>
  <c r="V23" i="16"/>
  <c r="T23" i="16"/>
  <c r="AD23" i="16"/>
  <c r="AH23" i="16"/>
  <c r="AI48" i="16"/>
  <c r="AJ48" i="16"/>
  <c r="AD19" i="16"/>
  <c r="Y19" i="16"/>
  <c r="AI26" i="16"/>
  <c r="AJ26" i="16" s="1"/>
  <c r="Z26" i="16" s="1"/>
  <c r="T21" i="16"/>
  <c r="W21" i="16"/>
  <c r="AF21" i="16"/>
  <c r="AD21" i="16"/>
  <c r="Y21" i="16"/>
  <c r="AC21" i="16"/>
  <c r="AA21" i="16"/>
  <c r="AH21" i="16"/>
  <c r="AG21" i="16"/>
  <c r="U21" i="16"/>
  <c r="V21" i="16"/>
  <c r="AB21" i="16"/>
  <c r="S21" i="16"/>
  <c r="U19" i="16"/>
  <c r="T50" i="16"/>
  <c r="S50" i="16"/>
  <c r="X50" i="16" s="1"/>
  <c r="AC50" i="16"/>
  <c r="AF50" i="16"/>
  <c r="Z50" i="16"/>
  <c r="AA50" i="16"/>
  <c r="AH50" i="16"/>
  <c r="W50" i="16"/>
  <c r="AE50" i="16"/>
  <c r="AG50" i="16"/>
  <c r="V50" i="16"/>
  <c r="AD50" i="16"/>
  <c r="Y50" i="16"/>
  <c r="U50" i="16"/>
  <c r="AB50" i="16"/>
  <c r="AI30" i="16"/>
  <c r="AJ30" i="16" s="1"/>
  <c r="T19" i="16"/>
  <c r="AC19" i="16"/>
  <c r="AE27" i="16"/>
  <c r="W27" i="16"/>
  <c r="AG27" i="16"/>
  <c r="T27" i="16"/>
  <c r="Z27" i="16"/>
  <c r="AB27" i="16"/>
  <c r="V27" i="16"/>
  <c r="AD27" i="16"/>
  <c r="U27" i="16"/>
  <c r="S27" i="16"/>
  <c r="AC27" i="16"/>
  <c r="AF27" i="16"/>
  <c r="AH27" i="16"/>
  <c r="AA27" i="16"/>
  <c r="AI42" i="16"/>
  <c r="AJ42" i="16"/>
  <c r="AI28" i="16"/>
  <c r="AI44" i="16"/>
  <c r="AJ44" i="16" s="1"/>
  <c r="R43" i="16"/>
  <c r="AI51" i="16"/>
  <c r="AJ51" i="16"/>
  <c r="AD33" i="16"/>
  <c r="S33" i="16"/>
  <c r="X33" i="16" s="1"/>
  <c r="U33" i="16"/>
  <c r="AG33" i="16"/>
  <c r="W33" i="16"/>
  <c r="AF33" i="16"/>
  <c r="AE33" i="16"/>
  <c r="V33" i="16"/>
  <c r="Y33" i="16"/>
  <c r="AC33" i="16"/>
  <c r="AH33" i="16"/>
  <c r="T33" i="16"/>
  <c r="Z33" i="16"/>
  <c r="AA33" i="16"/>
  <c r="AB33" i="16"/>
  <c r="AI43" i="16"/>
  <c r="AJ43" i="16" s="1"/>
  <c r="AB20" i="16"/>
  <c r="AE20" i="16"/>
  <c r="AC20" i="16"/>
  <c r="U20" i="16"/>
  <c r="Y20" i="16"/>
  <c r="V20" i="16"/>
  <c r="AG20" i="16"/>
  <c r="T20" i="16"/>
  <c r="W20" i="16"/>
  <c r="S20" i="16"/>
  <c r="AH20" i="16"/>
  <c r="AD20" i="16"/>
  <c r="S34" i="16"/>
  <c r="U34" i="16"/>
  <c r="AH34" i="16"/>
  <c r="AG34" i="16"/>
  <c r="AF34" i="16"/>
  <c r="V34" i="16"/>
  <c r="T34" i="16"/>
  <c r="AD34" i="16"/>
  <c r="Y34" i="16"/>
  <c r="AB34" i="16"/>
  <c r="AA34" i="16"/>
  <c r="Z34" i="16"/>
  <c r="W34" i="16"/>
  <c r="AC34" i="16"/>
  <c r="AE34" i="16"/>
  <c r="AC26" i="16"/>
  <c r="U26" i="16"/>
  <c r="AA26" i="16"/>
  <c r="AH26" i="16"/>
  <c r="AB26" i="16"/>
  <c r="T26" i="16"/>
  <c r="AF26" i="16"/>
  <c r="AD26" i="16"/>
  <c r="S26" i="16"/>
  <c r="V26" i="16"/>
  <c r="AG26" i="16"/>
  <c r="Y26" i="16"/>
  <c r="W26" i="16"/>
  <c r="AE26" i="16"/>
  <c r="AI21" i="16"/>
  <c r="AI50" i="16"/>
  <c r="AJ50" i="16"/>
  <c r="AC30" i="16"/>
  <c r="AG30" i="16"/>
  <c r="AH30" i="16"/>
  <c r="Y30" i="16"/>
  <c r="AF30" i="16"/>
  <c r="V30" i="16"/>
  <c r="T30" i="16"/>
  <c r="AD30" i="16"/>
  <c r="AB30" i="16"/>
  <c r="AE30" i="16"/>
  <c r="W30" i="16"/>
  <c r="Z30" i="16"/>
  <c r="U30" i="16"/>
  <c r="S30" i="16"/>
  <c r="AA30" i="16"/>
  <c r="R19" i="16"/>
  <c r="W19" i="16"/>
  <c r="AA19" i="16"/>
  <c r="AB19" i="16"/>
  <c r="X20" i="16" l="1"/>
  <c r="AJ20" i="16" s="1"/>
  <c r="AA20" i="16" s="1"/>
  <c r="U54" i="16"/>
  <c r="U55" i="16" s="1"/>
  <c r="F63" i="16" s="1"/>
  <c r="W54" i="16"/>
  <c r="W55" i="16" s="1"/>
  <c r="H63" i="16" s="1"/>
  <c r="T54" i="16"/>
  <c r="T55" i="16" s="1"/>
  <c r="I54" i="16" s="1"/>
  <c r="H26" i="68" s="1"/>
  <c r="H28" i="68" s="1"/>
  <c r="X28" i="16"/>
  <c r="X23" i="16"/>
  <c r="X26" i="16"/>
  <c r="AD54" i="16"/>
  <c r="AD56" i="16" s="1"/>
  <c r="C73" i="16" s="1"/>
  <c r="X27" i="16"/>
  <c r="X25" i="16"/>
  <c r="AC54" i="16"/>
  <c r="AC56" i="16" s="1"/>
  <c r="G71" i="16" s="1"/>
  <c r="G75" i="16" s="1"/>
  <c r="S54" i="16"/>
  <c r="S55" i="16" s="1"/>
  <c r="H54" i="16" s="1"/>
  <c r="G26" i="68" s="1"/>
  <c r="G28" i="68" s="1"/>
  <c r="G29" i="68" s="1"/>
  <c r="X19" i="16"/>
  <c r="AJ19" i="16" s="1"/>
  <c r="V54" i="16"/>
  <c r="V55" i="16" s="1"/>
  <c r="G63" i="16" s="1"/>
  <c r="X21" i="16"/>
  <c r="AJ21" i="16" s="1"/>
  <c r="X24" i="16"/>
  <c r="AJ24" i="16" s="1"/>
  <c r="Z24" i="16" s="1"/>
  <c r="X31" i="16"/>
  <c r="X30" i="16"/>
  <c r="AH54" i="16"/>
  <c r="AH56" i="16" s="1"/>
  <c r="G73" i="16" s="1"/>
  <c r="X29" i="16"/>
  <c r="X22" i="16"/>
  <c r="AJ22" i="16" s="1"/>
  <c r="AE22" i="16" s="1"/>
  <c r="AJ28" i="16"/>
  <c r="AA28" i="16" s="1"/>
  <c r="AJ23" i="16"/>
  <c r="J54" i="16"/>
  <c r="I26" i="68" s="1"/>
  <c r="I28" i="68" s="1"/>
  <c r="I29" i="68" s="1"/>
  <c r="AJ27" i="16"/>
  <c r="Y27" i="16" s="1"/>
  <c r="Y54" i="16" s="1"/>
  <c r="R54" i="16"/>
  <c r="R55" i="16" s="1"/>
  <c r="AF23" i="16" l="1"/>
  <c r="AA23" i="16"/>
  <c r="AA54" i="16" s="1"/>
  <c r="AF19" i="16"/>
  <c r="AE19" i="16"/>
  <c r="X56" i="16"/>
  <c r="X57" i="16" s="1"/>
  <c r="L54" i="16"/>
  <c r="K26" i="68" s="1"/>
  <c r="K28" i="68" s="1"/>
  <c r="K29" i="68" s="1"/>
  <c r="J30" i="68" s="1"/>
  <c r="AC55" i="16"/>
  <c r="Z22" i="16"/>
  <c r="AF22" i="16"/>
  <c r="Z21" i="16"/>
  <c r="AE21" i="16"/>
  <c r="Z20" i="16"/>
  <c r="AF20" i="16"/>
  <c r="AD55" i="16"/>
  <c r="E63" i="16"/>
  <c r="D63" i="16"/>
  <c r="AH55" i="16"/>
  <c r="AB23" i="16"/>
  <c r="AB54" i="16" s="1"/>
  <c r="AB56" i="16" s="1"/>
  <c r="F71" i="16" s="1"/>
  <c r="F75" i="16" s="1"/>
  <c r="AG23" i="16"/>
  <c r="AG54" i="16" s="1"/>
  <c r="AG55" i="16" s="1"/>
  <c r="Y55" i="16"/>
  <c r="Y56" i="16"/>
  <c r="C71" i="16" s="1"/>
  <c r="C75" i="16" s="1"/>
  <c r="X54" i="16"/>
  <c r="Z19" i="16"/>
  <c r="C63" i="16"/>
  <c r="G54" i="16"/>
  <c r="F26" i="68" s="1"/>
  <c r="F28" i="68" s="1"/>
  <c r="H29" i="68"/>
  <c r="H30" i="68" s="1"/>
  <c r="AA55" i="16" l="1"/>
  <c r="AA56" i="16"/>
  <c r="E71" i="16" s="1"/>
  <c r="E75" i="16" s="1"/>
  <c r="Z54" i="16"/>
  <c r="Z56" i="16" s="1"/>
  <c r="D71" i="16" s="1"/>
  <c r="D75" i="16" s="1"/>
  <c r="AF54" i="16"/>
  <c r="AF55" i="16" s="1"/>
  <c r="X55" i="16"/>
  <c r="AJ54" i="16" s="1"/>
  <c r="I63" i="16" s="1"/>
  <c r="AE54" i="16"/>
  <c r="AE56" i="16" s="1"/>
  <c r="D73" i="16" s="1"/>
  <c r="AG56" i="16"/>
  <c r="F73" i="16" s="1"/>
  <c r="AB55" i="16"/>
  <c r="F29" i="68"/>
  <c r="F30" i="68" s="1"/>
  <c r="Z55" i="16" l="1"/>
  <c r="M26" i="68"/>
  <c r="M28" i="68" s="1"/>
  <c r="M29" i="68" s="1"/>
  <c r="AF56" i="16"/>
  <c r="E73" i="16" s="1"/>
  <c r="AE55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</author>
  </authors>
  <commentList>
    <comment ref="E2" authorId="0" shapeId="0" xr:uid="{30FFA16E-F7AA-4963-A33E-4142474FC736}">
      <text>
        <r>
          <rPr>
            <b/>
            <sz val="12"/>
            <color indexed="81"/>
            <rFont val="Tahoma"/>
            <family val="2"/>
          </rPr>
          <t>LG = LANDELIJK GEMIDDELDE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C5795C1A-C702-4EF3-B2E5-3E93748D3590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B7EE7A1C-5065-48D6-B6B5-0A2691A5A222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891571F1-BBD6-4D8D-89CE-C6E8222DCFE0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8FB5C0CD-3BB9-4E3A-870C-64921151C72D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D17F7D00-5F88-412E-AC1E-778806B87D86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A83514E8-7FB0-4694-BBE8-79998CF61AA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0FE3BEB1-DAF4-47C0-B76E-A95066AE6B1C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A3910E8A-970D-4388-8EFC-535CB876F086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C1839E2B-F25D-4BAB-919D-D068D068CD1D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0FA864C1-ECAD-47E2-AD99-DE9CC1D3AF9E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8EA0FB39-280D-473B-8720-73D623999E91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16D7F5E0-DC6B-48AF-ADFF-E9A7099ED2B0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E05F12D8-EA1E-4F07-8DCA-83C8AF0CE56A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CAB38B1C-4F3E-4E37-9FD1-BD2EFDBFF064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B12BDF29-C84D-42B8-B6A1-2D57D8E02FCC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B0091732-1F56-4810-8244-C62D3F093E80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2F3D265D-AE9D-44F5-80CD-102D490CB8C6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D626889F-CBCA-4B60-8AEA-DAFB2CCAC75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0253C35E-45D7-4FF9-9876-6E7804832EA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CC7600AA-6BAC-427C-A342-98165DAEE674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58063264-035C-46B6-9356-5CE53AD30CD4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2189EB9E-BEC5-49AB-9B8D-A317688F3455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1DC1C89F-E0FC-4741-A67D-00434467EF44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78FA013C-6565-43DD-8345-205D9E23A8EC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FCFBCA98-4C58-44B5-A0BB-002A1AA62AE3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EDB75D74-E553-4A7C-ABF5-1CEE662CC71E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9C96AF9A-9302-4F68-92C2-DF04614C7AEF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AE4E4E84-AFDE-4F27-98CE-886B49BA942E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D17239CA-1F9F-4D69-9B6F-D27943701D6D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134D3CA9-C06C-4D6C-B337-9A3ED711BE82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2B8AF071-CE57-4F8D-911B-E0B4D586B7A2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FBCDE733-F159-4DC4-98AB-B36D7D0B9582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467C2898-3945-41A1-8C65-9E8AF4216ED2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62ACADA1-3F3C-4F8D-8371-B925C729035F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4139C469-12C3-4DD2-9225-2332143E4781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D5CB0F22-3FEA-4B17-BEE1-D5D9739A592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3502256B-449C-42E2-82C0-B27456C195A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EFF3F954-F1FD-4A5D-9984-27EA501F195B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BD130ACE-9CF4-417B-ABCB-A6E07C00AAD0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63614B1B-FB0B-4A44-931E-F440B02B7926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EF4DF4EB-E6D1-4D82-A374-A7728F76F1FF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B7A909CE-225C-4910-BFC1-557AA4A73BCE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7561C941-05E3-4A27-924C-EAA60113259F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EE9F85AD-BF69-43A5-BCBB-B1D0F3F78AB4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57A8DEF6-C0C2-4EEE-B83B-1D20D9CEC4CD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41F4949F-AD70-440B-8AD7-AF0FBCB8872F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5C440171-371B-485E-8CA9-A737E0C17F67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5C9AB7FD-5B23-45CC-A6ED-E448F4A4AF3E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5D3B0DA8-AE95-4657-B9F2-6F9FC1944917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97F7995D-3AC0-4C43-8F2E-53E9549F6BD1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1B10196E-CC70-44E5-AB14-4E95C782F290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9163B75D-9663-42E1-AA2F-599489602A1F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86845A09-4E3A-4082-8678-AE8BC1A9EBF9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6541E467-C71D-4451-BDDC-88C41D7DD5C9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F76FD8B6-AB6F-4C63-B56B-5C0459B267BA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95CD5E17-2C78-43E8-A57D-F0EE439E8E59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11494D72-07EC-482F-837E-87A45B48B31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FD19BDF-BE05-4641-AEF5-72F35CF389B9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48BAF33B-8F52-4A95-A0C1-2690C26CFCA8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E77B1583-7AFB-4714-9735-9A1499EFA20A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80D3744B-E6F3-4C1F-B403-C0AAC7951FAB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F4BAB35F-8C75-463A-9372-F75AFFE5A54C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2B7257A8-1F56-40DB-9478-2FC61BD17567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F8DD7D60-E896-48A3-8B21-0861884475D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665F2FC0-6ECD-46CF-84C9-95FDC92E3D7D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44D69B7D-4458-4337-A14D-FDD3710831B1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396F782D-3568-46EC-BD68-B632EF3D718A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7FEA4118-59FC-4B07-BDA5-353E2B97E1B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C532B7A1-4579-4299-B637-71319357D72E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87F123BA-94C2-4427-A52F-75EF49CC6AF2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D4D5ACF0-F0E3-4191-A4A6-D62D2A7287E3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5800A4DE-F2F7-48DB-A4D3-45928C02B89A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9B6049FF-1285-483D-AC69-DF06D53FFF31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BE8FA460-36B1-4E9D-90EC-6610D87BBED0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9B7B3783-DC31-4361-B0E0-A321A69146A4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1DD90B0B-DC7C-4F80-98DE-52EAF902CEC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9DA9B1AD-6D71-4372-9D1A-3BE19FB1925D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24BF593-1107-4C2D-99E7-4F80CD28AB95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Y11" authorId="0" shapeId="0" xr:uid="{E15260FE-C8D8-4365-8C2A-88E4E4474F44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CB66F232-B6FE-4F8D-88FD-D058AD89F569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AA11" authorId="0" shapeId="0" xr:uid="{137A7A6D-74CD-4BD2-B285-B96305823209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00E650D2-8E3C-47A9-9292-A4ACF3C2005F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25DC0EFD-6D92-4869-9620-4095A7E96791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400D445-A9EB-4499-9694-066082D2360F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Y11" authorId="0" shapeId="0" xr:uid="{FA8CFCD9-33BE-4F2F-AACA-D654AE3E4C70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A122AEB9-E49A-4449-8C40-FBB9C9FB0BA1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AA11" authorId="0" shapeId="0" xr:uid="{F4422153-B139-4323-B736-AAAE113D7DBC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46300770-252F-4EAE-9EB4-40C393BA2D9E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55BE79D0-E1E6-4D74-94C0-E2F3AF3A872E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2368F89A-302F-443A-9B17-B4A5B9F446A1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B51300FD-453B-4BE2-A875-698001BF02AA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B9BAC1A6-F765-419F-9994-01657AE5ED50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C7771926-F7FB-406D-8E53-57851158E45D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521E3136-829B-4C3B-BBEE-4E1BC6298D63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86C2BFF9-E951-438F-A019-2D7E0A125364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696429E9-0650-454F-89A6-33BAFB648FBF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8803E71E-9B36-4479-B6A5-15CD66FA100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4158146B-710A-495B-8155-4C601A721D0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FDA1CE0C-3E6D-4A16-9075-EC3C7B7B4D9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81D8F2D6-BB0D-4655-B1BF-1972A067CD0C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535930EC-EF53-4595-A564-94DC16642E74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C9C762F5-4C91-489E-9ACB-EF67893417FE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9C5B2EC4-1070-45DF-8904-BA52C9CAB28E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A21CA8C3-FB76-487C-BA4A-060088734009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5800469B-3A07-4266-B32D-67D9FA8295F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E7683167-0E7F-4FC0-9AD7-26B7A76305A3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324E495E-86E2-4EF4-8623-BA9E2FA8B18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DCC8EF79-B092-4FE1-94D1-EB283681C3E5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7AF4EE3D-68BF-4BAA-ACEB-551DA4E7370A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9AACAE71-B22A-416D-8E9E-B2806B0CA34D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606314AD-7C6A-404B-8484-C19F5F594632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E674E442-806F-4B7D-BF8B-6DBDDD89A0F8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03D680A7-14EF-4A92-9826-0BB596CA623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1736283B-D414-4745-AB2D-F0F33B94FE43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30990BF9-B272-4BC2-A0C8-430B6D2F0C5B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D9A22E1B-A415-48C6-AA1F-D463933D29D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D80E47A7-3C34-4D76-B289-6620E91B90E9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6500A015-FFB9-443D-B420-E288477A37E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BD2D2559-A282-444E-9225-F6513A82A580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85D4B17B-E569-4C49-9606-DC3C90C5E1DB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40F2B74F-1267-42ED-BF99-5BF7FF266B17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702FAC54-91DE-4A46-BFD3-6A6B1E50091F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03F16521-B46D-4614-966F-42596C8B2F57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441AE3AF-17E7-4C7B-A367-6D5C4888621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6DE2AFB7-9B37-4382-A5AF-C80DD7CF983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BECD4C1A-A2A7-48BC-BF15-1AC14FEC85BB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C78EA435-E8F9-4D19-846F-803518F614DC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B7368525-F2EA-40B2-BC9B-39954F6E38D1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9994B915-8F28-45C0-91DC-C168B3B243F9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99FE800D-E04D-4EBF-85B5-83F762690E34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B1421329-157C-4263-80D0-4B4E8DC76CF7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E945D306-F7FE-4783-A5C5-85C59DE475DF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985500E5-CBAE-497D-BA66-1FF0915ABB87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B8B29E5F-C4F2-4807-A74B-60261CCDC677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80D1C9B9-513F-42F2-B3DA-889E4968D0C6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B0626F6B-A8C5-47BD-B3F3-6B1D0E0CF959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13A0EEC7-5A19-4846-82D9-23F20B1B7F21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A9C4369E-293C-429D-998B-8600A9EF1DE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3551E6D8-B45E-460A-B825-AA75C779666F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A6FAA65A-7A14-4BDC-810A-1136757A7E41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37437AAA-886F-4B66-B426-A82EF9A1C115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2F81DEBD-7307-41B6-9960-121F814A3057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1DE0939D-D56A-4505-BFD8-D7017711F0E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32B4D1FE-90B1-4832-8C90-E0C88D24652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7AA4D31D-BF24-41EC-81CF-759728EDB172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DFF63FE7-C4D5-4FF1-B118-C9953369BBC8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126131D2-9D4B-4F4A-94DF-3AC3DF24938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3237D41B-D618-463C-A33F-F9CA0E09232F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B91B8F9B-079F-4D87-8F90-2260B9E14987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75E9269C-D101-4F1C-8262-436F0CA9A9A1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2518CF8A-9FCD-4237-8FEE-7F5BC6F43A80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407D5FFC-75B4-4E8C-9286-922F3017E25C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285DEE25-4F9A-4B37-A1ED-741C0FE06511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82A2AD85-3AB2-498B-8AA6-86A4D500769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71C5E998-1BF3-4B54-A1DA-940C8899B6AA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0D11D866-9ADC-43F1-AAF1-994BD6C9120E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24A6D5C7-BE17-4318-9B49-87C6FCA0883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76C8C015-48C2-4ECF-BBE8-1DF0A2BD5B7E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83020558-5C59-406E-B697-F2246BE14975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CA931FAA-B141-44ED-B919-281D3C60A114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FC59408C-FFE9-47B1-BAEE-62232B9DB388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231D3B68-47C0-4A07-B7AF-A762FC41AF3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00E87F21-9FA2-473D-B910-4FA9A2144C61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97602DFB-3409-43D5-A64B-0F9881304087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CB2FBFE5-7D33-4CBF-85AA-D0913B823F6A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CE44A728-86CE-43E7-A52A-FC3EED58876B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0566C8F1-E26A-4D0A-9578-D90E541024DD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82E3E61E-E1CA-4C3E-ABE3-5B00DEAD0603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7AC5430B-9215-484A-B7DA-6223D18600B9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5218F459-4001-4A5C-A501-9E1D8B42646C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2DAB1A27-1217-4930-8B79-5180927F615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240794D8-DF37-4C68-99FF-976093FB67F0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AD0A5CD1-6487-4E65-908D-6667087E86D7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0B7B75B3-0750-4D02-9163-D72EA6C34F8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9191CEB9-C889-4AD8-A37F-AF295FFE5335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E851E291-4BA8-4CB0-96F6-0E47E29A970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34D386DC-789F-434A-8F1C-7EF6237CE379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05305543-D45C-4A58-A0C7-C3906AC666D2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6B33DCEC-344B-487F-AB8C-9118EAE7A4CC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4B1A634F-46A2-47E8-A020-0B315AC7632F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B8FC7D98-33BB-427E-852F-44747F85ADBF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4D6D5516-A63D-462E-B9D0-49B421D0510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DE5BFF3F-143D-43A4-AE5D-08CC5C9440BE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BD413144-3F34-41A0-9F47-EF6F043DEC63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FA6388D9-DFDA-4410-A456-757A60A7D218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198C27CE-28D8-4D9F-811E-E0494CB0C0B8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21A46918-FCAF-4BB4-B6D2-540A36687C7A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B660FB6E-8CF1-4326-8A43-7D209E5BFDED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7C46B71A-43B1-4495-A504-941A557FD22C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B11D8E99-8517-4279-9329-B426C15A8E11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1C9C0445-AA8D-4D6A-B90E-E6AEA02E4490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A4C2CD6A-5997-4EAD-A7F9-37340D223A87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D18A85A5-BEEF-4089-AD94-372163222EFB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8F8545B9-7FDB-4EF3-814C-3B9849E429B6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57DBB8AD-9BB6-4C9E-8EB3-554D8FD2A614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391B2C6D-0B26-4801-9CCD-C61E488F4D95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DF3D1158-0490-4593-9B08-C8C0879D3F25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0C0BBCB3-B3F8-4A99-B2A2-6CFC502D78BB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EB56A52E-193C-421D-AD52-BD2EBCF13463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90538D70-ED19-4F65-9973-D23C262E22A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4A078526-2989-4F0E-8ED1-ADB33D2D05DE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FED14EC8-8B37-4590-90F4-72A6D0F6CDFC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0A97418A-38CA-4A22-AA83-905F85DBF9D9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93AB3DE7-6EDE-4FA9-8CCA-94650310CD3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1E655D38-7317-428C-BC7F-83F55DDFBC9F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B289991E-B3FD-4F73-BAAC-2DCB87D71C20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5264A38C-8007-4D87-807C-AFB3D129E683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EE58C1A6-A757-4D94-9F9B-F490CB8D3E65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C0A62D64-D840-4C09-80E1-54043998C940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AA0608AA-4BE9-4390-96A3-222CB63B6413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6E00CE63-ED35-4D7D-941E-C7F03320CDAF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5C36FB11-8B14-4BFD-9639-363DC10EE840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2D584BB1-B378-4535-A5ED-0ADCC267F304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245713BC-C90B-4805-9B2F-FD6ACB1E4750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16EB1353-50A3-4DCF-8350-E0CA227D182C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4D4E1FB6-52D4-4A87-9472-D9FB700D766E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0BCC3BC3-8C8A-4A91-A4F8-2BAFB2B7E17B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8D851EB9-DDF5-4F17-AF0E-941ACD5661EF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4328DFCB-C038-4535-9993-6DC5A2904DE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99669D01-4CA8-4318-BFF3-9CACD1053E6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8620DF42-BC1A-4D00-A5B8-F96EE2FF3E1D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B2355713-625F-450C-8C1D-68DCEAD9BB64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6C0E0FB6-CBB6-415C-B594-5102AD6FDA56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 of 1 = goed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D10" authorId="0" shapeId="0" xr:uid="{9F60AD08-3DA5-490E-8865-025B702CC92B}">
      <text>
        <r>
          <rPr>
            <b/>
            <sz val="9"/>
            <color indexed="81"/>
            <rFont val="Tahoma"/>
            <family val="2"/>
          </rPr>
          <t>Specifieke onderwijsbehoefte</t>
        </r>
        <r>
          <rPr>
            <sz val="9"/>
            <color indexed="81"/>
            <rFont val="Tahoma"/>
            <family val="2"/>
          </rPr>
          <t xml:space="preserve">
Zet een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sz val="9"/>
            <color indexed="81"/>
            <rFont val="Tahoma"/>
            <family val="2"/>
          </rPr>
          <t xml:space="preserve">voor 
een leerling met
een specifieke onderwijsbehoefte
</t>
        </r>
      </text>
    </comment>
    <comment ref="E10" authorId="0" shapeId="0" xr:uid="{1F0790DF-169C-447B-B5FA-22A7DC5F4B98}">
      <text>
        <r>
          <rPr>
            <b/>
            <sz val="9"/>
            <color indexed="81"/>
            <rFont val="Tahoma"/>
            <family val="2"/>
          </rPr>
          <t>Doublure</t>
        </r>
        <r>
          <rPr>
            <sz val="9"/>
            <color indexed="81"/>
            <rFont val="Tahoma"/>
            <family val="2"/>
          </rPr>
          <t xml:space="preserve">
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F10" authorId="0" shapeId="0" xr:uid="{763A2FB2-61E2-4C27-8D94-E0E01C1DAEA6}">
      <text>
        <r>
          <rPr>
            <b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G10" authorId="0" shapeId="0" xr:uid="{0DE0B684-E00F-4C1C-AFBB-2060070598B0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I10" authorId="0" shapeId="0" xr:uid="{B2B656D0-97F6-4700-8183-AB0A769CE65B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K10" authorId="0" shapeId="0" xr:uid="{5C73B09C-274D-4FDA-B3DF-DC34443DB2E9}">
      <text>
        <r>
          <rPr>
            <b/>
            <sz val="9"/>
            <color indexed="81"/>
            <rFont val="Tahoma"/>
            <family val="2"/>
          </rPr>
          <t>in te vullen niveau:</t>
        </r>
        <r>
          <rPr>
            <sz val="9"/>
            <color indexed="81"/>
            <rFont val="Tahoma"/>
            <family val="2"/>
          </rPr>
          <t xml:space="preserve">
A-B-C-D-E of
1-2-3-4-5
</t>
        </r>
      </text>
    </comment>
    <comment ref="AJ10" authorId="0" shapeId="0" xr:uid="{3898DA18-FFF2-46D4-8B7B-59CC4557C433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9"/>
            <color indexed="81"/>
            <rFont val="Tahoma"/>
            <family val="2"/>
          </rPr>
          <t>Aanlegniveau</t>
        </r>
        <r>
          <rPr>
            <sz val="9"/>
            <color indexed="81"/>
            <rFont val="Tahoma"/>
            <family val="2"/>
          </rPr>
          <t xml:space="preserve"> (2e kolom)
(dus: lager dan 100%).
</t>
        </r>
      </text>
    </comment>
    <comment ref="AK10" authorId="0" shapeId="0" xr:uid="{E070412B-4C75-43DF-961A-C42962A3C7B2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9"/>
            <color indexed="81"/>
            <rFont val="Tahoma"/>
            <family val="2"/>
          </rPr>
          <t>Advies op basis van toetsen</t>
        </r>
        <r>
          <rPr>
            <sz val="9"/>
            <color indexed="81"/>
            <rFont val="Tahoma"/>
            <family val="2"/>
          </rPr>
          <t xml:space="preserve"> lager dan 
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(5e kolom) dan kleurt het vakje rood</t>
        </r>
      </text>
    </comment>
    <comment ref="AN10" authorId="0" shapeId="0" xr:uid="{77C9464B-38F6-41DC-A0B2-B30EA3C60480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</t>
        </r>
        <r>
          <rPr>
            <u/>
            <sz val="9"/>
            <color indexed="81"/>
            <rFont val="Tahoma"/>
            <family val="2"/>
          </rPr>
          <t xml:space="preserve">Doublure </t>
        </r>
        <r>
          <rPr>
            <sz val="9"/>
            <color indexed="81"/>
            <rFont val="Tahoma"/>
            <family val="2"/>
          </rPr>
          <t>(4e kolom).</t>
        </r>
      </text>
    </comment>
    <comment ref="AO10" authorId="0" shapeId="0" xr:uid="{4D7B9E8F-0700-46D3-B057-11387F62CAD1}">
      <text>
        <r>
          <rPr>
            <b/>
            <sz val="9"/>
            <color indexed="81"/>
            <rFont val="Tahoma"/>
            <family val="2"/>
          </rPr>
          <t>Gegevens verschijnen automatisch.</t>
        </r>
        <r>
          <rPr>
            <sz val="9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P10" authorId="0" shapeId="0" xr:uid="{B77EB474-8426-42C4-9F62-66D9C1E696BC}">
      <text>
        <r>
          <rPr>
            <b/>
            <sz val="9"/>
            <color indexed="81"/>
            <rFont val="Tahoma"/>
            <family val="2"/>
          </rPr>
          <t xml:space="preserve">Sociaal competent gedrag:
</t>
        </r>
        <r>
          <rPr>
            <sz val="9"/>
            <color indexed="81"/>
            <rFont val="Tahoma"/>
            <family val="2"/>
          </rPr>
          <t xml:space="preserve">Zet een </t>
        </r>
        <r>
          <rPr>
            <b/>
            <sz val="9"/>
            <color indexed="81"/>
            <rFont val="Tahoma"/>
            <family val="2"/>
          </rPr>
          <t>X</t>
        </r>
        <r>
          <rPr>
            <sz val="9"/>
            <color indexed="81"/>
            <rFont val="Tahoma"/>
            <family val="2"/>
          </rPr>
          <t xml:space="preserve"> voor een leerling die
moeite heeft met soc. competentie</t>
        </r>
      </text>
    </comment>
    <comment ref="AR10" authorId="0" shapeId="0" xr:uid="{A65BC592-20E1-4820-B769-821298BE09E6}">
      <text>
        <r>
          <rPr>
            <b/>
            <sz val="9"/>
            <color indexed="81"/>
            <rFont val="Tahoma"/>
            <family val="2"/>
          </rPr>
          <t xml:space="preserve">Prognose uitstroomprofiel 
</t>
        </r>
        <r>
          <rPr>
            <sz val="9"/>
            <color indexed="81"/>
            <rFont val="Tahoma"/>
            <family val="2"/>
          </rPr>
          <t xml:space="preserve">
Komt in beeld vanaf groep 6</t>
        </r>
      </text>
    </comment>
    <comment ref="AU10" authorId="0" shapeId="0" xr:uid="{2AA4BA21-5909-4202-A8C4-FFF243427161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u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
dan </t>
        </r>
        <r>
          <rPr>
            <u/>
            <sz val="9"/>
            <color indexed="81"/>
            <rFont val="Tahoma"/>
            <family val="2"/>
          </rPr>
          <t>Advies VO</t>
        </r>
        <r>
          <rPr>
            <sz val="9"/>
            <color indexed="81"/>
            <rFont val="Tahoma"/>
            <family val="2"/>
          </rPr>
          <t xml:space="preserve"> dan (kolom 5) 
dan kleurt het vakje rood</t>
        </r>
      </text>
    </comment>
    <comment ref="AX10" authorId="0" shapeId="0" xr:uid="{EC782C50-D2F0-4886-9324-FB0E248AAE82}">
      <text>
        <r>
          <rPr>
            <sz val="9"/>
            <color indexed="81"/>
            <rFont val="Tahoma"/>
            <family val="2"/>
          </rPr>
          <t xml:space="preserve">Is </t>
        </r>
        <r>
          <rPr>
            <u/>
            <sz val="9"/>
            <color indexed="81"/>
            <rFont val="Tahoma"/>
            <family val="2"/>
          </rPr>
          <t>Positie VO na 3 jaar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lager</t>
        </r>
        <r>
          <rPr>
            <sz val="9"/>
            <color indexed="81"/>
            <rFont val="Tahoma"/>
            <family val="2"/>
          </rPr>
          <t xml:space="preserve"> dan </t>
        </r>
        <r>
          <rPr>
            <u/>
            <sz val="9"/>
            <color indexed="81"/>
            <rFont val="Tahoma"/>
            <family val="2"/>
          </rPr>
          <t>Plaatsing VO</t>
        </r>
        <r>
          <rPr>
            <sz val="9"/>
            <color indexed="81"/>
            <rFont val="Tahoma"/>
            <family val="2"/>
          </rPr>
          <t xml:space="preserve"> (vorige kolom) 
dan kleurt het vakje rood</t>
        </r>
      </text>
    </comment>
    <comment ref="F18" authorId="0" shapeId="0" xr:uid="{52F3A10D-8101-4EB7-B700-51D83918374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U18" authorId="0" shapeId="0" xr:uid="{4526B1D9-D466-46FD-9CF5-403285C925C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8" authorId="0" shapeId="0" xr:uid="{B2043F91-9D02-4B14-837E-293B5A373567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<sst xmlns="http://schemas.openxmlformats.org/spreadsheetml/2006/main" count="2462" uniqueCount="171">
  <si>
    <t>GROEP</t>
  </si>
  <si>
    <t>spellen</t>
  </si>
  <si>
    <t>technisch lezen</t>
  </si>
  <si>
    <t>begrijpend lezen</t>
  </si>
  <si>
    <t>hoofdrekenen</t>
  </si>
  <si>
    <t>rekenen &amp; wiskunde</t>
  </si>
  <si>
    <t>realisatie</t>
  </si>
  <si>
    <t>totaal</t>
  </si>
  <si>
    <t>doublure</t>
  </si>
  <si>
    <t>cijfer</t>
  </si>
  <si>
    <t>v&gt;=t</t>
  </si>
  <si>
    <t>lezen</t>
  </si>
  <si>
    <t xml:space="preserve"> lezen</t>
  </si>
  <si>
    <t>rekenen</t>
  </si>
  <si>
    <t>wiskunde</t>
  </si>
  <si>
    <t>A</t>
  </si>
  <si>
    <t>B</t>
  </si>
  <si>
    <t>C</t>
  </si>
  <si>
    <t>D</t>
  </si>
  <si>
    <t>E</t>
  </si>
  <si>
    <t>ingevoerd</t>
  </si>
  <si>
    <t>VO</t>
  </si>
  <si>
    <t>na 3 jr.</t>
  </si>
  <si>
    <t>x</t>
  </si>
  <si>
    <t>specifieke onderwijsbehoefte</t>
  </si>
  <si>
    <t>plaatsing VO</t>
  </si>
  <si>
    <t>gr 3-8</t>
  </si>
  <si>
    <t>Ik gebruik Cito 1-2-3-4-5</t>
  </si>
  <si>
    <t>Ik gebruik Cito A-B-C-D-E</t>
  </si>
  <si>
    <t>(1.1.1)</t>
  </si>
  <si>
    <t>(1.1.2)</t>
  </si>
  <si>
    <t>TAAL</t>
  </si>
  <si>
    <t>REKENEN</t>
  </si>
  <si>
    <t>resultaten</t>
  </si>
  <si>
    <t>(1.1)</t>
  </si>
  <si>
    <t>niveau</t>
  </si>
  <si>
    <t>Aanleg-</t>
  </si>
  <si>
    <t>Spec.</t>
  </si>
  <si>
    <t>behoefte</t>
  </si>
  <si>
    <t>Doublure</t>
  </si>
  <si>
    <t>(1.3)</t>
  </si>
  <si>
    <t>(1.4)</t>
  </si>
  <si>
    <t>Sociaal</t>
  </si>
  <si>
    <t>competent</t>
  </si>
  <si>
    <t>(1.5)</t>
  </si>
  <si>
    <t>(1.6)</t>
  </si>
  <si>
    <t>(1.7)</t>
  </si>
  <si>
    <t>Indicator 1.1</t>
  </si>
  <si>
    <t>eindresultaat</t>
  </si>
  <si>
    <t>sociaal competent</t>
  </si>
  <si>
    <t xml:space="preserve">positie VO na 3 jr. </t>
  </si>
  <si>
    <t>potentie A-E</t>
  </si>
  <si>
    <t>realisatie A-E</t>
  </si>
  <si>
    <t>potentie 1-5</t>
  </si>
  <si>
    <t>realisatie 1-5</t>
  </si>
  <si>
    <t>Advies</t>
  </si>
  <si>
    <t>Technisch</t>
  </si>
  <si>
    <t>Begrijpend</t>
  </si>
  <si>
    <t>Spellen</t>
  </si>
  <si>
    <t>Hoofd</t>
  </si>
  <si>
    <t>Rekenen /</t>
  </si>
  <si>
    <t>Eind</t>
  </si>
  <si>
    <t>Plaatsing</t>
  </si>
  <si>
    <t>Positie VO</t>
  </si>
  <si>
    <t>Aanleg</t>
  </si>
  <si>
    <t>Resultaat</t>
  </si>
  <si>
    <t>Norm</t>
  </si>
  <si>
    <t>Naam leerling</t>
  </si>
  <si>
    <t>INFORMATIE</t>
  </si>
  <si>
    <t>DATUM</t>
  </si>
  <si>
    <t>S</t>
  </si>
  <si>
    <t>T</t>
  </si>
  <si>
    <t>H</t>
  </si>
  <si>
    <t>R</t>
  </si>
  <si>
    <t>P</t>
  </si>
  <si>
    <t>ja</t>
  </si>
  <si>
    <t>G</t>
  </si>
  <si>
    <t>I</t>
  </si>
  <si>
    <t>N</t>
  </si>
  <si>
    <t>tot.</t>
  </si>
  <si>
    <t>Werkwoord</t>
  </si>
  <si>
    <t>werkw</t>
  </si>
  <si>
    <t>ww spellen</t>
  </si>
  <si>
    <t>AANTAL</t>
  </si>
  <si>
    <t>leerlingen</t>
  </si>
  <si>
    <t>LEZEN</t>
  </si>
  <si>
    <t>TEVREDENHEIDSSCORE</t>
  </si>
  <si>
    <t xml:space="preserve">toe-
voe-
ging
</t>
  </si>
  <si>
    <t>score</t>
  </si>
  <si>
    <t>BL</t>
  </si>
  <si>
    <t>Taal</t>
  </si>
  <si>
    <t>Rekenen</t>
  </si>
  <si>
    <t xml:space="preserve">score </t>
  </si>
  <si>
    <t>LTR</t>
  </si>
  <si>
    <t xml:space="preserve">op basis </t>
  </si>
  <si>
    <t>van toetsen</t>
  </si>
  <si>
    <t>opm.</t>
  </si>
  <si>
    <r>
      <t xml:space="preserve">Is het kopje </t>
    </r>
    <r>
      <rPr>
        <b/>
        <sz val="12"/>
        <color rgb="FF00B050"/>
        <rFont val="Arial"/>
        <family val="2"/>
      </rPr>
      <t>groen</t>
    </r>
    <r>
      <rPr>
        <b/>
        <sz val="12"/>
        <color indexed="10"/>
        <rFont val="Arial"/>
        <family val="2"/>
      </rPr>
      <t xml:space="preserve"> gekleurd, vul dan de kolom in</t>
    </r>
  </si>
  <si>
    <t>opmerking</t>
  </si>
  <si>
    <t>Aantal cellen</t>
  </si>
  <si>
    <t>De indicatoren:</t>
  </si>
  <si>
    <t>1.1  De resultaten van de leerlingen aan het eind van de basisschool liggen ten minste op het niveau dat op grond van de kenmerken van de leerlingenpopulatie mag worden verwacht.</t>
  </si>
  <si>
    <t xml:space="preserve"> </t>
  </si>
  <si>
    <t>1.1.1 De taalresultaten van de leerlingen aan het eind van de basisschool liggen ten minste op het niveau dat op grond van kenmerken van de leerlingenpopulatie mag worden verwacht.</t>
  </si>
  <si>
    <t>1.1.2  De rekenresultaten van de leerlingen aan het eind van de basisschool liggen ten minste op het niveau dat op grond van kenmerken van de leerlingenpopulatie mag worden verwacht.</t>
  </si>
  <si>
    <t>1.3  De leerlingen doorlopen in beginsel de school binnen de verwachte periode van 8 jaar.</t>
  </si>
  <si>
    <t>1.4  Leerlingen met specifieke onderwijsbehoeften ontwikkelen zich naar hun mogelijkheden.</t>
  </si>
  <si>
    <t>1.5  De sociale competenties van de leerlingen liggen op een niveau dat mag worden verwacht.</t>
  </si>
  <si>
    <t>1.6  De adviezen van de leerlingen voor het vervolgonderwijs zijn in overeenstemming met de verwachtingen op grond van de kenmerken van de leerlingenpopulatie.</t>
  </si>
  <si>
    <t>1.7  De leerlingen functioneren naar verwachting in het vervolgonderwijs.</t>
  </si>
  <si>
    <t xml:space="preserve">      de leerlingenpopulatie mag worden verwacht.</t>
  </si>
  <si>
    <t xml:space="preserve">1.2  De resultaten van de leerlingen voor Nederlandse taal en voor rekenen en wiskunde tijdens de schoolperiode liggen ten minste op het niveau dat op grond van de kenmerken van </t>
  </si>
  <si>
    <t xml:space="preserve">PROGNOSE </t>
  </si>
  <si>
    <t>Rekenen / wiskunde</t>
  </si>
  <si>
    <t>1F</t>
  </si>
  <si>
    <t>2F</t>
  </si>
  <si>
    <t>prognose uitstroomniveau</t>
  </si>
  <si>
    <t>%1F-2F</t>
  </si>
  <si>
    <t>%1F-2S</t>
  </si>
  <si>
    <t>1S</t>
  </si>
  <si>
    <t>doel</t>
  </si>
  <si>
    <t>BASISAANPAK - MIDDENMOOT</t>
  </si>
  <si>
    <t xml:space="preserve">TECHNISCH LEZEN </t>
  </si>
  <si>
    <t xml:space="preserve">BEGRIJPEND LEZEN </t>
  </si>
  <si>
    <t>REKENEN &amp; WISKUNDE</t>
  </si>
  <si>
    <t xml:space="preserve">groep </t>
  </si>
  <si>
    <t>LEERLING:</t>
  </si>
  <si>
    <t>GEM</t>
  </si>
  <si>
    <t>AANLEG</t>
  </si>
  <si>
    <t>Schoolweging</t>
  </si>
  <si>
    <t>Signaleringswaarde</t>
  </si>
  <si>
    <t>LG 1S/2F</t>
  </si>
  <si>
    <t>LG 1F</t>
  </si>
  <si>
    <t>SIGNAAL</t>
  </si>
  <si>
    <t>TOTAAL</t>
  </si>
  <si>
    <t>groep(en):</t>
  </si>
  <si>
    <t>datum:</t>
  </si>
  <si>
    <t>SPELLEN</t>
  </si>
  <si>
    <t>wat</t>
  </si>
  <si>
    <t xml:space="preserve">WERKWOORDEN SPELLEN </t>
  </si>
  <si>
    <t>HOOFDREKENEN</t>
  </si>
  <si>
    <t>INTENSIEVE AANPAK = LAAGSTE 10 - 20%</t>
  </si>
  <si>
    <t>wie</t>
  </si>
  <si>
    <t>VERRIJKTE AANPAK = HOOGSTE 10 - 20%</t>
  </si>
  <si>
    <t>De leerkracht maakt het plan</t>
  </si>
  <si>
    <t>Je laat ALLEEN de belangrijke bladen staan.</t>
  </si>
  <si>
    <r>
      <t xml:space="preserve">De rest </t>
    </r>
    <r>
      <rPr>
        <sz val="20"/>
        <color rgb="FFCC00FF"/>
        <rFont val="Arial"/>
        <family val="2"/>
      </rPr>
      <t>VERBERGEN</t>
    </r>
  </si>
  <si>
    <r>
      <t xml:space="preserve">Zo maak je een blad weer </t>
    </r>
    <r>
      <rPr>
        <sz val="22"/>
        <color rgb="FFCC00FF"/>
        <rFont val="Arial"/>
        <family val="2"/>
      </rPr>
      <t>ZICHTBAAR</t>
    </r>
  </si>
  <si>
    <t>2. Klik op het woordje 'Zichtbaar maken'.</t>
  </si>
  <si>
    <t>2. Klik op het woordje 'Verbergen'.</t>
  </si>
  <si>
    <t>1. Klik met de RECHTER muisknop op het tabblad dat je wilt verbergen.</t>
  </si>
  <si>
    <t>1. Klik met de RECHTER muisknop op een willekeurig tabblad.</t>
  </si>
  <si>
    <t>3. Gevraagd wordt welke bladen je zichtbaar wilt maken - die klik je aan</t>
  </si>
  <si>
    <t>4. Je kunt meerdere bladen eenvoudig terugzetten door de toets 'ctrl' vast te houden</t>
  </si>
  <si>
    <t>BASISAANPAK - SCHOOLNIVEAU - noteer de afspraken doorgaande lijn (schoolafspraken geldig voor iedereen)</t>
  </si>
  <si>
    <t>TL-1</t>
  </si>
  <si>
    <t>TL-2</t>
  </si>
  <si>
    <t>BL-1</t>
  </si>
  <si>
    <t>BL-2</t>
  </si>
  <si>
    <t>SP-1</t>
  </si>
  <si>
    <t>SP2</t>
  </si>
  <si>
    <t>WW-1</t>
  </si>
  <si>
    <t>WW-2</t>
  </si>
  <si>
    <t>HR-1</t>
  </si>
  <si>
    <t>HR-2</t>
  </si>
  <si>
    <t>RW-1</t>
  </si>
  <si>
    <t>RW-2</t>
  </si>
  <si>
    <t>SCHOOLWEGING SIGNAALSCORE 2F/1S</t>
  </si>
  <si>
    <t>SCHOOLWEGING SIGNAALSCORE 2F /2S</t>
  </si>
  <si>
    <r>
      <t>TOTAAL OVERZICHT -</t>
    </r>
    <r>
      <rPr>
        <b/>
        <sz val="20"/>
        <color rgb="FFFF0000"/>
        <rFont val="Arial"/>
        <family val="2"/>
      </rPr>
      <t xml:space="preserve"> MIDDEN TOETSEN</t>
    </r>
  </si>
  <si>
    <t>TOTAAL OVERZICHT EIND TOETSEN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</si>
</sst>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413]d/mmm/yy;@"/>
    <numFmt numFmtId="165" formatCode="0.0"/>
    <numFmt numFmtId="166" formatCode="_ * #,##0.00_ ;_ * \-#,##0.00_ ;_ * \-??_ ;_ @_ "/>
    <numFmt numFmtId="167" formatCode="#,##0.0000000000000000"/>
    <numFmt numFmtId="168" formatCode="#,##0.0"/>
    <numFmt numFmtId="169" formatCode="0.0%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Comic Sans MS"/>
      <family val="4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color indexed="10"/>
      <name val="Arial"/>
      <family val="2"/>
    </font>
    <font>
      <b/>
      <sz val="12"/>
      <name val="Comic Sans MS"/>
      <family val="4"/>
    </font>
    <font>
      <sz val="8"/>
      <name val="Comic Sans MS"/>
      <family val="4"/>
    </font>
    <font>
      <sz val="10"/>
      <color rgb="FF394443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00B050"/>
      <name val="Arial"/>
      <family val="2"/>
    </font>
    <font>
      <b/>
      <sz val="12"/>
      <color rgb="FFFF0000"/>
      <name val="Arial"/>
      <family val="2"/>
    </font>
    <font>
      <sz val="10"/>
      <color rgb="FFCC00FF"/>
      <name val="Arial"/>
      <family val="2"/>
    </font>
    <font>
      <b/>
      <sz val="1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9"/>
      <color indexed="81"/>
      <name val="Tahoma"/>
      <family val="2"/>
    </font>
    <font>
      <b/>
      <sz val="12"/>
      <color rgb="FF00B050"/>
      <name val="Arial"/>
      <family val="2"/>
    </font>
    <font>
      <u/>
      <sz val="9"/>
      <color indexed="81"/>
      <name val="Tahoma"/>
      <family val="2"/>
    </font>
    <font>
      <b/>
      <sz val="14"/>
      <color rgb="FFCC00FF"/>
      <name val="Arial"/>
      <family val="2"/>
    </font>
    <font>
      <sz val="8"/>
      <name val="Arial"/>
      <family val="2"/>
    </font>
    <font>
      <sz val="10"/>
      <name val="Comic Sans MS"/>
      <family val="4"/>
    </font>
    <font>
      <b/>
      <sz val="12"/>
      <name val="Verdana"/>
      <family val="2"/>
    </font>
    <font>
      <b/>
      <sz val="14"/>
      <color rgb="FF7030A0"/>
      <name val="Verdana"/>
      <family val="2"/>
    </font>
    <font>
      <sz val="12"/>
      <name val="Comic Sans MS"/>
      <family val="4"/>
    </font>
    <font>
      <sz val="20"/>
      <name val="Calibri"/>
      <family val="2"/>
      <scheme val="minor"/>
    </font>
    <font>
      <sz val="12"/>
      <color theme="1"/>
      <name val="Comic Sans MS"/>
      <family val="4"/>
    </font>
    <font>
      <b/>
      <sz val="20"/>
      <name val="Comic Sans MS"/>
      <family val="4"/>
    </font>
    <font>
      <sz val="20"/>
      <name val="Comic Sans MS"/>
      <family val="4"/>
    </font>
    <font>
      <b/>
      <sz val="20"/>
      <color indexed="10"/>
      <name val="Arial"/>
      <family val="2"/>
    </font>
    <font>
      <sz val="11"/>
      <color rgb="FF000000"/>
      <name val="Calibri"/>
      <family val="2"/>
      <charset val="1"/>
    </font>
    <font>
      <b/>
      <sz val="14"/>
      <name val="Verdana"/>
      <family val="2"/>
    </font>
    <font>
      <b/>
      <sz val="10"/>
      <name val="Verdana Pro"/>
      <family val="2"/>
    </font>
    <font>
      <sz val="11"/>
      <name val="Arial"/>
      <family val="2"/>
    </font>
    <font>
      <sz val="20"/>
      <color rgb="FFCC00FF"/>
      <name val="Arial"/>
      <family val="2"/>
    </font>
    <font>
      <sz val="22"/>
      <color rgb="FFCC00FF"/>
      <name val="Arial"/>
      <family val="2"/>
    </font>
    <font>
      <b/>
      <sz val="20"/>
      <color rgb="FFCC00FF"/>
      <name val="Arial"/>
      <family val="2"/>
    </font>
    <font>
      <sz val="18"/>
      <name val="Comic Sans MS"/>
      <family val="4"/>
    </font>
    <font>
      <sz val="24"/>
      <name val="Calibri"/>
      <family val="2"/>
    </font>
    <font>
      <sz val="20"/>
      <name val="Calibri"/>
      <family val="2"/>
    </font>
    <font>
      <b/>
      <sz val="48"/>
      <color indexed="9"/>
      <name val="Calibri"/>
      <family val="2"/>
    </font>
    <font>
      <b/>
      <sz val="48"/>
      <name val="Calibri"/>
      <family val="2"/>
    </font>
    <font>
      <b/>
      <sz val="48"/>
      <name val="Calibri"/>
      <family val="2"/>
      <scheme val="minor"/>
    </font>
    <font>
      <b/>
      <sz val="48"/>
      <name val="Comic Sans MS"/>
      <family val="4"/>
    </font>
    <font>
      <b/>
      <sz val="28"/>
      <name val="Comic Sans MS"/>
      <family val="4"/>
    </font>
    <font>
      <b/>
      <sz val="28"/>
      <color indexed="9"/>
      <name val="Comic Sans MS"/>
      <family val="4"/>
    </font>
    <font>
      <sz val="8"/>
      <name val="Arial"/>
    </font>
    <font>
      <sz val="14"/>
      <name val="Arial"/>
      <family val="2"/>
    </font>
    <font>
      <b/>
      <sz val="14"/>
      <color indexed="10"/>
      <name val="Arial"/>
      <family val="2"/>
    </font>
    <font>
      <sz val="14"/>
      <color indexed="10"/>
      <name val="Arial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b/>
      <sz val="14"/>
      <color theme="1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2"/>
      <color indexed="81"/>
      <name val="Tahoma"/>
      <family val="2"/>
    </font>
    <font>
      <b/>
      <sz val="20"/>
      <color rgb="FFFF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40"/>
      </patternFill>
    </fill>
    <fill>
      <patternFill patternType="solid">
        <fgColor indexed="31"/>
        <bgColor indexed="40"/>
      </patternFill>
    </fill>
    <fill>
      <patternFill patternType="solid">
        <fgColor theme="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4.9989318521683403E-2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7">
    <xf numFmtId="0" fontId="0" fillId="0" borderId="0"/>
    <xf numFmtId="0" fontId="2" fillId="0" borderId="0"/>
    <xf numFmtId="9" fontId="2" fillId="0" borderId="0" applyFont="0" applyFill="0" applyBorder="0" applyAlignment="0" applyProtection="0"/>
    <xf numFmtId="166" fontId="37" fillId="0" borderId="0" applyBorder="0" applyProtection="0"/>
    <xf numFmtId="0" fontId="37" fillId="0" borderId="0"/>
    <xf numFmtId="0" fontId="1" fillId="0" borderId="0"/>
    <xf numFmtId="9" fontId="37" fillId="0" borderId="0" applyBorder="0" applyProtection="0"/>
  </cellStyleXfs>
  <cellXfs count="391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2" borderId="4" xfId="0" applyFill="1" applyBorder="1" applyAlignment="1" applyProtection="1">
      <alignment horizontal="center"/>
      <protection locked="0"/>
    </xf>
    <xf numFmtId="9" fontId="0" fillId="0" borderId="0" xfId="0" applyNumberFormat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0" xfId="0" applyFont="1"/>
    <xf numFmtId="10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0" fillId="2" borderId="4" xfId="0" applyFill="1" applyBorder="1" applyAlignment="1" applyProtection="1">
      <alignment horizontal="left"/>
      <protection locked="0"/>
    </xf>
    <xf numFmtId="0" fontId="2" fillId="3" borderId="2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5" borderId="1" xfId="0" applyFill="1" applyBorder="1"/>
    <xf numFmtId="0" fontId="0" fillId="5" borderId="3" xfId="0" applyFill="1" applyBorder="1"/>
    <xf numFmtId="0" fontId="2" fillId="5" borderId="2" xfId="0" applyFont="1" applyFill="1" applyBorder="1"/>
    <xf numFmtId="0" fontId="2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0" fillId="3" borderId="19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164" fontId="3" fillId="3" borderId="0" xfId="0" applyNumberFormat="1" applyFont="1" applyFill="1" applyAlignment="1" applyProtection="1">
      <alignment horizontal="center"/>
      <protection locked="0"/>
    </xf>
    <xf numFmtId="0" fontId="9" fillId="0" borderId="0" xfId="0" applyFont="1"/>
    <xf numFmtId="0" fontId="11" fillId="4" borderId="21" xfId="0" applyFont="1" applyFill="1" applyBorder="1" applyAlignment="1" applyProtection="1">
      <alignment horizontal="center"/>
      <protection locked="0"/>
    </xf>
    <xf numFmtId="0" fontId="11" fillId="0" borderId="0" xfId="0" applyFont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20" xfId="0" applyFont="1" applyBorder="1" applyAlignment="1">
      <alignment horizontal="center" vertical="center"/>
    </xf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8" fillId="2" borderId="2" xfId="0" applyFont="1" applyFill="1" applyBorder="1" applyAlignment="1" applyProtection="1">
      <alignment horizontal="center"/>
      <protection locked="0"/>
    </xf>
    <xf numFmtId="0" fontId="8" fillId="6" borderId="1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2" fillId="0" borderId="2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9" fontId="0" fillId="0" borderId="0" xfId="0" applyNumberFormat="1"/>
    <xf numFmtId="164" fontId="11" fillId="0" borderId="0" xfId="0" applyNumberFormat="1" applyFont="1" applyAlignment="1" applyProtection="1">
      <alignment horizontal="center"/>
      <protection locked="0"/>
    </xf>
    <xf numFmtId="0" fontId="15" fillId="0" borderId="0" xfId="0" applyFont="1" applyAlignment="1">
      <alignment horizontal="center"/>
    </xf>
    <xf numFmtId="0" fontId="11" fillId="10" borderId="32" xfId="0" applyFont="1" applyFill="1" applyBorder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0" fontId="13" fillId="8" borderId="4" xfId="0" applyFont="1" applyFill="1" applyBorder="1" applyAlignment="1" applyProtection="1">
      <alignment vertical="center" wrapText="1"/>
      <protection locked="0"/>
    </xf>
    <xf numFmtId="0" fontId="17" fillId="0" borderId="0" xfId="0" applyFont="1" applyAlignment="1">
      <alignment horizontal="center"/>
    </xf>
    <xf numFmtId="9" fontId="0" fillId="2" borderId="4" xfId="0" applyNumberFormat="1" applyFill="1" applyBorder="1" applyAlignment="1" applyProtection="1">
      <alignment horizontal="center"/>
      <protection locked="0"/>
    </xf>
    <xf numFmtId="9" fontId="0" fillId="2" borderId="23" xfId="0" applyNumberFormat="1" applyFill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0" fillId="5" borderId="0" xfId="0" applyFill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34" xfId="0" applyBorder="1" applyAlignment="1">
      <alignment horizontal="center"/>
    </xf>
    <xf numFmtId="9" fontId="0" fillId="0" borderId="31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0" fontId="11" fillId="11" borderId="32" xfId="0" applyFont="1" applyFill="1" applyBorder="1" applyAlignment="1" applyProtection="1">
      <alignment horizontal="center"/>
      <protection locked="0"/>
    </xf>
    <xf numFmtId="0" fontId="2" fillId="0" borderId="6" xfId="0" applyFont="1" applyBorder="1" applyAlignment="1">
      <alignment horizontal="center" vertical="center"/>
    </xf>
    <xf numFmtId="0" fontId="2" fillId="12" borderId="5" xfId="0" applyFont="1" applyFill="1" applyBorder="1" applyAlignment="1">
      <alignment horizontal="center"/>
    </xf>
    <xf numFmtId="0" fontId="8" fillId="12" borderId="0" xfId="0" applyFont="1" applyFill="1" applyAlignment="1" applyProtection="1">
      <alignment horizontal="center"/>
      <protection locked="0"/>
    </xf>
    <xf numFmtId="9" fontId="8" fillId="12" borderId="0" xfId="0" applyNumberFormat="1" applyFont="1" applyFill="1" applyAlignment="1" applyProtection="1">
      <alignment horizontal="center"/>
      <protection locked="0"/>
    </xf>
    <xf numFmtId="0" fontId="0" fillId="12" borderId="0" xfId="0" applyFill="1" applyAlignment="1" applyProtection="1">
      <alignment horizontal="center"/>
      <protection locked="0"/>
    </xf>
    <xf numFmtId="9" fontId="0" fillId="12" borderId="0" xfId="0" applyNumberFormat="1" applyFill="1" applyAlignment="1" applyProtection="1">
      <alignment horizontal="center"/>
      <protection locked="0"/>
    </xf>
    <xf numFmtId="0" fontId="0" fillId="5" borderId="20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Protection="1">
      <protection locked="0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9" fontId="0" fillId="0" borderId="33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9" fontId="2" fillId="0" borderId="6" xfId="0" applyNumberFormat="1" applyFont="1" applyBorder="1" applyAlignment="1">
      <alignment horizontal="center"/>
    </xf>
    <xf numFmtId="0" fontId="0" fillId="0" borderId="4" xfId="0" applyBorder="1" applyAlignment="1" applyProtection="1">
      <alignment horizontal="center"/>
      <protection locked="0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9" fontId="2" fillId="0" borderId="43" xfId="0" applyNumberFormat="1" applyFont="1" applyBorder="1" applyAlignment="1">
      <alignment horizontal="center"/>
    </xf>
    <xf numFmtId="9" fontId="2" fillId="0" borderId="44" xfId="0" applyNumberFormat="1" applyFont="1" applyBorder="1" applyAlignment="1">
      <alignment horizontal="center"/>
    </xf>
    <xf numFmtId="9" fontId="2" fillId="0" borderId="45" xfId="0" applyNumberFormat="1" applyFont="1" applyBorder="1" applyAlignment="1">
      <alignment horizontal="center"/>
    </xf>
    <xf numFmtId="9" fontId="14" fillId="0" borderId="41" xfId="0" applyNumberFormat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/>
    </xf>
    <xf numFmtId="9" fontId="14" fillId="0" borderId="48" xfId="0" applyNumberFormat="1" applyFont="1" applyBorder="1" applyAlignment="1">
      <alignment horizontal="center" vertical="center"/>
    </xf>
    <xf numFmtId="9" fontId="14" fillId="0" borderId="41" xfId="0" applyNumberFormat="1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9" fontId="14" fillId="0" borderId="0" xfId="0" applyNumberFormat="1" applyFont="1" applyAlignment="1">
      <alignment horizontal="center" vertical="center"/>
    </xf>
    <xf numFmtId="9" fontId="14" fillId="0" borderId="0" xfId="0" applyNumberFormat="1" applyFont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0" fillId="13" borderId="39" xfId="0" applyFill="1" applyBorder="1" applyAlignment="1">
      <alignment horizontal="center"/>
    </xf>
    <xf numFmtId="0" fontId="2" fillId="0" borderId="14" xfId="0" applyFont="1" applyBorder="1"/>
    <xf numFmtId="0" fontId="8" fillId="5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2" borderId="4" xfId="0" applyFill="1" applyBorder="1" applyAlignment="1" applyProtection="1">
      <alignment horizontal="left" vertical="center"/>
      <protection locked="0"/>
    </xf>
    <xf numFmtId="0" fontId="6" fillId="0" borderId="0" xfId="0" applyFont="1" applyAlignment="1">
      <alignment horizontal="center" vertical="center"/>
    </xf>
    <xf numFmtId="0" fontId="13" fillId="8" borderId="4" xfId="0" applyFont="1" applyFill="1" applyBorder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2" fillId="9" borderId="10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9" fontId="8" fillId="2" borderId="4" xfId="0" applyNumberFormat="1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9" fontId="0" fillId="2" borderId="4" xfId="0" applyNumberFormat="1" applyFill="1" applyBorder="1" applyAlignment="1">
      <alignment horizontal="center"/>
    </xf>
    <xf numFmtId="0" fontId="0" fillId="2" borderId="2" xfId="0" applyFill="1" applyBorder="1" applyAlignment="1" applyProtection="1">
      <alignment horizontal="left" vertical="center"/>
      <protection locked="0"/>
    </xf>
    <xf numFmtId="0" fontId="2" fillId="6" borderId="0" xfId="0" applyFont="1" applyFill="1" applyAlignment="1">
      <alignment horizontal="center"/>
    </xf>
    <xf numFmtId="0" fontId="16" fillId="13" borderId="14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6" fillId="13" borderId="12" xfId="0" applyFont="1" applyFill="1" applyBorder="1" applyAlignment="1">
      <alignment horizontal="center" vertical="center"/>
    </xf>
    <xf numFmtId="0" fontId="16" fillId="13" borderId="4" xfId="0" applyFont="1" applyFill="1" applyBorder="1" applyAlignment="1">
      <alignment horizontal="center" vertical="center"/>
    </xf>
    <xf numFmtId="0" fontId="16" fillId="13" borderId="7" xfId="0" applyFont="1" applyFill="1" applyBorder="1" applyAlignment="1">
      <alignment horizontal="center" vertical="center"/>
    </xf>
    <xf numFmtId="0" fontId="8" fillId="5" borderId="1" xfId="0" applyFont="1" applyFill="1" applyBorder="1"/>
    <xf numFmtId="0" fontId="8" fillId="6" borderId="0" xfId="0" applyFont="1" applyFill="1" applyAlignment="1">
      <alignment horizontal="center"/>
    </xf>
    <xf numFmtId="0" fontId="8" fillId="2" borderId="0" xfId="0" applyFont="1" applyFill="1" applyAlignment="1" applyProtection="1">
      <alignment horizontal="center" vertical="center"/>
      <protection locked="0"/>
    </xf>
    <xf numFmtId="0" fontId="8" fillId="2" borderId="2" xfId="0" applyFon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25" xfId="0" applyFill="1" applyBorder="1" applyAlignment="1" applyProtection="1">
      <alignment horizontal="center" vertical="center"/>
      <protection locked="0"/>
    </xf>
    <xf numFmtId="0" fontId="8" fillId="2" borderId="5" xfId="0" applyFont="1" applyFill="1" applyBorder="1" applyAlignment="1" applyProtection="1">
      <alignment horizontal="center" vertical="center"/>
      <protection locked="0"/>
    </xf>
    <xf numFmtId="0" fontId="8" fillId="2" borderId="6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9" fontId="2" fillId="0" borderId="62" xfId="0" applyNumberFormat="1" applyFont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9" fontId="2" fillId="0" borderId="31" xfId="0" applyNumberFormat="1" applyFont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17" xfId="0" applyFont="1" applyBorder="1" applyAlignment="1">
      <alignment horizontal="center" vertical="center"/>
    </xf>
    <xf numFmtId="9" fontId="0" fillId="4" borderId="29" xfId="0" applyNumberFormat="1" applyFill="1" applyBorder="1" applyAlignment="1">
      <alignment horizontal="center" vertical="center"/>
    </xf>
    <xf numFmtId="9" fontId="0" fillId="4" borderId="30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9" fontId="0" fillId="0" borderId="9" xfId="0" applyNumberFormat="1" applyBorder="1" applyAlignment="1">
      <alignment horizontal="center" vertical="center"/>
    </xf>
    <xf numFmtId="9" fontId="0" fillId="0" borderId="18" xfId="0" applyNumberFormat="1" applyBorder="1" applyAlignment="1">
      <alignment horizontal="center" vertical="center"/>
    </xf>
    <xf numFmtId="9" fontId="0" fillId="7" borderId="14" xfId="0" applyNumberFormat="1" applyFill="1" applyBorder="1" applyAlignment="1">
      <alignment horizontal="center" vertical="center"/>
    </xf>
    <xf numFmtId="9" fontId="2" fillId="5" borderId="14" xfId="0" applyNumberFormat="1" applyFont="1" applyFill="1" applyBorder="1" applyAlignment="1">
      <alignment horizontal="center" vertical="center"/>
    </xf>
    <xf numFmtId="9" fontId="0" fillId="5" borderId="4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0" xfId="0" applyFont="1"/>
    <xf numFmtId="0" fontId="26" fillId="0" borderId="0" xfId="0" applyFont="1"/>
    <xf numFmtId="0" fontId="12" fillId="0" borderId="0" xfId="0" applyFont="1" applyAlignment="1">
      <alignment vertical="center"/>
    </xf>
    <xf numFmtId="0" fontId="7" fillId="0" borderId="0" xfId="0" applyFont="1"/>
    <xf numFmtId="9" fontId="14" fillId="0" borderId="63" xfId="0" applyNumberFormat="1" applyFont="1" applyBorder="1" applyAlignment="1">
      <alignment horizontal="center" vertical="center"/>
    </xf>
    <xf numFmtId="9" fontId="14" fillId="0" borderId="47" xfId="0" applyNumberFormat="1" applyFont="1" applyBorder="1" applyAlignment="1">
      <alignment horizontal="center" vertical="center"/>
    </xf>
    <xf numFmtId="0" fontId="14" fillId="0" borderId="0" xfId="0" applyFont="1" applyProtection="1">
      <protection locked="0"/>
    </xf>
    <xf numFmtId="0" fontId="16" fillId="0" borderId="56" xfId="0" applyFont="1" applyBorder="1" applyAlignment="1" applyProtection="1">
      <alignment horizontal="center" vertical="center"/>
      <protection locked="0"/>
    </xf>
    <xf numFmtId="0" fontId="16" fillId="0" borderId="41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9" borderId="4" xfId="0" applyFont="1" applyFill="1" applyBorder="1" applyAlignment="1">
      <alignment horizontal="center" vertical="center"/>
    </xf>
    <xf numFmtId="0" fontId="16" fillId="0" borderId="8" xfId="0" applyFont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0" borderId="0" xfId="1"/>
    <xf numFmtId="0" fontId="28" fillId="0" borderId="0" xfId="1" applyFont="1"/>
    <xf numFmtId="0" fontId="31" fillId="0" borderId="0" xfId="1" applyFont="1"/>
    <xf numFmtId="0" fontId="31" fillId="0" borderId="0" xfId="1" applyFont="1" applyAlignment="1">
      <alignment horizontal="left"/>
    </xf>
    <xf numFmtId="165" fontId="31" fillId="0" borderId="0" xfId="1" applyNumberFormat="1" applyFont="1" applyAlignment="1">
      <alignment horizontal="left" vertical="center"/>
    </xf>
    <xf numFmtId="0" fontId="33" fillId="0" borderId="0" xfId="1" applyFont="1" applyAlignment="1">
      <alignment horizontal="left" vertical="center"/>
    </xf>
    <xf numFmtId="0" fontId="33" fillId="0" borderId="0" xfId="1" applyFont="1"/>
    <xf numFmtId="9" fontId="33" fillId="0" borderId="0" xfId="1" applyNumberFormat="1" applyFont="1"/>
    <xf numFmtId="9" fontId="33" fillId="0" borderId="0" xfId="1" applyNumberFormat="1" applyFont="1" applyAlignment="1">
      <alignment horizontal="center"/>
    </xf>
    <xf numFmtId="0" fontId="33" fillId="0" borderId="0" xfId="1" applyFont="1" applyAlignment="1">
      <alignment horizontal="center"/>
    </xf>
    <xf numFmtId="0" fontId="34" fillId="0" borderId="0" xfId="1" applyFont="1"/>
    <xf numFmtId="0" fontId="34" fillId="0" borderId="0" xfId="1" applyFont="1" applyAlignment="1">
      <alignment horizontal="center"/>
    </xf>
    <xf numFmtId="0" fontId="33" fillId="0" borderId="0" xfId="1" applyFont="1" applyAlignment="1">
      <alignment vertical="center"/>
    </xf>
    <xf numFmtId="0" fontId="33" fillId="17" borderId="0" xfId="1" applyFont="1" applyFill="1" applyAlignment="1">
      <alignment horizontal="center" vertical="center"/>
    </xf>
    <xf numFmtId="0" fontId="33" fillId="19" borderId="0" xfId="1" applyFont="1" applyFill="1" applyAlignment="1">
      <alignment horizontal="center" vertical="center"/>
    </xf>
    <xf numFmtId="0" fontId="33" fillId="18" borderId="0" xfId="1" applyFont="1" applyFill="1" applyAlignment="1">
      <alignment horizontal="center" vertical="center"/>
    </xf>
    <xf numFmtId="0" fontId="31" fillId="0" borderId="0" xfId="1" applyFont="1" applyAlignment="1">
      <alignment horizontal="center" vertical="center"/>
    </xf>
    <xf numFmtId="165" fontId="31" fillId="0" borderId="0" xfId="1" applyNumberFormat="1" applyFont="1" applyAlignment="1">
      <alignment horizontal="center" vertical="center"/>
    </xf>
    <xf numFmtId="0" fontId="33" fillId="16" borderId="0" xfId="1" applyFont="1" applyFill="1" applyAlignment="1">
      <alignment horizontal="center" vertical="center"/>
    </xf>
    <xf numFmtId="0" fontId="33" fillId="21" borderId="0" xfId="1" applyFont="1" applyFill="1" applyAlignment="1">
      <alignment horizontal="center" vertical="center"/>
    </xf>
    <xf numFmtId="0" fontId="33" fillId="13" borderId="0" xfId="1" applyFont="1" applyFill="1" applyAlignment="1">
      <alignment horizontal="center" vertical="center"/>
    </xf>
    <xf numFmtId="0" fontId="33" fillId="15" borderId="0" xfId="1" applyFont="1" applyFill="1" applyAlignment="1">
      <alignment horizontal="center" vertical="center"/>
    </xf>
    <xf numFmtId="0" fontId="31" fillId="22" borderId="0" xfId="1" applyFont="1" applyFill="1" applyAlignment="1">
      <alignment horizontal="center" vertical="center"/>
    </xf>
    <xf numFmtId="0" fontId="32" fillId="0" borderId="0" xfId="1" applyFont="1"/>
    <xf numFmtId="0" fontId="35" fillId="0" borderId="0" xfId="1" applyFont="1" applyProtection="1">
      <protection locked="0"/>
    </xf>
    <xf numFmtId="0" fontId="3" fillId="0" borderId="0" xfId="1" applyFont="1" applyAlignment="1">
      <alignment vertical="center"/>
    </xf>
    <xf numFmtId="0" fontId="31" fillId="16" borderId="0" xfId="1" applyFont="1" applyFill="1" applyAlignment="1">
      <alignment horizontal="center" vertical="center"/>
    </xf>
    <xf numFmtId="2" fontId="31" fillId="0" borderId="0" xfId="1" applyNumberFormat="1" applyFont="1" applyAlignment="1">
      <alignment horizontal="center" vertical="center"/>
    </xf>
    <xf numFmtId="0" fontId="31" fillId="0" borderId="0" xfId="1" applyFont="1" applyAlignment="1">
      <alignment horizontal="center"/>
    </xf>
    <xf numFmtId="0" fontId="33" fillId="0" borderId="0" xfId="1" applyFont="1" applyAlignment="1">
      <alignment horizontal="center" vertical="center"/>
    </xf>
    <xf numFmtId="165" fontId="31" fillId="0" borderId="0" xfId="1" applyNumberFormat="1" applyFont="1" applyAlignment="1">
      <alignment horizontal="center"/>
    </xf>
    <xf numFmtId="1" fontId="31" fillId="0" borderId="0" xfId="1" applyNumberFormat="1" applyFont="1" applyAlignment="1">
      <alignment horizontal="center"/>
    </xf>
    <xf numFmtId="0" fontId="38" fillId="0" borderId="0" xfId="1" applyFont="1"/>
    <xf numFmtId="0" fontId="40" fillId="0" borderId="0" xfId="0" applyFont="1"/>
    <xf numFmtId="0" fontId="43" fillId="0" borderId="0" xfId="0" applyFont="1"/>
    <xf numFmtId="9" fontId="16" fillId="0" borderId="4" xfId="0" applyNumberFormat="1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9" fontId="2" fillId="0" borderId="69" xfId="0" applyNumberFormat="1" applyFont="1" applyBorder="1" applyAlignment="1">
      <alignment horizontal="center" vertical="center"/>
    </xf>
    <xf numFmtId="0" fontId="0" fillId="2" borderId="66" xfId="0" applyFill="1" applyBorder="1" applyAlignment="1">
      <alignment horizontal="center"/>
    </xf>
    <xf numFmtId="0" fontId="0" fillId="2" borderId="31" xfId="0" applyFill="1" applyBorder="1" applyAlignment="1" applyProtection="1">
      <alignment horizontal="center" vertical="center"/>
      <protection locked="0"/>
    </xf>
    <xf numFmtId="0" fontId="0" fillId="2" borderId="31" xfId="0" applyFill="1" applyBorder="1" applyAlignment="1">
      <alignment horizontal="center" vertical="center"/>
    </xf>
    <xf numFmtId="9" fontId="0" fillId="7" borderId="2" xfId="0" applyNumberFormat="1" applyFill="1" applyBorder="1" applyAlignment="1">
      <alignment horizontal="center" vertical="center"/>
    </xf>
    <xf numFmtId="0" fontId="2" fillId="2" borderId="4" xfId="0" applyFont="1" applyFill="1" applyBorder="1" applyAlignment="1" applyProtection="1">
      <alignment horizontal="left"/>
      <protection locked="0"/>
    </xf>
    <xf numFmtId="0" fontId="2" fillId="5" borderId="33" xfId="0" applyFont="1" applyFill="1" applyBorder="1" applyAlignment="1">
      <alignment horizontal="center" vertical="center"/>
    </xf>
    <xf numFmtId="9" fontId="0" fillId="5" borderId="33" xfId="0" applyNumberFormat="1" applyFill="1" applyBorder="1" applyAlignment="1">
      <alignment horizontal="center" vertical="center"/>
    </xf>
    <xf numFmtId="0" fontId="0" fillId="5" borderId="33" xfId="0" applyFill="1" applyBorder="1" applyAlignment="1">
      <alignment horizontal="center" vertical="center"/>
    </xf>
    <xf numFmtId="0" fontId="44" fillId="0" borderId="0" xfId="1" applyFont="1"/>
    <xf numFmtId="0" fontId="44" fillId="0" borderId="0" xfId="1" applyFont="1" applyAlignment="1">
      <alignment horizontal="center"/>
    </xf>
    <xf numFmtId="165" fontId="31" fillId="0" borderId="0" xfId="1" applyNumberFormat="1" applyFont="1" applyAlignment="1">
      <alignment horizontal="left"/>
    </xf>
    <xf numFmtId="165" fontId="31" fillId="0" borderId="0" xfId="1" applyNumberFormat="1" applyFont="1"/>
    <xf numFmtId="0" fontId="45" fillId="0" borderId="0" xfId="1" applyFont="1" applyAlignment="1">
      <alignment horizontal="center" vertical="center" textRotation="90"/>
    </xf>
    <xf numFmtId="0" fontId="35" fillId="0" borderId="0" xfId="1" applyFont="1"/>
    <xf numFmtId="1" fontId="31" fillId="0" borderId="0" xfId="1" applyNumberFormat="1" applyFont="1" applyAlignment="1">
      <alignment horizontal="center" vertical="center"/>
    </xf>
    <xf numFmtId="0" fontId="46" fillId="0" borderId="0" xfId="1" applyFont="1" applyAlignment="1">
      <alignment vertical="top" wrapText="1"/>
    </xf>
    <xf numFmtId="0" fontId="46" fillId="0" borderId="0" xfId="1" applyFont="1" applyAlignment="1">
      <alignment vertical="top"/>
    </xf>
    <xf numFmtId="0" fontId="2" fillId="2" borderId="2" xfId="0" applyFont="1" applyFill="1" applyBorder="1" applyAlignment="1">
      <alignment horizontal="center" vertical="center"/>
    </xf>
    <xf numFmtId="0" fontId="52" fillId="20" borderId="14" xfId="1" applyFont="1" applyFill="1" applyBorder="1" applyAlignment="1" applyProtection="1">
      <alignment horizontal="center"/>
      <protection locked="0"/>
    </xf>
    <xf numFmtId="0" fontId="51" fillId="4" borderId="7" xfId="1" applyFont="1" applyFill="1" applyBorder="1" applyAlignment="1" applyProtection="1">
      <alignment horizontal="left" vertical="center"/>
      <protection locked="0"/>
    </xf>
    <xf numFmtId="0" fontId="50" fillId="0" borderId="0" xfId="1" applyFont="1"/>
    <xf numFmtId="9" fontId="16" fillId="0" borderId="62" xfId="0" applyNumberFormat="1" applyFont="1" applyBorder="1" applyAlignment="1">
      <alignment horizontal="center" vertical="center"/>
    </xf>
    <xf numFmtId="9" fontId="16" fillId="0" borderId="31" xfId="0" applyNumberFormat="1" applyFont="1" applyBorder="1" applyAlignment="1">
      <alignment horizontal="center" vertical="center"/>
    </xf>
    <xf numFmtId="0" fontId="49" fillId="0" borderId="0" xfId="1" applyFont="1" applyAlignment="1">
      <alignment vertical="center"/>
    </xf>
    <xf numFmtId="0" fontId="2" fillId="2" borderId="4" xfId="0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54" fillId="12" borderId="0" xfId="1" applyFont="1" applyFill="1" applyAlignment="1">
      <alignment vertical="center"/>
    </xf>
    <xf numFmtId="0" fontId="54" fillId="0" borderId="0" xfId="1" applyFont="1"/>
    <xf numFmtId="0" fontId="55" fillId="0" borderId="0" xfId="0" applyFont="1" applyAlignment="1">
      <alignment horizontal="center"/>
    </xf>
    <xf numFmtId="0" fontId="54" fillId="0" borderId="4" xfId="1" applyFont="1" applyBorder="1" applyAlignment="1">
      <alignment vertical="center"/>
    </xf>
    <xf numFmtId="0" fontId="54" fillId="0" borderId="4" xfId="1" applyFont="1" applyBorder="1" applyAlignment="1">
      <alignment horizontal="left" vertical="center"/>
    </xf>
    <xf numFmtId="0" fontId="54" fillId="0" borderId="0" xfId="1" applyFont="1" applyAlignment="1">
      <alignment horizontal="left"/>
    </xf>
    <xf numFmtId="0" fontId="56" fillId="0" borderId="0" xfId="0" applyFont="1" applyAlignment="1">
      <alignment horizontal="center"/>
    </xf>
    <xf numFmtId="0" fontId="54" fillId="0" borderId="0" xfId="0" applyFont="1"/>
    <xf numFmtId="167" fontId="54" fillId="0" borderId="0" xfId="3" applyNumberFormat="1" applyFont="1" applyBorder="1" applyProtection="1"/>
    <xf numFmtId="167" fontId="57" fillId="0" borderId="4" xfId="3" applyNumberFormat="1" applyFont="1" applyBorder="1" applyProtection="1"/>
    <xf numFmtId="168" fontId="57" fillId="17" borderId="4" xfId="3" applyNumberFormat="1" applyFont="1" applyFill="1" applyBorder="1" applyProtection="1"/>
    <xf numFmtId="168" fontId="54" fillId="0" borderId="4" xfId="3" applyNumberFormat="1" applyFont="1" applyBorder="1" applyProtection="1"/>
    <xf numFmtId="0" fontId="58" fillId="0" borderId="4" xfId="4" applyFont="1" applyBorder="1"/>
    <xf numFmtId="0" fontId="58" fillId="0" borderId="0" xfId="4" applyFont="1"/>
    <xf numFmtId="169" fontId="58" fillId="17" borderId="4" xfId="4" applyNumberFormat="1" applyFont="1" applyFill="1" applyBorder="1"/>
    <xf numFmtId="0" fontId="58" fillId="17" borderId="4" xfId="4" applyFont="1" applyFill="1" applyBorder="1"/>
    <xf numFmtId="169" fontId="59" fillId="17" borderId="4" xfId="5" applyNumberFormat="1" applyFont="1" applyFill="1" applyBorder="1"/>
    <xf numFmtId="169" fontId="60" fillId="23" borderId="4" xfId="4" applyNumberFormat="1" applyFont="1" applyFill="1" applyBorder="1"/>
    <xf numFmtId="169" fontId="60" fillId="17" borderId="4" xfId="4" applyNumberFormat="1" applyFont="1" applyFill="1" applyBorder="1"/>
    <xf numFmtId="0" fontId="60" fillId="0" borderId="4" xfId="4" applyFont="1" applyBorder="1"/>
    <xf numFmtId="169" fontId="61" fillId="0" borderId="4" xfId="5" applyNumberFormat="1" applyFont="1" applyBorder="1"/>
    <xf numFmtId="0" fontId="60" fillId="0" borderId="0" xfId="4" applyFont="1"/>
    <xf numFmtId="9" fontId="59" fillId="17" borderId="4" xfId="5" applyNumberFormat="1" applyFont="1" applyFill="1" applyBorder="1"/>
    <xf numFmtId="9" fontId="61" fillId="0" borderId="4" xfId="5" applyNumberFormat="1" applyFont="1" applyBorder="1"/>
    <xf numFmtId="169" fontId="60" fillId="0" borderId="4" xfId="4" applyNumberFormat="1" applyFont="1" applyBorder="1"/>
    <xf numFmtId="169" fontId="58" fillId="17" borderId="4" xfId="6" applyNumberFormat="1" applyFont="1" applyFill="1" applyBorder="1"/>
    <xf numFmtId="169" fontId="60" fillId="0" borderId="4" xfId="6" applyNumberFormat="1" applyFont="1" applyBorder="1"/>
    <xf numFmtId="0" fontId="11" fillId="4" borderId="21" xfId="0" applyFont="1" applyFill="1" applyBorder="1" applyAlignment="1">
      <alignment horizontal="center"/>
    </xf>
    <xf numFmtId="164" fontId="11" fillId="2" borderId="21" xfId="0" applyNumberFormat="1" applyFont="1" applyFill="1" applyBorder="1" applyAlignment="1" applyProtection="1">
      <alignment horizontal="center"/>
      <protection locked="0"/>
    </xf>
    <xf numFmtId="164" fontId="11" fillId="2" borderId="22" xfId="0" applyNumberFormat="1" applyFont="1" applyFill="1" applyBorder="1" applyAlignment="1" applyProtection="1">
      <alignment horizontal="center"/>
      <protection locked="0"/>
    </xf>
    <xf numFmtId="0" fontId="8" fillId="0" borderId="14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7" fillId="0" borderId="26" xfId="0" applyFont="1" applyBorder="1" applyAlignment="1">
      <alignment horizontal="left"/>
    </xf>
    <xf numFmtId="0" fontId="7" fillId="0" borderId="27" xfId="0" applyFont="1" applyBorder="1" applyAlignment="1">
      <alignment horizontal="left"/>
    </xf>
    <xf numFmtId="0" fontId="8" fillId="0" borderId="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51" fillId="4" borderId="12" xfId="1" applyFont="1" applyFill="1" applyBorder="1" applyAlignment="1" applyProtection="1">
      <alignment horizontal="center" vertical="center"/>
      <protection locked="0"/>
    </xf>
    <xf numFmtId="0" fontId="51" fillId="0" borderId="12" xfId="1" applyFont="1" applyBorder="1" applyAlignment="1">
      <alignment horizontal="center"/>
    </xf>
    <xf numFmtId="0" fontId="34" fillId="0" borderId="0" xfId="1" applyFont="1" applyAlignment="1">
      <alignment horizontal="center"/>
    </xf>
    <xf numFmtId="0" fontId="33" fillId="0" borderId="0" xfId="1" applyFont="1" applyAlignment="1">
      <alignment horizontal="center" vertical="center"/>
    </xf>
    <xf numFmtId="0" fontId="49" fillId="14" borderId="14" xfId="1" applyFont="1" applyFill="1" applyBorder="1" applyAlignment="1">
      <alignment horizontal="center" vertical="center"/>
    </xf>
    <xf numFmtId="0" fontId="49" fillId="14" borderId="12" xfId="1" applyFont="1" applyFill="1" applyBorder="1" applyAlignment="1">
      <alignment horizontal="center" vertical="center"/>
    </xf>
    <xf numFmtId="0" fontId="50" fillId="14" borderId="12" xfId="1" applyFont="1" applyFill="1" applyBorder="1" applyAlignment="1">
      <alignment horizontal="center"/>
    </xf>
    <xf numFmtId="0" fontId="50" fillId="14" borderId="7" xfId="1" applyFont="1" applyFill="1" applyBorder="1" applyAlignment="1">
      <alignment horizontal="center"/>
    </xf>
    <xf numFmtId="0" fontId="48" fillId="0" borderId="14" xfId="1" applyFont="1" applyBorder="1" applyAlignment="1">
      <alignment horizontal="center"/>
    </xf>
    <xf numFmtId="0" fontId="48" fillId="0" borderId="12" xfId="1" applyFont="1" applyBorder="1" applyAlignment="1">
      <alignment horizontal="center"/>
    </xf>
    <xf numFmtId="0" fontId="48" fillId="0" borderId="7" xfId="1" applyFont="1" applyBorder="1" applyAlignment="1">
      <alignment horizontal="center"/>
    </xf>
    <xf numFmtId="0" fontId="46" fillId="0" borderId="0" xfId="1" applyFont="1" applyAlignment="1">
      <alignment horizontal="left" vertical="top"/>
    </xf>
    <xf numFmtId="0" fontId="47" fillId="20" borderId="4" xfId="1" applyFont="1" applyFill="1" applyBorder="1" applyAlignment="1" applyProtection="1">
      <alignment horizontal="center"/>
      <protection locked="0"/>
    </xf>
    <xf numFmtId="0" fontId="45" fillId="0" borderId="0" xfId="1" applyFont="1" applyAlignment="1">
      <alignment horizontal="center" vertical="center" textRotation="90"/>
    </xf>
    <xf numFmtId="0" fontId="36" fillId="0" borderId="21" xfId="0" applyFont="1" applyBorder="1" applyAlignment="1">
      <alignment horizontal="center" vertical="center"/>
    </xf>
    <xf numFmtId="0" fontId="36" fillId="0" borderId="35" xfId="0" applyFont="1" applyBorder="1" applyAlignment="1">
      <alignment horizontal="center" vertical="center"/>
    </xf>
    <xf numFmtId="0" fontId="36" fillId="0" borderId="22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top" wrapText="1"/>
    </xf>
    <xf numFmtId="0" fontId="8" fillId="5" borderId="3" xfId="0" applyFont="1" applyFill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0" fontId="19" fillId="13" borderId="57" xfId="0" applyFont="1" applyFill="1" applyBorder="1" applyAlignment="1">
      <alignment horizontal="center" vertical="center"/>
    </xf>
    <xf numFmtId="0" fontId="19" fillId="13" borderId="58" xfId="0" applyFont="1" applyFill="1" applyBorder="1" applyAlignment="1">
      <alignment horizontal="center" vertical="center"/>
    </xf>
    <xf numFmtId="0" fontId="19" fillId="13" borderId="59" xfId="0" applyFont="1" applyFill="1" applyBorder="1" applyAlignment="1">
      <alignment horizontal="center" vertical="center"/>
    </xf>
    <xf numFmtId="0" fontId="19" fillId="13" borderId="6" xfId="0" applyFont="1" applyFill="1" applyBorder="1" applyAlignment="1">
      <alignment horizontal="center" vertical="center"/>
    </xf>
    <xf numFmtId="0" fontId="19" fillId="13" borderId="60" xfId="0" applyFont="1" applyFill="1" applyBorder="1" applyAlignment="1">
      <alignment horizontal="center" vertical="center"/>
    </xf>
    <xf numFmtId="0" fontId="19" fillId="13" borderId="61" xfId="0" applyFont="1" applyFill="1" applyBorder="1" applyAlignment="1">
      <alignment horizontal="center" vertical="center"/>
    </xf>
    <xf numFmtId="9" fontId="20" fillId="13" borderId="4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0" fillId="3" borderId="55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51" xfId="0" applyFill="1" applyBorder="1" applyAlignment="1">
      <alignment horizontal="center" vertical="center"/>
    </xf>
    <xf numFmtId="0" fontId="4" fillId="0" borderId="41" xfId="0" applyFont="1" applyBorder="1" applyAlignment="1">
      <alignment horizontal="center"/>
    </xf>
    <xf numFmtId="9" fontId="0" fillId="0" borderId="0" xfId="0" applyNumberFormat="1" applyAlignment="1" applyProtection="1">
      <alignment horizontal="center"/>
      <protection locked="0"/>
    </xf>
    <xf numFmtId="0" fontId="0" fillId="0" borderId="50" xfId="0" applyBorder="1" applyAlignment="1">
      <alignment horizontal="center"/>
    </xf>
    <xf numFmtId="0" fontId="0" fillId="0" borderId="53" xfId="0" applyBorder="1" applyAlignment="1">
      <alignment horizontal="center"/>
    </xf>
    <xf numFmtId="9" fontId="14" fillId="0" borderId="4" xfId="0" applyNumberFormat="1" applyFont="1" applyBorder="1" applyAlignment="1">
      <alignment horizontal="center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5" xfId="0" applyFont="1" applyBorder="1" applyAlignment="1">
      <alignment horizontal="center"/>
    </xf>
    <xf numFmtId="0" fontId="7" fillId="0" borderId="0" xfId="0" applyFont="1" applyAlignment="1">
      <alignment horizontal="center"/>
    </xf>
    <xf numFmtId="9" fontId="14" fillId="0" borderId="64" xfId="0" applyNumberFormat="1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8" fillId="0" borderId="12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9" fontId="14" fillId="0" borderId="49" xfId="0" applyNumberFormat="1" applyFont="1" applyBorder="1" applyAlignment="1">
      <alignment horizontal="center"/>
    </xf>
    <xf numFmtId="0" fontId="2" fillId="9" borderId="2" xfId="0" applyFont="1" applyFill="1" applyBorder="1" applyAlignment="1">
      <alignment horizontal="center" vertical="center"/>
    </xf>
    <xf numFmtId="0" fontId="2" fillId="0" borderId="50" xfId="0" applyFont="1" applyBorder="1" applyAlignment="1">
      <alignment horizontal="center"/>
    </xf>
    <xf numFmtId="9" fontId="14" fillId="0" borderId="39" xfId="0" applyNumberFormat="1" applyFont="1" applyBorder="1" applyAlignment="1">
      <alignment horizontal="center" vertical="center"/>
    </xf>
    <xf numFmtId="9" fontId="14" fillId="0" borderId="41" xfId="0" applyNumberFormat="1" applyFont="1" applyBorder="1" applyAlignment="1">
      <alignment horizontal="center" vertical="center"/>
    </xf>
    <xf numFmtId="9" fontId="14" fillId="0" borderId="46" xfId="0" applyNumberFormat="1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9" fontId="2" fillId="0" borderId="48" xfId="0" applyNumberFormat="1" applyFont="1" applyBorder="1" applyAlignment="1">
      <alignment horizontal="center" vertical="center"/>
    </xf>
    <xf numFmtId="9" fontId="2" fillId="0" borderId="49" xfId="0" applyNumberFormat="1" applyFont="1" applyBorder="1" applyAlignment="1">
      <alignment horizontal="center" vertical="center"/>
    </xf>
    <xf numFmtId="9" fontId="2" fillId="0" borderId="53" xfId="0" applyNumberFormat="1" applyFont="1" applyBorder="1" applyAlignment="1">
      <alignment horizontal="center" vertical="center"/>
    </xf>
    <xf numFmtId="169" fontId="20" fillId="13" borderId="4" xfId="0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9" fontId="16" fillId="0" borderId="48" xfId="0" applyNumberFormat="1" applyFont="1" applyBorder="1" applyAlignment="1">
      <alignment horizontal="center" vertical="center"/>
    </xf>
    <xf numFmtId="9" fontId="16" fillId="0" borderId="49" xfId="0" applyNumberFormat="1" applyFont="1" applyBorder="1" applyAlignment="1">
      <alignment horizontal="center" vertical="center"/>
    </xf>
    <xf numFmtId="9" fontId="16" fillId="0" borderId="63" xfId="0" applyNumberFormat="1" applyFont="1" applyBorder="1" applyAlignment="1">
      <alignment horizontal="center" vertical="center"/>
    </xf>
    <xf numFmtId="9" fontId="16" fillId="0" borderId="64" xfId="0" applyNumberFormat="1" applyFont="1" applyBorder="1" applyAlignment="1">
      <alignment horizontal="center" vertical="center"/>
    </xf>
    <xf numFmtId="9" fontId="16" fillId="0" borderId="47" xfId="0" applyNumberFormat="1" applyFont="1" applyBorder="1" applyAlignment="1">
      <alignment horizontal="center" vertical="center"/>
    </xf>
    <xf numFmtId="9" fontId="16" fillId="0" borderId="4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2" fillId="2" borderId="68" xfId="1" applyFill="1" applyBorder="1" applyAlignment="1" applyProtection="1">
      <alignment vertical="top" wrapText="1"/>
      <protection locked="0"/>
    </xf>
    <xf numFmtId="0" fontId="2" fillId="0" borderId="68" xfId="1" applyBorder="1" applyAlignment="1" applyProtection="1">
      <alignment vertical="top" wrapText="1"/>
      <protection locked="0"/>
    </xf>
    <xf numFmtId="0" fontId="30" fillId="0" borderId="0" xfId="1" applyFont="1" applyAlignment="1">
      <alignment horizontal="center"/>
    </xf>
    <xf numFmtId="0" fontId="29" fillId="14" borderId="67" xfId="0" applyFont="1" applyFill="1" applyBorder="1" applyAlignment="1">
      <alignment horizontal="center" vertical="center"/>
    </xf>
    <xf numFmtId="0" fontId="29" fillId="14" borderId="32" xfId="0" applyFont="1" applyFill="1" applyBorder="1" applyAlignment="1">
      <alignment horizontal="center" vertical="center"/>
    </xf>
    <xf numFmtId="9" fontId="39" fillId="4" borderId="68" xfId="2" applyFont="1" applyFill="1" applyBorder="1" applyAlignment="1" applyProtection="1">
      <alignment horizontal="center" vertical="center" textRotation="90"/>
    </xf>
    <xf numFmtId="0" fontId="2" fillId="2" borderId="68" xfId="1" applyFill="1" applyBorder="1" applyAlignment="1" applyProtection="1">
      <alignment horizontal="center" vertical="top" wrapText="1"/>
      <protection locked="0"/>
    </xf>
  </cellXfs>
  <cellStyles count="7">
    <cellStyle name="Komma 2" xfId="3" xr:uid="{8CF7A086-9FAD-4800-9D9A-9829F09FA04F}"/>
    <cellStyle name="Procent 2" xfId="2" xr:uid="{45BFDE26-E579-443D-9CE1-D559AC186A44}"/>
    <cellStyle name="Procent 2 2" xfId="6" xr:uid="{7D18812F-F47F-4671-A4C6-B2F5C6B17A69}"/>
    <cellStyle name="Standaard" xfId="0" builtinId="0"/>
    <cellStyle name="Standaard 2" xfId="1" xr:uid="{4AED2E0C-3EF0-4D2B-8BCE-621C20339FCA}"/>
    <cellStyle name="Standaard 2 2" xfId="4" xr:uid="{F0088D56-7EE8-4562-B8EA-9A6CF0286683}"/>
    <cellStyle name="Standaard 3" xfId="5" xr:uid="{3EA2CBDA-703D-4789-A853-1C00B4074097}"/>
  </cellStyles>
  <dxfs count="962"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</dxfs>
  <tableStyles count="0" defaultTableStyle="TableStyleMedium2" defaultPivotStyle="PivotStyleLight16"/>
  <colors>
    <mruColors>
      <color rgb="FFCC00FF"/>
      <color rgb="FFFFFFCC"/>
      <color rgb="FFFF66FF"/>
      <color rgb="FFFFFF99"/>
      <color rgb="FF99CCFF"/>
      <color rgb="FFCCFF66"/>
      <color rgb="FFFF6699"/>
      <color rgb="FFCCCCFF"/>
      <color rgb="FFFF00FF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microsoft.com/office/2017/06/relationships/rdRichValue" Target="richData/rdrichvalue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sheetMetadata" Target="metadata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microsoft.com/office/2017/06/relationships/rdRichValueStructure" Target="richData/rdrichvaluestructure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microsoft.com/office/2022/10/relationships/richValueRel" Target="richData/richValueRel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CC-401F-8890-CDDD2960AD4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CC-401F-8890-CDDD2960AD4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CC-401F-8890-CDDD2960AD4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CC-401F-8890-CDDD2960AD4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CC-401F-8890-CDDD2960AD4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CC-401F-8890-CDDD2960AD4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2CC-401F-8890-CDDD2960AD4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2CC-401F-8890-CDDD2960AD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'M3'!$C$63:$AN$63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CC-401F-8890-CDDD2960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6A-4D14-9295-7BF43AC11EF0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6A-4D14-9295-7BF43AC11EF0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6A-4D14-9295-7BF43AC11EF0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6A-4D14-9295-7BF43AC11EF0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6A-4D14-9295-7BF43AC11EF0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6A-4D14-9295-7BF43AC11EF0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06A-4D14-9295-7BF43AC11EF0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006A-4D14-9295-7BF43AC11E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'E4'!$C$63:$AN$63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6A-4D14-9295-7BF43AC11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74B-4F53-B0AD-4AE1632A578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4B-4F53-B0AD-4AE1632A578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74B-4F53-B0AD-4AE1632A57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4B-4F53-B0AD-4AE1632A578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4B-4F53-B0AD-4AE1632A578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4B-4F53-B0AD-4AE1632A5787}"/>
            </c:ext>
          </c:extLst>
        </c:ser>
        <c:ser>
          <c:idx val="2"/>
          <c:order val="2"/>
          <c:tx>
            <c:strRef>
              <c:f>'E4'!$B$75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4B-4F53-B0AD-4AE1632A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4B-4F53-B0AD-4AE1632A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5AAC-4176-B0AA-0941BBC7E617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5AAC-4176-B0AA-0941BBC7E617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5AAC-4176-B0AA-0941BBC7E617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5AAC-4176-B0AA-0941BBC7E6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5AAC-4176-B0AA-0941BBC7E617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5AAC-4176-B0AA-0941BBC7E617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5AAC-4176-B0AA-0941BBC7E617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'OP-4'!$K$13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'OP-4'!$K$15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7D-4750-B373-377A04798578}"/>
            </c:ext>
          </c:extLst>
        </c:ser>
        <c:ser>
          <c:idx val="1"/>
          <c:order val="1"/>
          <c:tx>
            <c:strRef>
              <c:f>'OP-4'!$L$13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7D-4750-B373-377A04798578}"/>
            </c:ext>
          </c:extLst>
        </c:ser>
        <c:ser>
          <c:idx val="2"/>
          <c:order val="2"/>
          <c:tx>
            <c:strRef>
              <c:f>'OP-4'!$M$13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7D-4750-B373-377A04798578}"/>
            </c:ext>
          </c:extLst>
        </c:ser>
        <c:ser>
          <c:idx val="3"/>
          <c:order val="3"/>
          <c:tx>
            <c:strRef>
              <c:f>'OP-4'!$N$13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7D-4750-B373-377A04798578}"/>
            </c:ext>
          </c:extLst>
        </c:ser>
        <c:ser>
          <c:idx val="4"/>
          <c:order val="4"/>
          <c:tx>
            <c:strRef>
              <c:f>'OP-4'!$O$13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7D-4750-B373-377A04798578}"/>
            </c:ext>
          </c:extLst>
        </c:ser>
        <c:ser>
          <c:idx val="5"/>
          <c:order val="5"/>
          <c:tx>
            <c:strRef>
              <c:f>'OP-4'!$P$13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7D-4750-B373-377A04798578}"/>
            </c:ext>
          </c:extLst>
        </c:ser>
        <c:ser>
          <c:idx val="6"/>
          <c:order val="6"/>
          <c:tx>
            <c:strRef>
              <c:f>'OP-4'!$Q$13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7D-4750-B373-377A04798578}"/>
            </c:ext>
          </c:extLst>
        </c:ser>
        <c:ser>
          <c:idx val="7"/>
          <c:order val="7"/>
          <c:tx>
            <c:strRef>
              <c:f>'OP-4'!$R$13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7D-4750-B373-377A04798578}"/>
            </c:ext>
          </c:extLst>
        </c:ser>
        <c:ser>
          <c:idx val="8"/>
          <c:order val="8"/>
          <c:tx>
            <c:strRef>
              <c:f>'OP-4'!$S$13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7D-4750-B373-377A04798578}"/>
            </c:ext>
          </c:extLst>
        </c:ser>
        <c:ser>
          <c:idx val="9"/>
          <c:order val="9"/>
          <c:tx>
            <c:strRef>
              <c:f>'OP-4'!$T$13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47D-4750-B373-377A04798578}"/>
            </c:ext>
          </c:extLst>
        </c:ser>
        <c:ser>
          <c:idx val="10"/>
          <c:order val="10"/>
          <c:tx>
            <c:strRef>
              <c:f>'OP-4'!$U$13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47D-4750-B373-377A04798578}"/>
            </c:ext>
          </c:extLst>
        </c:ser>
        <c:ser>
          <c:idx val="11"/>
          <c:order val="11"/>
          <c:tx>
            <c:strRef>
              <c:f>'OP-4'!$V$13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47D-4750-B373-377A04798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'OP-4'!$W$13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7D-4750-B373-377A04798578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47D-4750-B373-377A04798578}"/>
            </c:ext>
          </c:extLst>
        </c:ser>
        <c:ser>
          <c:idx val="13"/>
          <c:order val="13"/>
          <c:tx>
            <c:strRef>
              <c:f>'OP-4'!$X$13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'OP-4'!$X$15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47D-4750-B373-377A04798578}"/>
            </c:ext>
          </c:extLst>
        </c:ser>
        <c:ser>
          <c:idx val="14"/>
          <c:order val="14"/>
          <c:tx>
            <c:strRef>
              <c:f>'OP-4'!$Y$13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'OP-4'!$Y$15</c:f>
              <c:numCache>
                <c:formatCode>0.00</c:formatCode>
                <c:ptCount val="1"/>
                <c:pt idx="0">
                  <c:v>2.355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47D-4750-B373-377A04798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2192703039631178"/>
          <c:h val="0.93627230025501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'KINDGESPREK-4'!$I$13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4-4256-A367-DA23674D078D}"/>
            </c:ext>
          </c:extLst>
        </c:ser>
        <c:ser>
          <c:idx val="1"/>
          <c:order val="1"/>
          <c:tx>
            <c:strRef>
              <c:f>'KINDGESPREK-4'!$J$13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74-4256-A367-DA23674D078D}"/>
            </c:ext>
          </c:extLst>
        </c:ser>
        <c:ser>
          <c:idx val="2"/>
          <c:order val="2"/>
          <c:tx>
            <c:strRef>
              <c:f>'KINDGESPREK-4'!$K$13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74-4256-A367-DA23674D078D}"/>
            </c:ext>
          </c:extLst>
        </c:ser>
        <c:ser>
          <c:idx val="3"/>
          <c:order val="3"/>
          <c:tx>
            <c:strRef>
              <c:f>'KINDGESPREK-4'!$L$13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74-4256-A367-DA23674D078D}"/>
            </c:ext>
          </c:extLst>
        </c:ser>
        <c:ser>
          <c:idx val="4"/>
          <c:order val="4"/>
          <c:tx>
            <c:strRef>
              <c:f>'KINDGESPREK-4'!$M$13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74-4256-A367-DA23674D078D}"/>
            </c:ext>
          </c:extLst>
        </c:ser>
        <c:ser>
          <c:idx val="5"/>
          <c:order val="5"/>
          <c:tx>
            <c:strRef>
              <c:f>'KINDGESPREK-4'!$N$13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74-4256-A367-DA23674D078D}"/>
            </c:ext>
          </c:extLst>
        </c:ser>
        <c:ser>
          <c:idx val="6"/>
          <c:order val="6"/>
          <c:tx>
            <c:strRef>
              <c:f>'KINDGESPREK-4'!$O$13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74-4256-A367-DA23674D078D}"/>
            </c:ext>
          </c:extLst>
        </c:ser>
        <c:ser>
          <c:idx val="7"/>
          <c:order val="7"/>
          <c:tx>
            <c:strRef>
              <c:f>'KINDGESPREK-4'!$P$13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74-4256-A367-DA23674D078D}"/>
            </c:ext>
          </c:extLst>
        </c:ser>
        <c:ser>
          <c:idx val="8"/>
          <c:order val="8"/>
          <c:tx>
            <c:strRef>
              <c:f>'KINDGESPREK-4'!$Q$13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74-4256-A367-DA23674D078D}"/>
            </c:ext>
          </c:extLst>
        </c:ser>
        <c:ser>
          <c:idx val="9"/>
          <c:order val="9"/>
          <c:tx>
            <c:strRef>
              <c:f>'KINDGESPREK-4'!$R$13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974-4256-A367-DA23674D078D}"/>
            </c:ext>
          </c:extLst>
        </c:ser>
        <c:ser>
          <c:idx val="10"/>
          <c:order val="10"/>
          <c:tx>
            <c:strRef>
              <c:f>'KINDGESPREK-4'!$S$13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74-4256-A367-DA23674D078D}"/>
            </c:ext>
          </c:extLst>
        </c:ser>
        <c:ser>
          <c:idx val="11"/>
          <c:order val="11"/>
          <c:tx>
            <c:strRef>
              <c:f>'KINDGESPREK-4'!$T$13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974-4256-A367-DA23674D0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'KINDGESPREK-4'!$U$13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'KINDGESPREK-4'!$U$16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74-4256-A367-DA23674D078D}"/>
            </c:ext>
          </c:extLst>
        </c:ser>
        <c:ser>
          <c:idx val="13"/>
          <c:order val="13"/>
          <c:tx>
            <c:strRef>
              <c:f>'KINDGESPREK-4'!$V$13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'KINDGESPREK-4'!$V$16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974-4256-A367-DA23674D078D}"/>
            </c:ext>
          </c:extLst>
        </c:ser>
        <c:ser>
          <c:idx val="14"/>
          <c:order val="14"/>
          <c:tx>
            <c:strRef>
              <c:f>'KINDGESPREK-4'!$W$13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'KINDGESPREK-4'!$W$16</c:f>
              <c:numCache>
                <c:formatCode>General</c:formatCode>
                <c:ptCount val="1"/>
                <c:pt idx="0">
                  <c:v>4.71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974-4256-A367-DA23674D0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50815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665627242679395"/>
          <c:y val="4.3121229774679116E-2"/>
          <c:w val="0.17409443764972257"/>
          <c:h val="0.90437280363820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93-41E3-9BE4-763FD34C550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93-41E3-9BE4-763FD34C550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93-41E3-9BE4-763FD34C550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93-41E3-9BE4-763FD34C550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93-41E3-9BE4-763FD34C550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93-41E3-9BE4-763FD34C550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793-41E3-9BE4-763FD34C550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793-41E3-9BE4-763FD34C55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'M5'!$C$63:$AN$63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793-41E3-9BE4-763FD34C5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26B-4DF8-A4E8-9056D2D45D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26B-4DF8-A4E8-9056D2D45D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6B-4DF8-A4E8-9056D2D45D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6B-4DF8-A4E8-9056D2D45D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6B-4DF8-A4E8-9056D2D45D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B-4DF8-A4E8-9056D2D45D17}"/>
            </c:ext>
          </c:extLst>
        </c:ser>
        <c:ser>
          <c:idx val="2"/>
          <c:order val="2"/>
          <c:tx>
            <c:strRef>
              <c:f>'M5'!$B$75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1C-4916-B749-070A071C073F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1C-4916-B749-070A071C073F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1C-4916-B749-070A071C073F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1C-4916-B749-070A071C073F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1C-4916-B749-070A071C073F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1C-4916-B749-070A071C073F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71C-4916-B749-070A071C073F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71C-4916-B749-070A071C07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'E5'!$C$63:$AN$63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71C-4916-B749-070A071C0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CF7-4BC1-A813-0188B41D57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CF7-4BC1-A813-0188B41D57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CF7-4BC1-A813-0188B41D57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F7-4BC1-A813-0188B41D57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F7-4BC1-A813-0188B41D57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F7-4BC1-A813-0188B41D5749}"/>
            </c:ext>
          </c:extLst>
        </c:ser>
        <c:ser>
          <c:idx val="2"/>
          <c:order val="2"/>
          <c:tx>
            <c:strRef>
              <c:f>'E5'!$B$75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'E5'!$C$66:$G$66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D303-4484-B1A1-CF8CC2C3020D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D303-4484-B1A1-CF8CC2C3020D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D303-4484-B1A1-CF8CC2C3020D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D303-4484-B1A1-CF8CC2C3020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D303-4484-B1A1-CF8CC2C3020D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D303-4484-B1A1-CF8CC2C3020D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D303-4484-B1A1-CF8CC2C3020D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AF5-4601-BA26-184C0460743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F5-4601-BA26-184C0460743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F5-4601-BA26-184C0460743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F5-4601-BA26-184C0460743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F5-4601-BA26-184C046074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F5-4601-BA26-184C04607435}"/>
            </c:ext>
          </c:extLst>
        </c:ser>
        <c:ser>
          <c:idx val="2"/>
          <c:order val="2"/>
          <c:tx>
            <c:strRef>
              <c:f>'M3'!$B$75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'OP-5'!$K$13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'OP-5'!$K$15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9-4526-BCE8-1B35B52AD17C}"/>
            </c:ext>
          </c:extLst>
        </c:ser>
        <c:ser>
          <c:idx val="1"/>
          <c:order val="1"/>
          <c:tx>
            <c:strRef>
              <c:f>'OP-5'!$L$13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F9-4526-BCE8-1B35B52AD17C}"/>
            </c:ext>
          </c:extLst>
        </c:ser>
        <c:ser>
          <c:idx val="2"/>
          <c:order val="2"/>
          <c:tx>
            <c:strRef>
              <c:f>'OP-5'!$M$13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F9-4526-BCE8-1B35B52AD17C}"/>
            </c:ext>
          </c:extLst>
        </c:ser>
        <c:ser>
          <c:idx val="3"/>
          <c:order val="3"/>
          <c:tx>
            <c:strRef>
              <c:f>'OP-5'!$N$13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F9-4526-BCE8-1B35B52AD17C}"/>
            </c:ext>
          </c:extLst>
        </c:ser>
        <c:ser>
          <c:idx val="4"/>
          <c:order val="4"/>
          <c:tx>
            <c:strRef>
              <c:f>'OP-5'!$O$13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F9-4526-BCE8-1B35B52AD17C}"/>
            </c:ext>
          </c:extLst>
        </c:ser>
        <c:ser>
          <c:idx val="5"/>
          <c:order val="5"/>
          <c:tx>
            <c:strRef>
              <c:f>'OP-5'!$P$13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F9-4526-BCE8-1B35B52AD17C}"/>
            </c:ext>
          </c:extLst>
        </c:ser>
        <c:ser>
          <c:idx val="6"/>
          <c:order val="6"/>
          <c:tx>
            <c:strRef>
              <c:f>'OP-5'!$Q$13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F9-4526-BCE8-1B35B52AD17C}"/>
            </c:ext>
          </c:extLst>
        </c:ser>
        <c:ser>
          <c:idx val="7"/>
          <c:order val="7"/>
          <c:tx>
            <c:strRef>
              <c:f>'OP-5'!$R$13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F9-4526-BCE8-1B35B52AD17C}"/>
            </c:ext>
          </c:extLst>
        </c:ser>
        <c:ser>
          <c:idx val="8"/>
          <c:order val="8"/>
          <c:tx>
            <c:strRef>
              <c:f>'OP-5'!$S$13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F9-4526-BCE8-1B35B52AD17C}"/>
            </c:ext>
          </c:extLst>
        </c:ser>
        <c:ser>
          <c:idx val="9"/>
          <c:order val="9"/>
          <c:tx>
            <c:strRef>
              <c:f>'OP-5'!$T$13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8F9-4526-BCE8-1B35B52AD17C}"/>
            </c:ext>
          </c:extLst>
        </c:ser>
        <c:ser>
          <c:idx val="10"/>
          <c:order val="10"/>
          <c:tx>
            <c:strRef>
              <c:f>'OP-5'!$U$13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F9-4526-BCE8-1B35B52AD17C}"/>
            </c:ext>
          </c:extLst>
        </c:ser>
        <c:ser>
          <c:idx val="11"/>
          <c:order val="11"/>
          <c:tx>
            <c:strRef>
              <c:f>'OP-5'!$V$13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8F9-4526-BCE8-1B35B52AD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'OP-5'!$W$13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F9-4526-BCE8-1B35B52AD17C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8F9-4526-BCE8-1B35B52AD17C}"/>
            </c:ext>
          </c:extLst>
        </c:ser>
        <c:ser>
          <c:idx val="13"/>
          <c:order val="13"/>
          <c:tx>
            <c:strRef>
              <c:f>'OP-5'!$X$13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'OP-5'!$X$15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8F9-4526-BCE8-1B35B52AD17C}"/>
            </c:ext>
          </c:extLst>
        </c:ser>
        <c:ser>
          <c:idx val="14"/>
          <c:order val="14"/>
          <c:tx>
            <c:strRef>
              <c:f>'OP-5'!$Y$13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'OP-5'!$Y$15</c:f>
              <c:numCache>
                <c:formatCode>0.00</c:formatCode>
                <c:ptCount val="1"/>
                <c:pt idx="0">
                  <c:v>2.355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8F9-4526-BCE8-1B35B52AD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2192703039631178"/>
          <c:h val="0.93627230025501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'KINDGESPREK-5'!$I$13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0B-4B82-8E36-14DDC35FAB9A}"/>
            </c:ext>
          </c:extLst>
        </c:ser>
        <c:ser>
          <c:idx val="1"/>
          <c:order val="1"/>
          <c:tx>
            <c:strRef>
              <c:f>'KINDGESPREK-5'!$J$13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0B-4B82-8E36-14DDC35FAB9A}"/>
            </c:ext>
          </c:extLst>
        </c:ser>
        <c:ser>
          <c:idx val="2"/>
          <c:order val="2"/>
          <c:tx>
            <c:strRef>
              <c:f>'KINDGESPREK-5'!$K$13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0B-4B82-8E36-14DDC35FAB9A}"/>
            </c:ext>
          </c:extLst>
        </c:ser>
        <c:ser>
          <c:idx val="3"/>
          <c:order val="3"/>
          <c:tx>
            <c:strRef>
              <c:f>'KINDGESPREK-5'!$L$13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0B-4B82-8E36-14DDC35FAB9A}"/>
            </c:ext>
          </c:extLst>
        </c:ser>
        <c:ser>
          <c:idx val="4"/>
          <c:order val="4"/>
          <c:tx>
            <c:strRef>
              <c:f>'KINDGESPREK-5'!$M$13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0B-4B82-8E36-14DDC35FAB9A}"/>
            </c:ext>
          </c:extLst>
        </c:ser>
        <c:ser>
          <c:idx val="5"/>
          <c:order val="5"/>
          <c:tx>
            <c:strRef>
              <c:f>'KINDGESPREK-5'!$N$13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0B-4B82-8E36-14DDC35FAB9A}"/>
            </c:ext>
          </c:extLst>
        </c:ser>
        <c:ser>
          <c:idx val="6"/>
          <c:order val="6"/>
          <c:tx>
            <c:strRef>
              <c:f>'KINDGESPREK-5'!$O$13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0B-4B82-8E36-14DDC35FAB9A}"/>
            </c:ext>
          </c:extLst>
        </c:ser>
        <c:ser>
          <c:idx val="7"/>
          <c:order val="7"/>
          <c:tx>
            <c:strRef>
              <c:f>'KINDGESPREK-5'!$P$13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0B-4B82-8E36-14DDC35FAB9A}"/>
            </c:ext>
          </c:extLst>
        </c:ser>
        <c:ser>
          <c:idx val="8"/>
          <c:order val="8"/>
          <c:tx>
            <c:strRef>
              <c:f>'KINDGESPREK-5'!$Q$13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0B-4B82-8E36-14DDC35FAB9A}"/>
            </c:ext>
          </c:extLst>
        </c:ser>
        <c:ser>
          <c:idx val="9"/>
          <c:order val="9"/>
          <c:tx>
            <c:strRef>
              <c:f>'KINDGESPREK-5'!$R$13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60B-4B82-8E36-14DDC35FAB9A}"/>
            </c:ext>
          </c:extLst>
        </c:ser>
        <c:ser>
          <c:idx val="10"/>
          <c:order val="10"/>
          <c:tx>
            <c:strRef>
              <c:f>'KINDGESPREK-5'!$S$13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B-4B82-8E36-14DDC35FAB9A}"/>
            </c:ext>
          </c:extLst>
        </c:ser>
        <c:ser>
          <c:idx val="11"/>
          <c:order val="11"/>
          <c:tx>
            <c:strRef>
              <c:f>'KINDGESPREK-5'!$T$13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60B-4B82-8E36-14DDC35FA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'KINDGESPREK-5'!$U$13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'KINDGESPREK-5'!$U$16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0B-4B82-8E36-14DDC35FAB9A}"/>
            </c:ext>
          </c:extLst>
        </c:ser>
        <c:ser>
          <c:idx val="13"/>
          <c:order val="13"/>
          <c:tx>
            <c:strRef>
              <c:f>'KINDGESPREK-5'!$V$13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'KINDGESPREK-5'!$V$16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60B-4B82-8E36-14DDC35FAB9A}"/>
            </c:ext>
          </c:extLst>
        </c:ser>
        <c:ser>
          <c:idx val="14"/>
          <c:order val="14"/>
          <c:tx>
            <c:strRef>
              <c:f>'KINDGESPREK-5'!$W$13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'KINDGESPREK-5'!$W$16</c:f>
              <c:numCache>
                <c:formatCode>General</c:formatCode>
                <c:ptCount val="1"/>
                <c:pt idx="0">
                  <c:v>4.71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60B-4B82-8E36-14DDC35FA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50815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665627242679395"/>
          <c:y val="4.3121229774679116E-2"/>
          <c:w val="0.17409443764972257"/>
          <c:h val="0.90437280363820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79-4131-85DD-C4C3B658FAE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79-4131-85DD-C4C3B658FAE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79-4131-85DD-C4C3B658FAE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79-4131-85DD-C4C3B658FAE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79-4131-85DD-C4C3B658FAE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79-4131-85DD-C4C3B658FAE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B79-4131-85DD-C4C3B658FAE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B79-4131-85DD-C4C3B658FA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'M6'!$C$63:$AN$63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B79-4131-85DD-C4C3B658F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E19-4F1C-A832-F0CECF780FD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19-4F1C-A832-F0CECF780FD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E19-4F1C-A832-F0CECF780FD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E19-4F1C-A832-F0CECF780FD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E19-4F1C-A832-F0CECF780FD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19-4F1C-A832-F0CECF780FD7}"/>
            </c:ext>
          </c:extLst>
        </c:ser>
        <c:ser>
          <c:idx val="2"/>
          <c:order val="2"/>
          <c:tx>
            <c:strRef>
              <c:f>'M6'!$B$75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DC-4296-9919-0AB4F0FF2982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DC-4296-9919-0AB4F0FF2982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DC-4296-9919-0AB4F0FF2982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DC-4296-9919-0AB4F0FF2982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DC-4296-9919-0AB4F0FF2982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DC-4296-9919-0AB4F0FF2982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DDC-4296-9919-0AB4F0FF2982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DDC-4296-9919-0AB4F0FF298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'E6'!$C$63:$AN$63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DDC-4296-9919-0AB4F0FF2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F86-4423-8D58-45DF73804F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F86-4423-8D58-45DF73804F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F86-4423-8D58-45DF73804F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F86-4423-8D58-45DF73804F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86-4423-8D58-45DF73804F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6-4423-8D58-45DF73804F56}"/>
            </c:ext>
          </c:extLst>
        </c:ser>
        <c:ser>
          <c:idx val="2"/>
          <c:order val="2"/>
          <c:tx>
            <c:strRef>
              <c:f>'E6'!$B$75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86-4423-8D58-45DF73804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'E6'!$C$66:$G$66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F86-4423-8D58-45DF73804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B432-4B72-ACD6-D7B2C2239CEA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B432-4B72-ACD6-D7B2C2239CEA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B432-4B72-ACD6-D7B2C2239CEA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432-4B72-ACD6-D7B2C2239CE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B432-4B72-ACD6-D7B2C2239CEA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B432-4B72-ACD6-D7B2C2239CEA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B432-4B72-ACD6-D7B2C2239CEA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'OP-6'!$K$13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'OP-6'!$K$15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4-433C-9AEA-5971ACAD1282}"/>
            </c:ext>
          </c:extLst>
        </c:ser>
        <c:ser>
          <c:idx val="1"/>
          <c:order val="1"/>
          <c:tx>
            <c:strRef>
              <c:f>'OP-6'!$L$13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4-433C-9AEA-5971ACAD1282}"/>
            </c:ext>
          </c:extLst>
        </c:ser>
        <c:ser>
          <c:idx val="2"/>
          <c:order val="2"/>
          <c:tx>
            <c:strRef>
              <c:f>'OP-6'!$M$13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4-433C-9AEA-5971ACAD1282}"/>
            </c:ext>
          </c:extLst>
        </c:ser>
        <c:ser>
          <c:idx val="3"/>
          <c:order val="3"/>
          <c:tx>
            <c:strRef>
              <c:f>'OP-6'!$N$13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4-433C-9AEA-5971ACAD1282}"/>
            </c:ext>
          </c:extLst>
        </c:ser>
        <c:ser>
          <c:idx val="4"/>
          <c:order val="4"/>
          <c:tx>
            <c:strRef>
              <c:f>'OP-6'!$O$13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4-433C-9AEA-5971ACAD1282}"/>
            </c:ext>
          </c:extLst>
        </c:ser>
        <c:ser>
          <c:idx val="5"/>
          <c:order val="5"/>
          <c:tx>
            <c:strRef>
              <c:f>'OP-6'!$P$13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4-433C-9AEA-5971ACAD1282}"/>
            </c:ext>
          </c:extLst>
        </c:ser>
        <c:ser>
          <c:idx val="6"/>
          <c:order val="6"/>
          <c:tx>
            <c:strRef>
              <c:f>'OP-6'!$Q$13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4-433C-9AEA-5971ACAD1282}"/>
            </c:ext>
          </c:extLst>
        </c:ser>
        <c:ser>
          <c:idx val="7"/>
          <c:order val="7"/>
          <c:tx>
            <c:strRef>
              <c:f>'OP-6'!$R$13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BE4-433C-9AEA-5971ACAD1282}"/>
            </c:ext>
          </c:extLst>
        </c:ser>
        <c:ser>
          <c:idx val="8"/>
          <c:order val="8"/>
          <c:tx>
            <c:strRef>
              <c:f>'OP-6'!$S$13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E4-433C-9AEA-5971ACAD1282}"/>
            </c:ext>
          </c:extLst>
        </c:ser>
        <c:ser>
          <c:idx val="9"/>
          <c:order val="9"/>
          <c:tx>
            <c:strRef>
              <c:f>'OP-6'!$T$13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BE4-433C-9AEA-5971ACAD1282}"/>
            </c:ext>
          </c:extLst>
        </c:ser>
        <c:ser>
          <c:idx val="10"/>
          <c:order val="10"/>
          <c:tx>
            <c:strRef>
              <c:f>'OP-6'!$U$13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E4-433C-9AEA-5971ACAD1282}"/>
            </c:ext>
          </c:extLst>
        </c:ser>
        <c:ser>
          <c:idx val="11"/>
          <c:order val="11"/>
          <c:tx>
            <c:strRef>
              <c:f>'OP-6'!$V$13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E4-433C-9AEA-5971ACAD1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'OP-6'!$W$13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E4-433C-9AEA-5971ACAD1282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BE4-433C-9AEA-5971ACAD1282}"/>
            </c:ext>
          </c:extLst>
        </c:ser>
        <c:ser>
          <c:idx val="13"/>
          <c:order val="13"/>
          <c:tx>
            <c:strRef>
              <c:f>'OP-6'!$X$13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'OP-6'!$X$15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BE4-433C-9AEA-5971ACAD1282}"/>
            </c:ext>
          </c:extLst>
        </c:ser>
        <c:ser>
          <c:idx val="14"/>
          <c:order val="14"/>
          <c:tx>
            <c:strRef>
              <c:f>'OP-6'!$Y$13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'OP-6'!$Y$15</c:f>
              <c:numCache>
                <c:formatCode>0.00</c:formatCode>
                <c:ptCount val="1"/>
                <c:pt idx="0">
                  <c:v>2.355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BE4-433C-9AEA-5971ACAD1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2192703039631178"/>
          <c:h val="0.93627230025501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'KINDGESPREK-6'!$I$13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7-466B-B8FF-5A2EB4C71356}"/>
            </c:ext>
          </c:extLst>
        </c:ser>
        <c:ser>
          <c:idx val="1"/>
          <c:order val="1"/>
          <c:tx>
            <c:strRef>
              <c:f>'KINDGESPREK-6'!$J$13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7-466B-B8FF-5A2EB4C71356}"/>
            </c:ext>
          </c:extLst>
        </c:ser>
        <c:ser>
          <c:idx val="2"/>
          <c:order val="2"/>
          <c:tx>
            <c:strRef>
              <c:f>'KINDGESPREK-6'!$K$13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C7-466B-B8FF-5A2EB4C71356}"/>
            </c:ext>
          </c:extLst>
        </c:ser>
        <c:ser>
          <c:idx val="3"/>
          <c:order val="3"/>
          <c:tx>
            <c:strRef>
              <c:f>'KINDGESPREK-6'!$L$13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C7-466B-B8FF-5A2EB4C71356}"/>
            </c:ext>
          </c:extLst>
        </c:ser>
        <c:ser>
          <c:idx val="4"/>
          <c:order val="4"/>
          <c:tx>
            <c:strRef>
              <c:f>'KINDGESPREK-6'!$M$13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C7-466B-B8FF-5A2EB4C71356}"/>
            </c:ext>
          </c:extLst>
        </c:ser>
        <c:ser>
          <c:idx val="5"/>
          <c:order val="5"/>
          <c:tx>
            <c:strRef>
              <c:f>'KINDGESPREK-6'!$N$13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C7-466B-B8FF-5A2EB4C71356}"/>
            </c:ext>
          </c:extLst>
        </c:ser>
        <c:ser>
          <c:idx val="6"/>
          <c:order val="6"/>
          <c:tx>
            <c:strRef>
              <c:f>'KINDGESPREK-6'!$O$13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C7-466B-B8FF-5A2EB4C71356}"/>
            </c:ext>
          </c:extLst>
        </c:ser>
        <c:ser>
          <c:idx val="7"/>
          <c:order val="7"/>
          <c:tx>
            <c:strRef>
              <c:f>'KINDGESPREK-6'!$P$13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2C7-466B-B8FF-5A2EB4C71356}"/>
            </c:ext>
          </c:extLst>
        </c:ser>
        <c:ser>
          <c:idx val="8"/>
          <c:order val="8"/>
          <c:tx>
            <c:strRef>
              <c:f>'KINDGESPREK-6'!$Q$13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2C7-466B-B8FF-5A2EB4C71356}"/>
            </c:ext>
          </c:extLst>
        </c:ser>
        <c:ser>
          <c:idx val="9"/>
          <c:order val="9"/>
          <c:tx>
            <c:strRef>
              <c:f>'KINDGESPREK-6'!$R$13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2C7-466B-B8FF-5A2EB4C71356}"/>
            </c:ext>
          </c:extLst>
        </c:ser>
        <c:ser>
          <c:idx val="10"/>
          <c:order val="10"/>
          <c:tx>
            <c:strRef>
              <c:f>'KINDGESPREK-6'!$S$13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C7-466B-B8FF-5A2EB4C71356}"/>
            </c:ext>
          </c:extLst>
        </c:ser>
        <c:ser>
          <c:idx val="11"/>
          <c:order val="11"/>
          <c:tx>
            <c:strRef>
              <c:f>'KINDGESPREK-6'!$T$13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2C7-466B-B8FF-5A2EB4C71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'KINDGESPREK-6'!$U$13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'KINDGESPREK-6'!$U$16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2C7-466B-B8FF-5A2EB4C71356}"/>
            </c:ext>
          </c:extLst>
        </c:ser>
        <c:ser>
          <c:idx val="13"/>
          <c:order val="13"/>
          <c:tx>
            <c:strRef>
              <c:f>'KINDGESPREK-6'!$V$13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'KINDGESPREK-6'!$V$16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2C7-466B-B8FF-5A2EB4C71356}"/>
            </c:ext>
          </c:extLst>
        </c:ser>
        <c:ser>
          <c:idx val="14"/>
          <c:order val="14"/>
          <c:tx>
            <c:strRef>
              <c:f>'KINDGESPREK-6'!$W$13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'KINDGESPREK-6'!$W$16</c:f>
              <c:numCache>
                <c:formatCode>General</c:formatCode>
                <c:ptCount val="1"/>
                <c:pt idx="0">
                  <c:v>4.71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2C7-466B-B8FF-5A2EB4C71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50815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665627242679395"/>
          <c:y val="4.3121229774679116E-2"/>
          <c:w val="0.17409443764972257"/>
          <c:h val="0.90437280363820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33-4910-B795-C60F8D2FFB1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33-4910-B795-C60F8D2FFB1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33-4910-B795-C60F8D2FFB1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33-4910-B795-C60F8D2FFB1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33-4910-B795-C60F8D2FFB1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33-4910-B795-C60F8D2FFB1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33-4910-B795-C60F8D2FFB1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33-4910-B795-C60F8D2FFB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'M7'!$C$63:$AN$63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33-4910-B795-C60F8D2FF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22-4E54-8E43-E8232BB577B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22-4E54-8E43-E8232BB577B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22-4E54-8E43-E8232BB577B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522-4E54-8E43-E8232BB577B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522-4E54-8E43-E8232BB577B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522-4E54-8E43-E8232BB577B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5522-4E54-8E43-E8232BB577B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5522-4E54-8E43-E8232BB577B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'E3'!$C$63:$AN$63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22-4E54-8E43-E8232BB57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BE-4707-9221-4ED5E6F49D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BE-4707-9221-4ED5E6F49D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BE-4707-9221-4ED5E6F49D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BE-4707-9221-4ED5E6F49D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BE-4707-9221-4ED5E6F49D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BE-4707-9221-4ED5E6F49D56}"/>
            </c:ext>
          </c:extLst>
        </c:ser>
        <c:ser>
          <c:idx val="2"/>
          <c:order val="2"/>
          <c:tx>
            <c:strRef>
              <c:f>'M7'!$B$75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01-4C10-8729-BF2975B0F9A6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D01-4C10-8729-BF2975B0F9A6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D01-4C10-8729-BF2975B0F9A6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D01-4C10-8729-BF2975B0F9A6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D01-4C10-8729-BF2975B0F9A6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D01-4C10-8729-BF2975B0F9A6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8D01-4C10-8729-BF2975B0F9A6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8D01-4C10-8729-BF2975B0F9A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'E7'!$C$63:$AN$63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D01-4C10-8729-BF2975B0F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461-428A-B8A2-15C90137B72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461-428A-B8A2-15C90137B72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461-428A-B8A2-15C90137B72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461-428A-B8A2-15C90137B72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461-428A-B8A2-15C90137B72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61-428A-B8A2-15C90137B728}"/>
            </c:ext>
          </c:extLst>
        </c:ser>
        <c:ser>
          <c:idx val="2"/>
          <c:order val="2"/>
          <c:tx>
            <c:strRef>
              <c:f>'E7'!$B$75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61-428A-B8A2-15C90137B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61-428A-B8A2-15C90137B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DA15-4332-8847-AA79B510220B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DA15-4332-8847-AA79B510220B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DA15-4332-8847-AA79B510220B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DA15-4332-8847-AA79B510220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DA15-4332-8847-AA79B510220B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DA15-4332-8847-AA79B510220B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DA15-4332-8847-AA79B510220B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'OP-7'!$K$13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'OP-7'!$K$15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0-4D66-A5F2-EF463363076C}"/>
            </c:ext>
          </c:extLst>
        </c:ser>
        <c:ser>
          <c:idx val="1"/>
          <c:order val="1"/>
          <c:tx>
            <c:strRef>
              <c:f>'OP-7'!$L$13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0-4D66-A5F2-EF463363076C}"/>
            </c:ext>
          </c:extLst>
        </c:ser>
        <c:ser>
          <c:idx val="2"/>
          <c:order val="2"/>
          <c:tx>
            <c:strRef>
              <c:f>'OP-7'!$M$13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90-4D66-A5F2-EF463363076C}"/>
            </c:ext>
          </c:extLst>
        </c:ser>
        <c:ser>
          <c:idx val="3"/>
          <c:order val="3"/>
          <c:tx>
            <c:strRef>
              <c:f>'OP-7'!$N$13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90-4D66-A5F2-EF463363076C}"/>
            </c:ext>
          </c:extLst>
        </c:ser>
        <c:ser>
          <c:idx val="4"/>
          <c:order val="4"/>
          <c:tx>
            <c:strRef>
              <c:f>'OP-7'!$O$13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90-4D66-A5F2-EF463363076C}"/>
            </c:ext>
          </c:extLst>
        </c:ser>
        <c:ser>
          <c:idx val="5"/>
          <c:order val="5"/>
          <c:tx>
            <c:strRef>
              <c:f>'OP-7'!$P$13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90-4D66-A5F2-EF463363076C}"/>
            </c:ext>
          </c:extLst>
        </c:ser>
        <c:ser>
          <c:idx val="6"/>
          <c:order val="6"/>
          <c:tx>
            <c:strRef>
              <c:f>'OP-7'!$Q$13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90-4D66-A5F2-EF463363076C}"/>
            </c:ext>
          </c:extLst>
        </c:ser>
        <c:ser>
          <c:idx val="7"/>
          <c:order val="7"/>
          <c:tx>
            <c:strRef>
              <c:f>'OP-7'!$R$13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90-4D66-A5F2-EF463363076C}"/>
            </c:ext>
          </c:extLst>
        </c:ser>
        <c:ser>
          <c:idx val="8"/>
          <c:order val="8"/>
          <c:tx>
            <c:strRef>
              <c:f>'OP-7'!$S$13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90-4D66-A5F2-EF463363076C}"/>
            </c:ext>
          </c:extLst>
        </c:ser>
        <c:ser>
          <c:idx val="9"/>
          <c:order val="9"/>
          <c:tx>
            <c:strRef>
              <c:f>'OP-7'!$T$13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90-4D66-A5F2-EF463363076C}"/>
            </c:ext>
          </c:extLst>
        </c:ser>
        <c:ser>
          <c:idx val="10"/>
          <c:order val="10"/>
          <c:tx>
            <c:strRef>
              <c:f>'OP-7'!$U$13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B90-4D66-A5F2-EF463363076C}"/>
            </c:ext>
          </c:extLst>
        </c:ser>
        <c:ser>
          <c:idx val="11"/>
          <c:order val="11"/>
          <c:tx>
            <c:strRef>
              <c:f>'OP-7'!$V$13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90-4D66-A5F2-EF463363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'OP-7'!$W$13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90-4D66-A5F2-EF463363076C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B90-4D66-A5F2-EF463363076C}"/>
            </c:ext>
          </c:extLst>
        </c:ser>
        <c:ser>
          <c:idx val="13"/>
          <c:order val="13"/>
          <c:tx>
            <c:strRef>
              <c:f>'OP-7'!$X$13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'OP-7'!$X$15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90-4D66-A5F2-EF463363076C}"/>
            </c:ext>
          </c:extLst>
        </c:ser>
        <c:ser>
          <c:idx val="14"/>
          <c:order val="14"/>
          <c:tx>
            <c:strRef>
              <c:f>'OP-7'!$Y$13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'OP-7'!$Y$15</c:f>
              <c:numCache>
                <c:formatCode>0.00</c:formatCode>
                <c:ptCount val="1"/>
                <c:pt idx="0">
                  <c:v>2.355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B90-4D66-A5F2-EF463363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2192703039631178"/>
          <c:h val="0.93627230025501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'KINDGESPREK-7'!$I$13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E2-4313-8CE1-1ED69A7E6950}"/>
            </c:ext>
          </c:extLst>
        </c:ser>
        <c:ser>
          <c:idx val="1"/>
          <c:order val="1"/>
          <c:tx>
            <c:strRef>
              <c:f>'KINDGESPREK-7'!$J$13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E2-4313-8CE1-1ED69A7E6950}"/>
            </c:ext>
          </c:extLst>
        </c:ser>
        <c:ser>
          <c:idx val="2"/>
          <c:order val="2"/>
          <c:tx>
            <c:strRef>
              <c:f>'KINDGESPREK-7'!$K$13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E2-4313-8CE1-1ED69A7E6950}"/>
            </c:ext>
          </c:extLst>
        </c:ser>
        <c:ser>
          <c:idx val="3"/>
          <c:order val="3"/>
          <c:tx>
            <c:strRef>
              <c:f>'KINDGESPREK-7'!$L$13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E2-4313-8CE1-1ED69A7E6950}"/>
            </c:ext>
          </c:extLst>
        </c:ser>
        <c:ser>
          <c:idx val="4"/>
          <c:order val="4"/>
          <c:tx>
            <c:strRef>
              <c:f>'KINDGESPREK-7'!$M$13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E2-4313-8CE1-1ED69A7E6950}"/>
            </c:ext>
          </c:extLst>
        </c:ser>
        <c:ser>
          <c:idx val="5"/>
          <c:order val="5"/>
          <c:tx>
            <c:strRef>
              <c:f>'KINDGESPREK-7'!$N$13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E2-4313-8CE1-1ED69A7E6950}"/>
            </c:ext>
          </c:extLst>
        </c:ser>
        <c:ser>
          <c:idx val="6"/>
          <c:order val="6"/>
          <c:tx>
            <c:strRef>
              <c:f>'KINDGESPREK-7'!$O$13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E2-4313-8CE1-1ED69A7E6950}"/>
            </c:ext>
          </c:extLst>
        </c:ser>
        <c:ser>
          <c:idx val="7"/>
          <c:order val="7"/>
          <c:tx>
            <c:strRef>
              <c:f>'KINDGESPREK-7'!$P$13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6E2-4313-8CE1-1ED69A7E6950}"/>
            </c:ext>
          </c:extLst>
        </c:ser>
        <c:ser>
          <c:idx val="8"/>
          <c:order val="8"/>
          <c:tx>
            <c:strRef>
              <c:f>'KINDGESPREK-7'!$Q$13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E2-4313-8CE1-1ED69A7E6950}"/>
            </c:ext>
          </c:extLst>
        </c:ser>
        <c:ser>
          <c:idx val="9"/>
          <c:order val="9"/>
          <c:tx>
            <c:strRef>
              <c:f>'KINDGESPREK-7'!$R$13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6E2-4313-8CE1-1ED69A7E6950}"/>
            </c:ext>
          </c:extLst>
        </c:ser>
        <c:ser>
          <c:idx val="10"/>
          <c:order val="10"/>
          <c:tx>
            <c:strRef>
              <c:f>'KINDGESPREK-7'!$S$13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E2-4313-8CE1-1ED69A7E6950}"/>
            </c:ext>
          </c:extLst>
        </c:ser>
        <c:ser>
          <c:idx val="11"/>
          <c:order val="11"/>
          <c:tx>
            <c:strRef>
              <c:f>'KINDGESPREK-7'!$T$13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6E2-4313-8CE1-1ED69A7E6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'KINDGESPREK-7'!$U$13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'KINDGESPREK-7'!$U$16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6E2-4313-8CE1-1ED69A7E6950}"/>
            </c:ext>
          </c:extLst>
        </c:ser>
        <c:ser>
          <c:idx val="13"/>
          <c:order val="13"/>
          <c:tx>
            <c:strRef>
              <c:f>'KINDGESPREK-7'!$V$13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'KINDGESPREK-7'!$V$16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6E2-4313-8CE1-1ED69A7E6950}"/>
            </c:ext>
          </c:extLst>
        </c:ser>
        <c:ser>
          <c:idx val="14"/>
          <c:order val="14"/>
          <c:tx>
            <c:strRef>
              <c:f>'KINDGESPREK-7'!$W$13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'KINDGESPREK-7'!$W$16</c:f>
              <c:numCache>
                <c:formatCode>General</c:formatCode>
                <c:ptCount val="1"/>
                <c:pt idx="0">
                  <c:v>4.71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6E2-4313-8CE1-1ED69A7E6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50815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665627242679395"/>
          <c:y val="4.3121229774679116E-2"/>
          <c:w val="0.17409443764972257"/>
          <c:h val="0.90437280363820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F2-4883-ACDB-74DAA1E2455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F2-4883-ACDB-74DAA1E2455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F2-4883-ACDB-74DAA1E2455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F2-4883-ACDB-74DAA1E2455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F2-4883-ACDB-74DAA1E2455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F2-4883-ACDB-74DAA1E2455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F2-4883-ACDB-74DAA1E2455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F2-4883-ACDB-74DAA1E245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'8E7'!$C$63:$AN$63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F2-4883-ACDB-74DAA1E24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'8E7'!$B$74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5C6-4689-BBF3-6B016CE5E47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C6-4689-BBF3-6B016CE5E47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5C6-4689-BBF3-6B016CE5E47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5C6-4689-BBF3-6B016CE5E47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5C6-4689-BBF3-6B016CE5E47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C6-4689-BBF3-6B016CE5E478}"/>
            </c:ext>
          </c:extLst>
        </c:ser>
        <c:ser>
          <c:idx val="2"/>
          <c:order val="2"/>
          <c:tx>
            <c:strRef>
              <c:f>'8E7'!$B$75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C6-4689-BBF3-6B016CE5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'8E7'!$B$67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'8E7'!$C$66:$G$66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C6-4689-BBF3-6B016CE5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43-4672-BBD6-178BD52E289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443-4672-BBD6-178BD52E289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443-4672-BBD6-178BD52E289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443-4672-BBD6-178BD52E289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443-4672-BBD6-178BD52E289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443-4672-BBD6-178BD52E289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C443-4672-BBD6-178BD52E289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C443-4672-BBD6-178BD52E28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'B8'!$C$63:$AN$63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443-4672-BBD6-178BD52E2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'B8'!$B$74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027-45F4-AC8B-1D332A8202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027-45F4-AC8B-1D332A8202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027-45F4-AC8B-1D332A8202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27-45F4-AC8B-1D332A8202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027-45F4-AC8B-1D332A8202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7-45F4-AC8B-1D332A820249}"/>
            </c:ext>
          </c:extLst>
        </c:ser>
        <c:ser>
          <c:idx val="2"/>
          <c:order val="2"/>
          <c:tx>
            <c:strRef>
              <c:f>'B8'!$B$75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'B8'!$B$67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'B8'!$C$66:$G$66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ECD-4EC1-AFD4-7A0BD099C2C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ECD-4EC1-AFD4-7A0BD099C2C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ECD-4EC1-AFD4-7A0BD099C2C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ECD-4EC1-AFD4-7A0BD099C2C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ECD-4EC1-AFD4-7A0BD099C2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CD-4EC1-AFD4-7A0BD099C2CF}"/>
            </c:ext>
          </c:extLst>
        </c:ser>
        <c:ser>
          <c:idx val="2"/>
          <c:order val="2"/>
          <c:tx>
            <c:strRef>
              <c:f>'E3'!$B$75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CD-4EC1-AFD4-7A0BD099C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'E3'!$C$66:$G$66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CD-4EC1-AFD4-7A0BD099C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C5B9-4311-9141-8F7727178445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C5B9-4311-9141-8F7727178445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C5B9-4311-9141-8F7727178445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C5B9-4311-9141-8F772717844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C5B9-4311-9141-8F7727178445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C5B9-4311-9141-8F7727178445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C5B9-4311-9141-8F7727178445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'OP-8'!$K$13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'OP-8'!$K$15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75-4C04-9335-72B4B27B262F}"/>
            </c:ext>
          </c:extLst>
        </c:ser>
        <c:ser>
          <c:idx val="1"/>
          <c:order val="1"/>
          <c:tx>
            <c:strRef>
              <c:f>'OP-8'!$L$13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75-4C04-9335-72B4B27B262F}"/>
            </c:ext>
          </c:extLst>
        </c:ser>
        <c:ser>
          <c:idx val="2"/>
          <c:order val="2"/>
          <c:tx>
            <c:strRef>
              <c:f>'OP-8'!$M$13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75-4C04-9335-72B4B27B262F}"/>
            </c:ext>
          </c:extLst>
        </c:ser>
        <c:ser>
          <c:idx val="3"/>
          <c:order val="3"/>
          <c:tx>
            <c:strRef>
              <c:f>'OP-8'!$N$13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75-4C04-9335-72B4B27B262F}"/>
            </c:ext>
          </c:extLst>
        </c:ser>
        <c:ser>
          <c:idx val="4"/>
          <c:order val="4"/>
          <c:tx>
            <c:strRef>
              <c:f>'OP-8'!$O$13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75-4C04-9335-72B4B27B262F}"/>
            </c:ext>
          </c:extLst>
        </c:ser>
        <c:ser>
          <c:idx val="5"/>
          <c:order val="5"/>
          <c:tx>
            <c:strRef>
              <c:f>'OP-8'!$P$13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75-4C04-9335-72B4B27B262F}"/>
            </c:ext>
          </c:extLst>
        </c:ser>
        <c:ser>
          <c:idx val="6"/>
          <c:order val="6"/>
          <c:tx>
            <c:strRef>
              <c:f>'OP-8'!$Q$13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75-4C04-9335-72B4B27B262F}"/>
            </c:ext>
          </c:extLst>
        </c:ser>
        <c:ser>
          <c:idx val="7"/>
          <c:order val="7"/>
          <c:tx>
            <c:strRef>
              <c:f>'OP-8'!$R$13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75-4C04-9335-72B4B27B262F}"/>
            </c:ext>
          </c:extLst>
        </c:ser>
        <c:ser>
          <c:idx val="8"/>
          <c:order val="8"/>
          <c:tx>
            <c:strRef>
              <c:f>'OP-8'!$S$13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75-4C04-9335-72B4B27B262F}"/>
            </c:ext>
          </c:extLst>
        </c:ser>
        <c:ser>
          <c:idx val="9"/>
          <c:order val="9"/>
          <c:tx>
            <c:strRef>
              <c:f>'OP-8'!$T$13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75-4C04-9335-72B4B27B262F}"/>
            </c:ext>
          </c:extLst>
        </c:ser>
        <c:ser>
          <c:idx val="10"/>
          <c:order val="10"/>
          <c:tx>
            <c:strRef>
              <c:f>'OP-8'!$U$13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75-4C04-9335-72B4B27B262F}"/>
            </c:ext>
          </c:extLst>
        </c:ser>
        <c:ser>
          <c:idx val="11"/>
          <c:order val="11"/>
          <c:tx>
            <c:strRef>
              <c:f>'OP-8'!$V$13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175-4C04-9335-72B4B27B2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'OP-8'!$W$13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75-4C04-9335-72B4B27B262F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175-4C04-9335-72B4B27B262F}"/>
            </c:ext>
          </c:extLst>
        </c:ser>
        <c:ser>
          <c:idx val="13"/>
          <c:order val="13"/>
          <c:tx>
            <c:strRef>
              <c:f>'OP-8'!$X$13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'OP-8'!$X$15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175-4C04-9335-72B4B27B262F}"/>
            </c:ext>
          </c:extLst>
        </c:ser>
        <c:ser>
          <c:idx val="14"/>
          <c:order val="14"/>
          <c:tx>
            <c:strRef>
              <c:f>'OP-8'!$Y$13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'OP-8'!$Y$15</c:f>
              <c:numCache>
                <c:formatCode>0.00</c:formatCode>
                <c:ptCount val="1"/>
                <c:pt idx="0">
                  <c:v>2.355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175-4C04-9335-72B4B27B2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2192703039631178"/>
          <c:h val="0.93627230025501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'KINDGESPREK-8'!$I$13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6-48F1-BFE6-7E131D3A5862}"/>
            </c:ext>
          </c:extLst>
        </c:ser>
        <c:ser>
          <c:idx val="1"/>
          <c:order val="1"/>
          <c:tx>
            <c:strRef>
              <c:f>'KINDGESPREK-8'!$J$13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86-48F1-BFE6-7E131D3A5862}"/>
            </c:ext>
          </c:extLst>
        </c:ser>
        <c:ser>
          <c:idx val="2"/>
          <c:order val="2"/>
          <c:tx>
            <c:strRef>
              <c:f>'KINDGESPREK-8'!$K$13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86-48F1-BFE6-7E131D3A5862}"/>
            </c:ext>
          </c:extLst>
        </c:ser>
        <c:ser>
          <c:idx val="3"/>
          <c:order val="3"/>
          <c:tx>
            <c:strRef>
              <c:f>'KINDGESPREK-8'!$L$13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86-48F1-BFE6-7E131D3A5862}"/>
            </c:ext>
          </c:extLst>
        </c:ser>
        <c:ser>
          <c:idx val="4"/>
          <c:order val="4"/>
          <c:tx>
            <c:strRef>
              <c:f>'KINDGESPREK-8'!$M$13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86-48F1-BFE6-7E131D3A5862}"/>
            </c:ext>
          </c:extLst>
        </c:ser>
        <c:ser>
          <c:idx val="5"/>
          <c:order val="5"/>
          <c:tx>
            <c:strRef>
              <c:f>'KINDGESPREK-8'!$N$13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86-48F1-BFE6-7E131D3A5862}"/>
            </c:ext>
          </c:extLst>
        </c:ser>
        <c:ser>
          <c:idx val="6"/>
          <c:order val="6"/>
          <c:tx>
            <c:strRef>
              <c:f>'KINDGESPREK-8'!$O$13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86-48F1-BFE6-7E131D3A5862}"/>
            </c:ext>
          </c:extLst>
        </c:ser>
        <c:ser>
          <c:idx val="7"/>
          <c:order val="7"/>
          <c:tx>
            <c:strRef>
              <c:f>'KINDGESPREK-8'!$P$13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86-48F1-BFE6-7E131D3A5862}"/>
            </c:ext>
          </c:extLst>
        </c:ser>
        <c:ser>
          <c:idx val="8"/>
          <c:order val="8"/>
          <c:tx>
            <c:strRef>
              <c:f>'KINDGESPREK-8'!$Q$13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86-48F1-BFE6-7E131D3A5862}"/>
            </c:ext>
          </c:extLst>
        </c:ser>
        <c:ser>
          <c:idx val="9"/>
          <c:order val="9"/>
          <c:tx>
            <c:strRef>
              <c:f>'KINDGESPREK-8'!$R$13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686-48F1-BFE6-7E131D3A5862}"/>
            </c:ext>
          </c:extLst>
        </c:ser>
        <c:ser>
          <c:idx val="10"/>
          <c:order val="10"/>
          <c:tx>
            <c:strRef>
              <c:f>'KINDGESPREK-8'!$S$13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86-48F1-BFE6-7E131D3A5862}"/>
            </c:ext>
          </c:extLst>
        </c:ser>
        <c:ser>
          <c:idx val="11"/>
          <c:order val="11"/>
          <c:tx>
            <c:strRef>
              <c:f>'KINDGESPREK-8'!$T$13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686-48F1-BFE6-7E131D3A5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'KINDGESPREK-8'!$U$13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'KINDGESPREK-8'!$U$16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86-48F1-BFE6-7E131D3A5862}"/>
            </c:ext>
          </c:extLst>
        </c:ser>
        <c:ser>
          <c:idx val="13"/>
          <c:order val="13"/>
          <c:tx>
            <c:strRef>
              <c:f>'KINDGESPREK-8'!$V$13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'KINDGESPREK-8'!$V$16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686-48F1-BFE6-7E131D3A5862}"/>
            </c:ext>
          </c:extLst>
        </c:ser>
        <c:ser>
          <c:idx val="14"/>
          <c:order val="14"/>
          <c:tx>
            <c:strRef>
              <c:f>'KINDGESPREK-8'!$W$13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'KINDGESPREK-8'!$W$16</c:f>
              <c:numCache>
                <c:formatCode>General</c:formatCode>
                <c:ptCount val="1"/>
                <c:pt idx="0">
                  <c:v>4.71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686-48F1-BFE6-7E131D3A5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50815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665627242679395"/>
          <c:y val="4.3121229774679116E-2"/>
          <c:w val="0.17409443764972257"/>
          <c:h val="0.90437280363820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2551-4FC5-A981-96EEFD829970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2551-4FC5-A981-96EEFD829970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2551-4FC5-A981-96EEFD829970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2551-4FC5-A981-96EEFD82997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2551-4FC5-A981-96EEFD829970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2551-4FC5-A981-96EEFD829970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2551-4FC5-A981-96EEFD829970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'OP-3'!$K$13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'OP-3'!$K$15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39-418F-8578-701210EE82A2}"/>
            </c:ext>
          </c:extLst>
        </c:ser>
        <c:ser>
          <c:idx val="1"/>
          <c:order val="1"/>
          <c:tx>
            <c:strRef>
              <c:f>'OP-3'!$L$13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39-418F-8578-701210EE82A2}"/>
            </c:ext>
          </c:extLst>
        </c:ser>
        <c:ser>
          <c:idx val="2"/>
          <c:order val="2"/>
          <c:tx>
            <c:strRef>
              <c:f>'OP-3'!$M$13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39-418F-8578-701210EE82A2}"/>
            </c:ext>
          </c:extLst>
        </c:ser>
        <c:ser>
          <c:idx val="3"/>
          <c:order val="3"/>
          <c:tx>
            <c:strRef>
              <c:f>'OP-3'!$N$13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39-418F-8578-701210EE82A2}"/>
            </c:ext>
          </c:extLst>
        </c:ser>
        <c:ser>
          <c:idx val="4"/>
          <c:order val="4"/>
          <c:tx>
            <c:strRef>
              <c:f>'OP-3'!$O$13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39-418F-8578-701210EE82A2}"/>
            </c:ext>
          </c:extLst>
        </c:ser>
        <c:ser>
          <c:idx val="5"/>
          <c:order val="5"/>
          <c:tx>
            <c:strRef>
              <c:f>'OP-3'!$P$13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39-418F-8578-701210EE82A2}"/>
            </c:ext>
          </c:extLst>
        </c:ser>
        <c:ser>
          <c:idx val="6"/>
          <c:order val="6"/>
          <c:tx>
            <c:strRef>
              <c:f>'OP-3'!$Q$13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39-418F-8578-701210EE82A2}"/>
            </c:ext>
          </c:extLst>
        </c:ser>
        <c:ser>
          <c:idx val="7"/>
          <c:order val="7"/>
          <c:tx>
            <c:strRef>
              <c:f>'OP-3'!$R$13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39-418F-8578-701210EE82A2}"/>
            </c:ext>
          </c:extLst>
        </c:ser>
        <c:ser>
          <c:idx val="8"/>
          <c:order val="8"/>
          <c:tx>
            <c:strRef>
              <c:f>'OP-3'!$S$13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39-418F-8578-701210EE82A2}"/>
            </c:ext>
          </c:extLst>
        </c:ser>
        <c:ser>
          <c:idx val="9"/>
          <c:order val="9"/>
          <c:tx>
            <c:strRef>
              <c:f>'OP-3'!$T$13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039-418F-8578-701210EE82A2}"/>
            </c:ext>
          </c:extLst>
        </c:ser>
        <c:ser>
          <c:idx val="10"/>
          <c:order val="10"/>
          <c:tx>
            <c:strRef>
              <c:f>'OP-3'!$U$13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39-418F-8578-701210EE82A2}"/>
            </c:ext>
          </c:extLst>
        </c:ser>
        <c:ser>
          <c:idx val="11"/>
          <c:order val="11"/>
          <c:tx>
            <c:strRef>
              <c:f>'OP-3'!$V$13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039-418F-8578-701210EE8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'OP-3'!$W$13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39-418F-8578-701210EE82A2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039-418F-8578-701210EE82A2}"/>
            </c:ext>
          </c:extLst>
        </c:ser>
        <c:ser>
          <c:idx val="13"/>
          <c:order val="13"/>
          <c:tx>
            <c:strRef>
              <c:f>'OP-3'!$X$13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'OP-3'!$X$15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039-418F-8578-701210EE82A2}"/>
            </c:ext>
          </c:extLst>
        </c:ser>
        <c:ser>
          <c:idx val="14"/>
          <c:order val="14"/>
          <c:tx>
            <c:strRef>
              <c:f>'OP-3'!$Y$13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'OP-3'!$Y$15</c:f>
              <c:numCache>
                <c:formatCode>0.00</c:formatCode>
                <c:ptCount val="1"/>
                <c:pt idx="0">
                  <c:v>2.355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039-418F-8578-701210EE8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2192703039631178"/>
          <c:h val="0.936272300255019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'KINDGESPREK-3'!$I$13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8-42E1-B334-8EEA54D27E31}"/>
            </c:ext>
          </c:extLst>
        </c:ser>
        <c:ser>
          <c:idx val="1"/>
          <c:order val="1"/>
          <c:tx>
            <c:strRef>
              <c:f>'KINDGESPREK-3'!$J$13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8-42E1-B334-8EEA54D27E31}"/>
            </c:ext>
          </c:extLst>
        </c:ser>
        <c:ser>
          <c:idx val="2"/>
          <c:order val="2"/>
          <c:tx>
            <c:strRef>
              <c:f>'KINDGESPREK-3'!$K$13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B8-42E1-B334-8EEA54D27E31}"/>
            </c:ext>
          </c:extLst>
        </c:ser>
        <c:ser>
          <c:idx val="3"/>
          <c:order val="3"/>
          <c:tx>
            <c:strRef>
              <c:f>'KINDGESPREK-3'!$L$13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B8-42E1-B334-8EEA54D27E31}"/>
            </c:ext>
          </c:extLst>
        </c:ser>
        <c:ser>
          <c:idx val="4"/>
          <c:order val="4"/>
          <c:tx>
            <c:strRef>
              <c:f>'KINDGESPREK-3'!$M$13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B8-42E1-B334-8EEA54D27E31}"/>
            </c:ext>
          </c:extLst>
        </c:ser>
        <c:ser>
          <c:idx val="5"/>
          <c:order val="5"/>
          <c:tx>
            <c:strRef>
              <c:f>'KINDGESPREK-3'!$N$13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B8-42E1-B334-8EEA54D27E31}"/>
            </c:ext>
          </c:extLst>
        </c:ser>
        <c:ser>
          <c:idx val="6"/>
          <c:order val="6"/>
          <c:tx>
            <c:strRef>
              <c:f>'KINDGESPREK-3'!$O$13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B8-42E1-B334-8EEA54D27E31}"/>
            </c:ext>
          </c:extLst>
        </c:ser>
        <c:ser>
          <c:idx val="7"/>
          <c:order val="7"/>
          <c:tx>
            <c:strRef>
              <c:f>'KINDGESPREK-3'!$P$13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B8-42E1-B334-8EEA54D27E31}"/>
            </c:ext>
          </c:extLst>
        </c:ser>
        <c:ser>
          <c:idx val="8"/>
          <c:order val="8"/>
          <c:tx>
            <c:strRef>
              <c:f>'KINDGESPREK-3'!$Q$13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B8-42E1-B334-8EEA54D27E31}"/>
            </c:ext>
          </c:extLst>
        </c:ser>
        <c:ser>
          <c:idx val="9"/>
          <c:order val="9"/>
          <c:tx>
            <c:strRef>
              <c:f>'KINDGESPREK-3'!$R$13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B8-42E1-B334-8EEA54D27E31}"/>
            </c:ext>
          </c:extLst>
        </c:ser>
        <c:ser>
          <c:idx val="10"/>
          <c:order val="10"/>
          <c:tx>
            <c:strRef>
              <c:f>'KINDGESPREK-3'!$S$13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B8-42E1-B334-8EEA54D27E31}"/>
            </c:ext>
          </c:extLst>
        </c:ser>
        <c:ser>
          <c:idx val="11"/>
          <c:order val="11"/>
          <c:tx>
            <c:strRef>
              <c:f>'KINDGESPREK-3'!$T$13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B8-42E1-B334-8EEA54D27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'KINDGESPREK-3'!$U$13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'KINDGESPREK-3'!$U$16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AB8-42E1-B334-8EEA54D27E31}"/>
            </c:ext>
          </c:extLst>
        </c:ser>
        <c:ser>
          <c:idx val="13"/>
          <c:order val="13"/>
          <c:tx>
            <c:strRef>
              <c:f>'KINDGESPREK-3'!$V$13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</a:ln>
            <a:effectLst/>
          </c:spPr>
          <c:invertIfNegative val="0"/>
          <c:val>
            <c:numRef>
              <c:f>'KINDGESPREK-3'!$V$16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AB8-42E1-B334-8EEA54D27E31}"/>
            </c:ext>
          </c:extLst>
        </c:ser>
        <c:ser>
          <c:idx val="14"/>
          <c:order val="14"/>
          <c:tx>
            <c:strRef>
              <c:f>'KINDGESPREK-3'!$W$13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</a:ln>
            <a:effectLst/>
          </c:spPr>
          <c:invertIfNegative val="0"/>
          <c:val>
            <c:numRef>
              <c:f>'KINDGESPREK-3'!$W$16</c:f>
              <c:numCache>
                <c:formatCode>General</c:formatCode>
                <c:ptCount val="1"/>
                <c:pt idx="0">
                  <c:v>4.71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B8-42E1-B334-8EEA54D27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50815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665627242679395"/>
          <c:y val="4.3121229774679116E-2"/>
          <c:w val="0.17409443764972257"/>
          <c:h val="0.90437280363820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EE-4BD1-84DC-BC0456A7675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EEE-4BD1-84DC-BC0456A7675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EEE-4BD1-84DC-BC0456A7675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EEE-4BD1-84DC-BC0456A7675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EEE-4BD1-84DC-BC0456A7675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EEE-4BD1-84DC-BC0456A7675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EEE-4BD1-84DC-BC0456A7675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EEE-4BD1-84DC-BC0456A767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'M4'!$C$62:$AN$62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'M4'!$C$63:$AN$63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EEE-4BD1-84DC-BC0456A76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95F-4E29-8D0F-4AB032EE0CF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95F-4E29-8D0F-4AB032EE0CF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95F-4E29-8D0F-4AB032EE0C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95F-4E29-8D0F-4AB032EE0C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95F-4E29-8D0F-4AB032EE0CF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'M4'!$C$74:$G$74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5F-4E29-8D0F-4AB032EE0CF6}"/>
            </c:ext>
          </c:extLst>
        </c:ser>
        <c:ser>
          <c:idx val="2"/>
          <c:order val="2"/>
          <c:tx>
            <c:strRef>
              <c:f>'M4'!$B$75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'M4'!$C$75:$G$75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'M4'!$C$66:$G$66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'M4'!$C$67:$G$67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INTRO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7.xml"/><Relationship Id="rId1" Type="http://schemas.openxmlformats.org/officeDocument/2006/relationships/image" Target="../media/image9.png"/><Relationship Id="rId6" Type="http://schemas.openxmlformats.org/officeDocument/2006/relationships/hyperlink" Target="#'OP-3'!A1"/><Relationship Id="rId5" Type="http://schemas.openxmlformats.org/officeDocument/2006/relationships/hyperlink" Target="#'E3'!A1"/><Relationship Id="rId4" Type="http://schemas.openxmlformats.org/officeDocument/2006/relationships/hyperlink" Target="#'M3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hyperlink" Target="#'KINDGESPREK-4'!A1"/><Relationship Id="rId5" Type="http://schemas.openxmlformats.org/officeDocument/2006/relationships/hyperlink" Target="#'OP-4'!A1"/><Relationship Id="rId4" Type="http://schemas.openxmlformats.org/officeDocument/2006/relationships/hyperlink" Target="#'E4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4'!A1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hyperlink" Target="#'KINDGESPREK-4'!A1"/><Relationship Id="rId5" Type="http://schemas.openxmlformats.org/officeDocument/2006/relationships/hyperlink" Target="#'OP-4'!A1"/><Relationship Id="rId4" Type="http://schemas.openxmlformats.org/officeDocument/2006/relationships/hyperlink" Target="#START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hyperlink" Target="#'KINDGESPREK-4'!A1"/><Relationship Id="rId5" Type="http://schemas.openxmlformats.org/officeDocument/2006/relationships/hyperlink" Target="#'E4'!A1"/><Relationship Id="rId4" Type="http://schemas.openxmlformats.org/officeDocument/2006/relationships/hyperlink" Target="#'M4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4.xml"/><Relationship Id="rId1" Type="http://schemas.openxmlformats.org/officeDocument/2006/relationships/image" Target="../media/image9.png"/><Relationship Id="rId6" Type="http://schemas.openxmlformats.org/officeDocument/2006/relationships/hyperlink" Target="#'OP-4'!A1"/><Relationship Id="rId5" Type="http://schemas.openxmlformats.org/officeDocument/2006/relationships/hyperlink" Target="#'E4'!A1"/><Relationship Id="rId4" Type="http://schemas.openxmlformats.org/officeDocument/2006/relationships/hyperlink" Target="#'M4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hyperlink" Target="#'KINDGESPREK-5'!A1"/><Relationship Id="rId5" Type="http://schemas.openxmlformats.org/officeDocument/2006/relationships/hyperlink" Target="#'OP-5'!A1"/><Relationship Id="rId4" Type="http://schemas.openxmlformats.org/officeDocument/2006/relationships/hyperlink" Target="#'E5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5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hyperlink" Target="#'KINDGESPREK-5'!A1"/><Relationship Id="rId5" Type="http://schemas.openxmlformats.org/officeDocument/2006/relationships/hyperlink" Target="#'OP-5'!A1"/><Relationship Id="rId4" Type="http://schemas.openxmlformats.org/officeDocument/2006/relationships/hyperlink" Target="#START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hyperlink" Target="#'KINDGESPREK-5'!A1"/><Relationship Id="rId5" Type="http://schemas.openxmlformats.org/officeDocument/2006/relationships/hyperlink" Target="#'E5'!A1"/><Relationship Id="rId4" Type="http://schemas.openxmlformats.org/officeDocument/2006/relationships/hyperlink" Target="#'M5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1.xml"/><Relationship Id="rId1" Type="http://schemas.openxmlformats.org/officeDocument/2006/relationships/image" Target="../media/image9.png"/><Relationship Id="rId6" Type="http://schemas.openxmlformats.org/officeDocument/2006/relationships/hyperlink" Target="#'OP-5'!A1"/><Relationship Id="rId5" Type="http://schemas.openxmlformats.org/officeDocument/2006/relationships/hyperlink" Target="#'E5'!A1"/><Relationship Id="rId4" Type="http://schemas.openxmlformats.org/officeDocument/2006/relationships/hyperlink" Target="#'M5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hyperlink" Target="#'KINDGESPREK-6'!A1"/><Relationship Id="rId5" Type="http://schemas.openxmlformats.org/officeDocument/2006/relationships/hyperlink" Target="#'OP-6'!A1"/><Relationship Id="rId4" Type="http://schemas.openxmlformats.org/officeDocument/2006/relationships/hyperlink" Target="#'E6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hyperlink" Target="#START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6'!A1"/><Relationship Id="rId7" Type="http://schemas.openxmlformats.org/officeDocument/2006/relationships/hyperlink" Target="#'KINDGESPREK-6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hyperlink" Target="#'OP-6'!A1"/><Relationship Id="rId5" Type="http://schemas.openxmlformats.org/officeDocument/2006/relationships/hyperlink" Target="#START!A1"/><Relationship Id="rId4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hyperlink" Target="#'KINDGESPREK-6'!A1"/><Relationship Id="rId5" Type="http://schemas.openxmlformats.org/officeDocument/2006/relationships/hyperlink" Target="#'E6'!A1"/><Relationship Id="rId4" Type="http://schemas.openxmlformats.org/officeDocument/2006/relationships/hyperlink" Target="#'M6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8.xml"/><Relationship Id="rId1" Type="http://schemas.openxmlformats.org/officeDocument/2006/relationships/image" Target="../media/image9.png"/><Relationship Id="rId6" Type="http://schemas.openxmlformats.org/officeDocument/2006/relationships/hyperlink" Target="#'OP-6'!A1"/><Relationship Id="rId5" Type="http://schemas.openxmlformats.org/officeDocument/2006/relationships/hyperlink" Target="#'E6'!A1"/><Relationship Id="rId4" Type="http://schemas.openxmlformats.org/officeDocument/2006/relationships/hyperlink" Target="#'M6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hyperlink" Target="#'KINDGESPREK-7'!A1"/><Relationship Id="rId5" Type="http://schemas.openxmlformats.org/officeDocument/2006/relationships/hyperlink" Target="#'OP-7'!A1"/><Relationship Id="rId4" Type="http://schemas.openxmlformats.org/officeDocument/2006/relationships/hyperlink" Target="#'E7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7'!A1"/><Relationship Id="rId7" Type="http://schemas.openxmlformats.org/officeDocument/2006/relationships/hyperlink" Target="#'KINDGESPREK-7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hyperlink" Target="#'OP-7'!A1"/><Relationship Id="rId5" Type="http://schemas.openxmlformats.org/officeDocument/2006/relationships/hyperlink" Target="#START!A1"/><Relationship Id="rId4" Type="http://schemas.openxmlformats.org/officeDocument/2006/relationships/image" Target="../media/image10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hyperlink" Target="#'KINDGESPREK-7'!A1"/><Relationship Id="rId5" Type="http://schemas.openxmlformats.org/officeDocument/2006/relationships/hyperlink" Target="#'E7'!A1"/><Relationship Id="rId4" Type="http://schemas.openxmlformats.org/officeDocument/2006/relationships/hyperlink" Target="#'M7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5.xml"/><Relationship Id="rId1" Type="http://schemas.openxmlformats.org/officeDocument/2006/relationships/image" Target="../media/image9.png"/><Relationship Id="rId6" Type="http://schemas.openxmlformats.org/officeDocument/2006/relationships/hyperlink" Target="#'OP-7'!A1"/><Relationship Id="rId5" Type="http://schemas.openxmlformats.org/officeDocument/2006/relationships/hyperlink" Target="#'E7'!A1"/><Relationship Id="rId4" Type="http://schemas.openxmlformats.org/officeDocument/2006/relationships/hyperlink" Target="#'M7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hyperlink" Target="#'KINDGESPREK-8'!A1"/><Relationship Id="rId5" Type="http://schemas.openxmlformats.org/officeDocument/2006/relationships/hyperlink" Target="#'OP-8'!A1"/><Relationship Id="rId4" Type="http://schemas.openxmlformats.org/officeDocument/2006/relationships/hyperlink" Target="#'B8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8E7'!A1"/><Relationship Id="rId7" Type="http://schemas.openxmlformats.org/officeDocument/2006/relationships/hyperlink" Target="#'KINDGESPREK-8'!A1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hyperlink" Target="#'OP-8'!A1"/><Relationship Id="rId5" Type="http://schemas.openxmlformats.org/officeDocument/2006/relationships/hyperlink" Target="#START!A1"/><Relationship Id="rId4" Type="http://schemas.openxmlformats.org/officeDocument/2006/relationships/image" Target="../media/image10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hyperlink" Target="#'KINDGESPREK-8'!A1"/><Relationship Id="rId5" Type="http://schemas.openxmlformats.org/officeDocument/2006/relationships/hyperlink" Target="#'B8'!A1"/><Relationship Id="rId4" Type="http://schemas.openxmlformats.org/officeDocument/2006/relationships/hyperlink" Target="#'8E7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TOTAAL M-TOETSEN'!A1"/><Relationship Id="rId2" Type="http://schemas.openxmlformats.org/officeDocument/2006/relationships/hyperlink" Target="#'TOTAAL E-TOETSEN'!A1"/><Relationship Id="rId1" Type="http://schemas.openxmlformats.org/officeDocument/2006/relationships/hyperlink" Target="#START!A1"/><Relationship Id="rId4" Type="http://schemas.openxmlformats.org/officeDocument/2006/relationships/hyperlink" Target="#INTRO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42.xml"/><Relationship Id="rId1" Type="http://schemas.openxmlformats.org/officeDocument/2006/relationships/image" Target="../media/image9.png"/><Relationship Id="rId6" Type="http://schemas.openxmlformats.org/officeDocument/2006/relationships/hyperlink" Target="#'OP-8'!A1"/><Relationship Id="rId5" Type="http://schemas.openxmlformats.org/officeDocument/2006/relationships/hyperlink" Target="#'B8'!A1"/><Relationship Id="rId4" Type="http://schemas.openxmlformats.org/officeDocument/2006/relationships/hyperlink" Target="#'8E7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TOTAAL E-TOETSEN'!A1"/><Relationship Id="rId2" Type="http://schemas.openxmlformats.org/officeDocument/2006/relationships/hyperlink" Target="#schoolweging!A1"/><Relationship Id="rId1" Type="http://schemas.openxmlformats.org/officeDocument/2006/relationships/hyperlink" Target="#START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TOTAAL M-TOETSEN'!A1"/><Relationship Id="rId2" Type="http://schemas.openxmlformats.org/officeDocument/2006/relationships/hyperlink" Target="#schoolweging!A1"/><Relationship Id="rId1" Type="http://schemas.openxmlformats.org/officeDocument/2006/relationships/hyperlink" Target="#START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BASIS!A1"/><Relationship Id="rId4" Type="http://schemas.openxmlformats.org/officeDocument/2006/relationships/hyperlink" Target="#VERRIJKT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INTENSIEF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TRO!A1"/><Relationship Id="rId1" Type="http://schemas.openxmlformats.org/officeDocument/2006/relationships/hyperlink" Target="#START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DOORGAANDE LIJN'!A1"/><Relationship Id="rId7" Type="http://schemas.openxmlformats.org/officeDocument/2006/relationships/hyperlink" Target="#schoolweging!A1"/><Relationship Id="rId2" Type="http://schemas.openxmlformats.org/officeDocument/2006/relationships/image" Target="../media/image7.jpeg"/><Relationship Id="rId1" Type="http://schemas.openxmlformats.org/officeDocument/2006/relationships/hyperlink" Target="#'de indicatoren'!A1"/><Relationship Id="rId6" Type="http://schemas.openxmlformats.org/officeDocument/2006/relationships/hyperlink" Target="#START!A1"/><Relationship Id="rId5" Type="http://schemas.openxmlformats.org/officeDocument/2006/relationships/image" Target="../media/image8.png"/><Relationship Id="rId4" Type="http://schemas.openxmlformats.org/officeDocument/2006/relationships/hyperlink" Target="#leerrendement!A1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hyperlink" Target="#'OP-4'!A1"/><Relationship Id="rId18" Type="http://schemas.openxmlformats.org/officeDocument/2006/relationships/hyperlink" Target="#'KINDGESPREK-5'!A1"/><Relationship Id="rId26" Type="http://schemas.openxmlformats.org/officeDocument/2006/relationships/hyperlink" Target="#'8E7'!A1"/><Relationship Id="rId3" Type="http://schemas.openxmlformats.org/officeDocument/2006/relationships/hyperlink" Target="#leerrendement!A1"/><Relationship Id="rId21" Type="http://schemas.openxmlformats.org/officeDocument/2006/relationships/hyperlink" Target="#'OP-6'!A1"/><Relationship Id="rId34" Type="http://schemas.openxmlformats.org/officeDocument/2006/relationships/hyperlink" Target="#VERRIJKT!A1"/><Relationship Id="rId7" Type="http://schemas.openxmlformats.org/officeDocument/2006/relationships/hyperlink" Target="#'M3'!A1"/><Relationship Id="rId12" Type="http://schemas.openxmlformats.org/officeDocument/2006/relationships/hyperlink" Target="#'E4'!A1"/><Relationship Id="rId17" Type="http://schemas.openxmlformats.org/officeDocument/2006/relationships/hyperlink" Target="#'OP-5'!A1"/><Relationship Id="rId25" Type="http://schemas.openxmlformats.org/officeDocument/2006/relationships/hyperlink" Target="#'KINDGESPREK-7'!A1"/><Relationship Id="rId33" Type="http://schemas.openxmlformats.org/officeDocument/2006/relationships/hyperlink" Target="#INTENSIEF!A1"/><Relationship Id="rId2" Type="http://schemas.openxmlformats.org/officeDocument/2006/relationships/hyperlink" Target="#INTRO!A1"/><Relationship Id="rId16" Type="http://schemas.openxmlformats.org/officeDocument/2006/relationships/hyperlink" Target="#'E5'!A1"/><Relationship Id="rId20" Type="http://schemas.openxmlformats.org/officeDocument/2006/relationships/hyperlink" Target="#'E6'!A1"/><Relationship Id="rId29" Type="http://schemas.openxmlformats.org/officeDocument/2006/relationships/hyperlink" Target="#'KINDGESPREK-8'!A1"/><Relationship Id="rId1" Type="http://schemas.openxmlformats.org/officeDocument/2006/relationships/hyperlink" Target="#START!A1"/><Relationship Id="rId6" Type="http://schemas.openxmlformats.org/officeDocument/2006/relationships/hyperlink" Target="#'TOTAAL M-TOETSEN'!A1"/><Relationship Id="rId11" Type="http://schemas.openxmlformats.org/officeDocument/2006/relationships/hyperlink" Target="#'M4'!A1"/><Relationship Id="rId24" Type="http://schemas.openxmlformats.org/officeDocument/2006/relationships/hyperlink" Target="#'OP-7'!A1"/><Relationship Id="rId32" Type="http://schemas.openxmlformats.org/officeDocument/2006/relationships/hyperlink" Target="#BASIS!A1"/><Relationship Id="rId5" Type="http://schemas.openxmlformats.org/officeDocument/2006/relationships/hyperlink" Target="#'de indicatoren'!A1"/><Relationship Id="rId15" Type="http://schemas.openxmlformats.org/officeDocument/2006/relationships/hyperlink" Target="#'M5'!A1"/><Relationship Id="rId23" Type="http://schemas.openxmlformats.org/officeDocument/2006/relationships/hyperlink" Target="#'M7'!A1"/><Relationship Id="rId28" Type="http://schemas.openxmlformats.org/officeDocument/2006/relationships/hyperlink" Target="#'OP-8'!A1"/><Relationship Id="rId10" Type="http://schemas.openxmlformats.org/officeDocument/2006/relationships/hyperlink" Target="#'KINDGESPREK-3'!A1"/><Relationship Id="rId19" Type="http://schemas.openxmlformats.org/officeDocument/2006/relationships/hyperlink" Target="#'M6'!A1"/><Relationship Id="rId31" Type="http://schemas.openxmlformats.org/officeDocument/2006/relationships/hyperlink" Target="#'DOORGAANDE LIJN'!A1"/><Relationship Id="rId4" Type="http://schemas.openxmlformats.org/officeDocument/2006/relationships/hyperlink" Target="#schoolweging!A1"/><Relationship Id="rId9" Type="http://schemas.openxmlformats.org/officeDocument/2006/relationships/hyperlink" Target="#'OP-3'!A1"/><Relationship Id="rId14" Type="http://schemas.openxmlformats.org/officeDocument/2006/relationships/hyperlink" Target="#'KINDGESPREK-4'!A1"/><Relationship Id="rId22" Type="http://schemas.openxmlformats.org/officeDocument/2006/relationships/hyperlink" Target="#'KINDGESPREK-6'!A1"/><Relationship Id="rId27" Type="http://schemas.openxmlformats.org/officeDocument/2006/relationships/hyperlink" Target="#'B8'!A1"/><Relationship Id="rId30" Type="http://schemas.openxmlformats.org/officeDocument/2006/relationships/hyperlink" Target="#'TOTAAL E-TOETSEN'!A1"/><Relationship Id="rId8" Type="http://schemas.openxmlformats.org/officeDocument/2006/relationships/hyperlink" Target="#'E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'KINDGESPREK-3'!A1"/><Relationship Id="rId5" Type="http://schemas.openxmlformats.org/officeDocument/2006/relationships/hyperlink" Target="#'OP-3'!A1"/><Relationship Id="rId4" Type="http://schemas.openxmlformats.org/officeDocument/2006/relationships/hyperlink" Target="#'E3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3'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hyperlink" Target="#'KINDGESPREK-3'!A1"/><Relationship Id="rId5" Type="http://schemas.openxmlformats.org/officeDocument/2006/relationships/hyperlink" Target="#'OP-3'!A1"/><Relationship Id="rId4" Type="http://schemas.openxmlformats.org/officeDocument/2006/relationships/hyperlink" Target="#START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'KINDGESPREK-3'!A1"/><Relationship Id="rId5" Type="http://schemas.openxmlformats.org/officeDocument/2006/relationships/hyperlink" Target="#'E3'!A1"/><Relationship Id="rId4" Type="http://schemas.openxmlformats.org/officeDocument/2006/relationships/hyperlink" Target="#'M3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507937</xdr:colOff>
      <xdr:row>57</xdr:row>
      <xdr:rowOff>160020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22886E04-F5BE-BC88-C8E4-B3FE10DFB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"/>
          <a:ext cx="6603937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121211</xdr:colOff>
      <xdr:row>57</xdr:row>
      <xdr:rowOff>160020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1EE8275A-9E31-D111-22E3-C1098B7F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67640"/>
          <a:ext cx="6217211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19</xdr:col>
      <xdr:colOff>586740</xdr:colOff>
      <xdr:row>6</xdr:row>
      <xdr:rowOff>76200</xdr:rowOff>
    </xdr:from>
    <xdr:to>
      <xdr:col>23</xdr:col>
      <xdr:colOff>281940</xdr:colOff>
      <xdr:row>9</xdr:row>
      <xdr:rowOff>25997</xdr:rowOff>
    </xdr:to>
    <xdr:sp macro="" textlink="">
      <xdr:nvSpPr>
        <xdr:cNvPr id="3" name="Rechthoek: afgeronde hoeken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9227A6-7D83-4C90-9FCE-C93683863500}"/>
            </a:ext>
          </a:extLst>
        </xdr:cNvPr>
        <xdr:cNvSpPr/>
      </xdr:nvSpPr>
      <xdr:spPr>
        <a:xfrm>
          <a:off x="12169140" y="108204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19</xdr:col>
      <xdr:colOff>601980</xdr:colOff>
      <xdr:row>9</xdr:row>
      <xdr:rowOff>129540</xdr:rowOff>
    </xdr:from>
    <xdr:to>
      <xdr:col>23</xdr:col>
      <xdr:colOff>297180</xdr:colOff>
      <xdr:row>12</xdr:row>
      <xdr:rowOff>79337</xdr:rowOff>
    </xdr:to>
    <xdr:sp macro="" textlink="">
      <xdr:nvSpPr>
        <xdr:cNvPr id="4" name="Rechthoek: afgeronde hoek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8AF1F01-7E99-47DA-85E4-28B63D3072D9}"/>
            </a:ext>
          </a:extLst>
        </xdr:cNvPr>
        <xdr:cNvSpPr/>
      </xdr:nvSpPr>
      <xdr:spPr>
        <a:xfrm>
          <a:off x="12184380" y="163830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59DA9E9-3C03-439A-BF8B-A1C1D6EBB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5419" y="7348218"/>
          <a:ext cx="9987281" cy="1078738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37</xdr:col>
      <xdr:colOff>406400</xdr:colOff>
      <xdr:row>128</xdr:row>
      <xdr:rowOff>101600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3A60472E-0D23-4B66-A924-801DA301061B}"/>
            </a:ext>
          </a:extLst>
        </xdr:cNvPr>
        <xdr:cNvSpPr/>
      </xdr:nvSpPr>
      <xdr:spPr>
        <a:xfrm>
          <a:off x="3695700" y="7099300"/>
          <a:ext cx="19570700" cy="2524760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38E535F9-D39B-43A5-90A0-A614254204E7}"/>
            </a:ext>
          </a:extLst>
        </xdr:cNvPr>
        <xdr:cNvSpPr/>
      </xdr:nvSpPr>
      <xdr:spPr>
        <a:xfrm>
          <a:off x="4058920" y="18602960"/>
          <a:ext cx="9072880" cy="3012440"/>
        </a:xfrm>
        <a:custGeom>
          <a:avLst/>
          <a:gdLst>
            <a:gd name="csX0" fmla="*/ 0 w 9072880"/>
            <a:gd name="csY0" fmla="*/ 502083 h 3012440"/>
            <a:gd name="csX1" fmla="*/ 502083 w 9072880"/>
            <a:gd name="csY1" fmla="*/ 0 h 3012440"/>
            <a:gd name="csX2" fmla="*/ 836358 w 9072880"/>
            <a:gd name="csY2" fmla="*/ 0 h 3012440"/>
            <a:gd name="csX3" fmla="*/ 1493382 w 9072880"/>
            <a:gd name="csY3" fmla="*/ 0 h 3012440"/>
            <a:gd name="csX4" fmla="*/ 2069719 w 9072880"/>
            <a:gd name="csY4" fmla="*/ 0 h 3012440"/>
            <a:gd name="csX5" fmla="*/ 2807430 w 9072880"/>
            <a:gd name="csY5" fmla="*/ 0 h 3012440"/>
            <a:gd name="csX6" fmla="*/ 3545141 w 9072880"/>
            <a:gd name="csY6" fmla="*/ 0 h 3012440"/>
            <a:gd name="csX7" fmla="*/ 4202165 w 9072880"/>
            <a:gd name="csY7" fmla="*/ 0 h 3012440"/>
            <a:gd name="csX8" fmla="*/ 4697814 w 9072880"/>
            <a:gd name="csY8" fmla="*/ 0 h 3012440"/>
            <a:gd name="csX9" fmla="*/ 5112777 w 9072880"/>
            <a:gd name="csY9" fmla="*/ 0 h 3012440"/>
            <a:gd name="csX10" fmla="*/ 5689113 w 9072880"/>
            <a:gd name="csY10" fmla="*/ 0 h 3012440"/>
            <a:gd name="csX11" fmla="*/ 6184763 w 9072880"/>
            <a:gd name="csY11" fmla="*/ 0 h 3012440"/>
            <a:gd name="csX12" fmla="*/ 6761100 w 9072880"/>
            <a:gd name="csY12" fmla="*/ 0 h 3012440"/>
            <a:gd name="csX13" fmla="*/ 7095375 w 9072880"/>
            <a:gd name="csY13" fmla="*/ 0 h 3012440"/>
            <a:gd name="csX14" fmla="*/ 7429650 w 9072880"/>
            <a:gd name="csY14" fmla="*/ 0 h 3012440"/>
            <a:gd name="csX15" fmla="*/ 8570797 w 9072880"/>
            <a:gd name="csY15" fmla="*/ 0 h 3012440"/>
            <a:gd name="csX16" fmla="*/ 9072880 w 9072880"/>
            <a:gd name="csY16" fmla="*/ 502083 h 3012440"/>
            <a:gd name="csX17" fmla="*/ 9072880 w 9072880"/>
            <a:gd name="csY17" fmla="*/ 984069 h 3012440"/>
            <a:gd name="csX18" fmla="*/ 9072880 w 9072880"/>
            <a:gd name="csY18" fmla="*/ 1425889 h 3012440"/>
            <a:gd name="csX19" fmla="*/ 9072880 w 9072880"/>
            <a:gd name="csY19" fmla="*/ 1948040 h 3012440"/>
            <a:gd name="csX20" fmla="*/ 9072880 w 9072880"/>
            <a:gd name="csY20" fmla="*/ 2510357 h 3012440"/>
            <a:gd name="csX21" fmla="*/ 8570797 w 9072880"/>
            <a:gd name="csY21" fmla="*/ 3012440 h 3012440"/>
            <a:gd name="csX22" fmla="*/ 7994460 w 9072880"/>
            <a:gd name="csY22" fmla="*/ 3012440 h 3012440"/>
            <a:gd name="csX23" fmla="*/ 7498811 w 9072880"/>
            <a:gd name="csY23" fmla="*/ 3012440 h 3012440"/>
            <a:gd name="csX24" fmla="*/ 6841787 w 9072880"/>
            <a:gd name="csY24" fmla="*/ 3012440 h 3012440"/>
            <a:gd name="csX25" fmla="*/ 6507512 w 9072880"/>
            <a:gd name="csY25" fmla="*/ 3012440 h 3012440"/>
            <a:gd name="csX26" fmla="*/ 6092549 w 9072880"/>
            <a:gd name="csY26" fmla="*/ 3012440 h 3012440"/>
            <a:gd name="csX27" fmla="*/ 5516212 w 9072880"/>
            <a:gd name="csY27" fmla="*/ 3012440 h 3012440"/>
            <a:gd name="csX28" fmla="*/ 5181937 w 9072880"/>
            <a:gd name="csY28" fmla="*/ 3012440 h 3012440"/>
            <a:gd name="csX29" fmla="*/ 4605600 w 9072880"/>
            <a:gd name="csY29" fmla="*/ 3012440 h 3012440"/>
            <a:gd name="csX30" fmla="*/ 4271325 w 9072880"/>
            <a:gd name="csY30" fmla="*/ 3012440 h 3012440"/>
            <a:gd name="csX31" fmla="*/ 3694988 w 9072880"/>
            <a:gd name="csY31" fmla="*/ 3012440 h 3012440"/>
            <a:gd name="csX32" fmla="*/ 3118652 w 9072880"/>
            <a:gd name="csY32" fmla="*/ 3012440 h 3012440"/>
            <a:gd name="csX33" fmla="*/ 2461628 w 9072880"/>
            <a:gd name="csY33" fmla="*/ 3012440 h 3012440"/>
            <a:gd name="csX34" fmla="*/ 1965978 w 9072880"/>
            <a:gd name="csY34" fmla="*/ 3012440 h 3012440"/>
            <a:gd name="csX35" fmla="*/ 1389642 w 9072880"/>
            <a:gd name="csY35" fmla="*/ 3012440 h 3012440"/>
            <a:gd name="csX36" fmla="*/ 502083 w 9072880"/>
            <a:gd name="csY36" fmla="*/ 3012440 h 3012440"/>
            <a:gd name="csX37" fmla="*/ 0 w 9072880"/>
            <a:gd name="csY37" fmla="*/ 2510357 h 3012440"/>
            <a:gd name="csX38" fmla="*/ 0 w 9072880"/>
            <a:gd name="csY38" fmla="*/ 1968123 h 3012440"/>
            <a:gd name="csX39" fmla="*/ 0 w 9072880"/>
            <a:gd name="csY39" fmla="*/ 1506220 h 3012440"/>
            <a:gd name="csX40" fmla="*/ 0 w 9072880"/>
            <a:gd name="csY40" fmla="*/ 963986 h 3012440"/>
            <a:gd name="csX41" fmla="*/ 0 w 9072880"/>
            <a:gd name="csY41" fmla="*/ 502083 h 30124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072880" h="3012440" extrusionOk="0">
              <a:moveTo>
                <a:pt x="0" y="502083"/>
              </a:moveTo>
              <a:cubicBezTo>
                <a:pt x="-16285" y="251678"/>
                <a:pt x="282315" y="15381"/>
                <a:pt x="502083" y="0"/>
              </a:cubicBezTo>
              <a:cubicBezTo>
                <a:pt x="643037" y="-8312"/>
                <a:pt x="747943" y="7802"/>
                <a:pt x="836358" y="0"/>
              </a:cubicBezTo>
              <a:cubicBezTo>
                <a:pt x="924773" y="-7802"/>
                <a:pt x="1236695" y="62338"/>
                <a:pt x="1493382" y="0"/>
              </a:cubicBezTo>
              <a:cubicBezTo>
                <a:pt x="1750069" y="-62338"/>
                <a:pt x="1783677" y="33763"/>
                <a:pt x="2069719" y="0"/>
              </a:cubicBezTo>
              <a:cubicBezTo>
                <a:pt x="2355761" y="-33763"/>
                <a:pt x="2561834" y="74305"/>
                <a:pt x="2807430" y="0"/>
              </a:cubicBezTo>
              <a:cubicBezTo>
                <a:pt x="3053026" y="-74305"/>
                <a:pt x="3343114" y="25716"/>
                <a:pt x="3545141" y="0"/>
              </a:cubicBezTo>
              <a:cubicBezTo>
                <a:pt x="3747168" y="-25716"/>
                <a:pt x="4066538" y="56575"/>
                <a:pt x="4202165" y="0"/>
              </a:cubicBezTo>
              <a:cubicBezTo>
                <a:pt x="4337792" y="-56575"/>
                <a:pt x="4460341" y="37285"/>
                <a:pt x="4697814" y="0"/>
              </a:cubicBezTo>
              <a:cubicBezTo>
                <a:pt x="4935287" y="-37285"/>
                <a:pt x="5023898" y="4566"/>
                <a:pt x="5112777" y="0"/>
              </a:cubicBezTo>
              <a:cubicBezTo>
                <a:pt x="5201656" y="-4566"/>
                <a:pt x="5539215" y="7648"/>
                <a:pt x="5689113" y="0"/>
              </a:cubicBezTo>
              <a:cubicBezTo>
                <a:pt x="5839011" y="-7648"/>
                <a:pt x="6026205" y="50534"/>
                <a:pt x="6184763" y="0"/>
              </a:cubicBezTo>
              <a:cubicBezTo>
                <a:pt x="6343321" y="-50534"/>
                <a:pt x="6616738" y="820"/>
                <a:pt x="6761100" y="0"/>
              </a:cubicBezTo>
              <a:cubicBezTo>
                <a:pt x="6905462" y="-820"/>
                <a:pt x="6932453" y="31180"/>
                <a:pt x="7095375" y="0"/>
              </a:cubicBezTo>
              <a:cubicBezTo>
                <a:pt x="7258298" y="-31180"/>
                <a:pt x="7284588" y="28872"/>
                <a:pt x="7429650" y="0"/>
              </a:cubicBezTo>
              <a:cubicBezTo>
                <a:pt x="7574713" y="-28872"/>
                <a:pt x="8202226" y="120218"/>
                <a:pt x="8570797" y="0"/>
              </a:cubicBezTo>
              <a:cubicBezTo>
                <a:pt x="8854384" y="-39118"/>
                <a:pt x="9077116" y="207443"/>
                <a:pt x="9072880" y="502083"/>
              </a:cubicBezTo>
              <a:cubicBezTo>
                <a:pt x="9075728" y="700756"/>
                <a:pt x="9053550" y="878080"/>
                <a:pt x="9072880" y="984069"/>
              </a:cubicBezTo>
              <a:cubicBezTo>
                <a:pt x="9092210" y="1090058"/>
                <a:pt x="9029565" y="1233596"/>
                <a:pt x="9072880" y="1425889"/>
              </a:cubicBezTo>
              <a:cubicBezTo>
                <a:pt x="9116195" y="1618182"/>
                <a:pt x="9053961" y="1765884"/>
                <a:pt x="9072880" y="1948040"/>
              </a:cubicBezTo>
              <a:cubicBezTo>
                <a:pt x="9091799" y="2130196"/>
                <a:pt x="9056291" y="2382881"/>
                <a:pt x="9072880" y="2510357"/>
              </a:cubicBezTo>
              <a:cubicBezTo>
                <a:pt x="9118323" y="2785363"/>
                <a:pt x="8853978" y="3020037"/>
                <a:pt x="8570797" y="3012440"/>
              </a:cubicBezTo>
              <a:cubicBezTo>
                <a:pt x="8295242" y="3042072"/>
                <a:pt x="8188159" y="2972501"/>
                <a:pt x="7994460" y="3012440"/>
              </a:cubicBezTo>
              <a:cubicBezTo>
                <a:pt x="7800761" y="3052379"/>
                <a:pt x="7616367" y="2985282"/>
                <a:pt x="7498811" y="3012440"/>
              </a:cubicBezTo>
              <a:cubicBezTo>
                <a:pt x="7381255" y="3039598"/>
                <a:pt x="7116327" y="2970745"/>
                <a:pt x="6841787" y="3012440"/>
              </a:cubicBezTo>
              <a:cubicBezTo>
                <a:pt x="6567247" y="3054135"/>
                <a:pt x="6659973" y="2993643"/>
                <a:pt x="6507512" y="3012440"/>
              </a:cubicBezTo>
              <a:cubicBezTo>
                <a:pt x="6355051" y="3031237"/>
                <a:pt x="6251700" y="2991631"/>
                <a:pt x="6092549" y="3012440"/>
              </a:cubicBezTo>
              <a:cubicBezTo>
                <a:pt x="5933398" y="3033249"/>
                <a:pt x="5683561" y="2986393"/>
                <a:pt x="5516212" y="3012440"/>
              </a:cubicBezTo>
              <a:cubicBezTo>
                <a:pt x="5348863" y="3038487"/>
                <a:pt x="5337373" y="2975392"/>
                <a:pt x="5181937" y="3012440"/>
              </a:cubicBezTo>
              <a:cubicBezTo>
                <a:pt x="5026501" y="3049488"/>
                <a:pt x="4760271" y="2996408"/>
                <a:pt x="4605600" y="3012440"/>
              </a:cubicBezTo>
              <a:cubicBezTo>
                <a:pt x="4450929" y="3028472"/>
                <a:pt x="4383144" y="2993744"/>
                <a:pt x="4271325" y="3012440"/>
              </a:cubicBezTo>
              <a:cubicBezTo>
                <a:pt x="4159507" y="3031136"/>
                <a:pt x="3927302" y="2961417"/>
                <a:pt x="3694988" y="3012440"/>
              </a:cubicBezTo>
              <a:cubicBezTo>
                <a:pt x="3462674" y="3063463"/>
                <a:pt x="3242157" y="2978207"/>
                <a:pt x="3118652" y="3012440"/>
              </a:cubicBezTo>
              <a:cubicBezTo>
                <a:pt x="2995147" y="3046673"/>
                <a:pt x="2670585" y="2978983"/>
                <a:pt x="2461628" y="3012440"/>
              </a:cubicBezTo>
              <a:cubicBezTo>
                <a:pt x="2252671" y="3045897"/>
                <a:pt x="2066780" y="2960004"/>
                <a:pt x="1965978" y="3012440"/>
              </a:cubicBezTo>
              <a:cubicBezTo>
                <a:pt x="1865176" y="3064876"/>
                <a:pt x="1519311" y="2954554"/>
                <a:pt x="1389642" y="3012440"/>
              </a:cubicBezTo>
              <a:cubicBezTo>
                <a:pt x="1259973" y="3070326"/>
                <a:pt x="794630" y="2954410"/>
                <a:pt x="502083" y="3012440"/>
              </a:cubicBezTo>
              <a:cubicBezTo>
                <a:pt x="222513" y="2993553"/>
                <a:pt x="19176" y="2826942"/>
                <a:pt x="0" y="2510357"/>
              </a:cubicBezTo>
              <a:cubicBezTo>
                <a:pt x="-8112" y="2345124"/>
                <a:pt x="57840" y="2196605"/>
                <a:pt x="0" y="1968123"/>
              </a:cubicBezTo>
              <a:cubicBezTo>
                <a:pt x="-57840" y="1739641"/>
                <a:pt x="26272" y="1620739"/>
                <a:pt x="0" y="1506220"/>
              </a:cubicBezTo>
              <a:cubicBezTo>
                <a:pt x="-26272" y="1391701"/>
                <a:pt x="21082" y="1220205"/>
                <a:pt x="0" y="963986"/>
              </a:cubicBezTo>
              <a:cubicBezTo>
                <a:pt x="-21082" y="707767"/>
                <a:pt x="40083" y="712934"/>
                <a:pt x="0" y="50208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A15AE0C8-2F72-4F01-8147-ADA19C23D4D3}"/>
            </a:ext>
          </a:extLst>
        </xdr:cNvPr>
        <xdr:cNvSpPr/>
      </xdr:nvSpPr>
      <xdr:spPr>
        <a:xfrm>
          <a:off x="4074160" y="22156420"/>
          <a:ext cx="9159240" cy="2926080"/>
        </a:xfrm>
        <a:custGeom>
          <a:avLst/>
          <a:gdLst>
            <a:gd name="csX0" fmla="*/ 0 w 9159240"/>
            <a:gd name="csY0" fmla="*/ 487690 h 2926080"/>
            <a:gd name="csX1" fmla="*/ 487690 w 9159240"/>
            <a:gd name="csY1" fmla="*/ 0 h 2926080"/>
            <a:gd name="csX2" fmla="*/ 826736 w 9159240"/>
            <a:gd name="csY2" fmla="*/ 0 h 2926080"/>
            <a:gd name="csX3" fmla="*/ 1493136 w 9159240"/>
            <a:gd name="csY3" fmla="*/ 0 h 2926080"/>
            <a:gd name="csX4" fmla="*/ 2077697 w 9159240"/>
            <a:gd name="csY4" fmla="*/ 0 h 2926080"/>
            <a:gd name="csX5" fmla="*/ 2825936 w 9159240"/>
            <a:gd name="csY5" fmla="*/ 0 h 2926080"/>
            <a:gd name="csX6" fmla="*/ 3574174 w 9159240"/>
            <a:gd name="csY6" fmla="*/ 0 h 2926080"/>
            <a:gd name="csX7" fmla="*/ 4240574 w 9159240"/>
            <a:gd name="csY7" fmla="*/ 0 h 2926080"/>
            <a:gd name="csX8" fmla="*/ 4743297 w 9159240"/>
            <a:gd name="csY8" fmla="*/ 0 h 2926080"/>
            <a:gd name="csX9" fmla="*/ 5164181 w 9159240"/>
            <a:gd name="csY9" fmla="*/ 0 h 2926080"/>
            <a:gd name="csX10" fmla="*/ 5748743 w 9159240"/>
            <a:gd name="csY10" fmla="*/ 0 h 2926080"/>
            <a:gd name="csX11" fmla="*/ 6251466 w 9159240"/>
            <a:gd name="csY11" fmla="*/ 0 h 2926080"/>
            <a:gd name="csX12" fmla="*/ 6836027 w 9159240"/>
            <a:gd name="csY12" fmla="*/ 0 h 2926080"/>
            <a:gd name="csX13" fmla="*/ 7175073 w 9159240"/>
            <a:gd name="csY13" fmla="*/ 0 h 2926080"/>
            <a:gd name="csX14" fmla="*/ 7514118 w 9159240"/>
            <a:gd name="csY14" fmla="*/ 0 h 2926080"/>
            <a:gd name="csX15" fmla="*/ 8671550 w 9159240"/>
            <a:gd name="csY15" fmla="*/ 0 h 2926080"/>
            <a:gd name="csX16" fmla="*/ 9159240 w 9159240"/>
            <a:gd name="csY16" fmla="*/ 487690 h 2926080"/>
            <a:gd name="csX17" fmla="*/ 9159240 w 9159240"/>
            <a:gd name="csY17" fmla="*/ 955858 h 2926080"/>
            <a:gd name="csX18" fmla="*/ 9159240 w 9159240"/>
            <a:gd name="csY18" fmla="*/ 1385012 h 2926080"/>
            <a:gd name="csX19" fmla="*/ 9159240 w 9159240"/>
            <a:gd name="csY19" fmla="*/ 1892194 h 2926080"/>
            <a:gd name="csX20" fmla="*/ 9159240 w 9159240"/>
            <a:gd name="csY20" fmla="*/ 2438390 h 2926080"/>
            <a:gd name="csX21" fmla="*/ 8671550 w 9159240"/>
            <a:gd name="csY21" fmla="*/ 2926080 h 2926080"/>
            <a:gd name="csX22" fmla="*/ 8086989 w 9159240"/>
            <a:gd name="csY22" fmla="*/ 2926080 h 2926080"/>
            <a:gd name="csX23" fmla="*/ 7584266 w 9159240"/>
            <a:gd name="csY23" fmla="*/ 2926080 h 2926080"/>
            <a:gd name="csX24" fmla="*/ 6917866 w 9159240"/>
            <a:gd name="csY24" fmla="*/ 2926080 h 2926080"/>
            <a:gd name="csX25" fmla="*/ 6578820 w 9159240"/>
            <a:gd name="csY25" fmla="*/ 2926080 h 2926080"/>
            <a:gd name="csX26" fmla="*/ 6157936 w 9159240"/>
            <a:gd name="csY26" fmla="*/ 2926080 h 2926080"/>
            <a:gd name="csX27" fmla="*/ 5573374 w 9159240"/>
            <a:gd name="csY27" fmla="*/ 2926080 h 2926080"/>
            <a:gd name="csX28" fmla="*/ 5234329 w 9159240"/>
            <a:gd name="csY28" fmla="*/ 2926080 h 2926080"/>
            <a:gd name="csX29" fmla="*/ 4649767 w 9159240"/>
            <a:gd name="csY29" fmla="*/ 2926080 h 2926080"/>
            <a:gd name="csX30" fmla="*/ 4310722 w 9159240"/>
            <a:gd name="csY30" fmla="*/ 2926080 h 2926080"/>
            <a:gd name="csX31" fmla="*/ 3726160 w 9159240"/>
            <a:gd name="csY31" fmla="*/ 2926080 h 2926080"/>
            <a:gd name="csX32" fmla="*/ 3141599 w 9159240"/>
            <a:gd name="csY32" fmla="*/ 2926080 h 2926080"/>
            <a:gd name="csX33" fmla="*/ 2475199 w 9159240"/>
            <a:gd name="csY33" fmla="*/ 2926080 h 2926080"/>
            <a:gd name="csX34" fmla="*/ 1972476 w 9159240"/>
            <a:gd name="csY34" fmla="*/ 2926080 h 2926080"/>
            <a:gd name="csX35" fmla="*/ 1387915 w 9159240"/>
            <a:gd name="csY35" fmla="*/ 2926080 h 2926080"/>
            <a:gd name="csX36" fmla="*/ 487690 w 9159240"/>
            <a:gd name="csY36" fmla="*/ 2926080 h 2926080"/>
            <a:gd name="csX37" fmla="*/ 0 w 9159240"/>
            <a:gd name="csY37" fmla="*/ 2438390 h 2926080"/>
            <a:gd name="csX38" fmla="*/ 0 w 9159240"/>
            <a:gd name="csY38" fmla="*/ 1911701 h 2926080"/>
            <a:gd name="csX39" fmla="*/ 0 w 9159240"/>
            <a:gd name="csY39" fmla="*/ 1463040 h 2926080"/>
            <a:gd name="csX40" fmla="*/ 0 w 9159240"/>
            <a:gd name="csY40" fmla="*/ 936351 h 2926080"/>
            <a:gd name="csX41" fmla="*/ 0 w 9159240"/>
            <a:gd name="csY41" fmla="*/ 487690 h 29260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59240" h="2926080" extrusionOk="0">
              <a:moveTo>
                <a:pt x="0" y="487690"/>
              </a:moveTo>
              <a:cubicBezTo>
                <a:pt x="-30195" y="268200"/>
                <a:pt x="251658" y="8907"/>
                <a:pt x="487690" y="0"/>
              </a:cubicBezTo>
              <a:cubicBezTo>
                <a:pt x="610972" y="-14282"/>
                <a:pt x="755268" y="30883"/>
                <a:pt x="826736" y="0"/>
              </a:cubicBezTo>
              <a:cubicBezTo>
                <a:pt x="898204" y="-30883"/>
                <a:pt x="1196621" y="71769"/>
                <a:pt x="1493136" y="0"/>
              </a:cubicBezTo>
              <a:cubicBezTo>
                <a:pt x="1789651" y="-71769"/>
                <a:pt x="1868980" y="41581"/>
                <a:pt x="2077697" y="0"/>
              </a:cubicBezTo>
              <a:cubicBezTo>
                <a:pt x="2286414" y="-41581"/>
                <a:pt x="2498221" y="58958"/>
                <a:pt x="2825936" y="0"/>
              </a:cubicBezTo>
              <a:cubicBezTo>
                <a:pt x="3153651" y="-58958"/>
                <a:pt x="3420628" y="28122"/>
                <a:pt x="3574174" y="0"/>
              </a:cubicBezTo>
              <a:cubicBezTo>
                <a:pt x="3727720" y="-28122"/>
                <a:pt x="3999982" y="16401"/>
                <a:pt x="4240574" y="0"/>
              </a:cubicBezTo>
              <a:cubicBezTo>
                <a:pt x="4481166" y="-16401"/>
                <a:pt x="4523730" y="933"/>
                <a:pt x="4743297" y="0"/>
              </a:cubicBezTo>
              <a:cubicBezTo>
                <a:pt x="4962864" y="-933"/>
                <a:pt x="4958465" y="6919"/>
                <a:pt x="5164181" y="0"/>
              </a:cubicBezTo>
              <a:cubicBezTo>
                <a:pt x="5369897" y="-6919"/>
                <a:pt x="5526638" y="16833"/>
                <a:pt x="5748743" y="0"/>
              </a:cubicBezTo>
              <a:cubicBezTo>
                <a:pt x="5970848" y="-16833"/>
                <a:pt x="6095647" y="18264"/>
                <a:pt x="6251466" y="0"/>
              </a:cubicBezTo>
              <a:cubicBezTo>
                <a:pt x="6407285" y="-18264"/>
                <a:pt x="6715647" y="38452"/>
                <a:pt x="6836027" y="0"/>
              </a:cubicBezTo>
              <a:cubicBezTo>
                <a:pt x="6956407" y="-38452"/>
                <a:pt x="7031829" y="14967"/>
                <a:pt x="7175073" y="0"/>
              </a:cubicBezTo>
              <a:cubicBezTo>
                <a:pt x="7318317" y="-14967"/>
                <a:pt x="7399354" y="7153"/>
                <a:pt x="7514118" y="0"/>
              </a:cubicBezTo>
              <a:cubicBezTo>
                <a:pt x="7628882" y="-7153"/>
                <a:pt x="8093413" y="137000"/>
                <a:pt x="8671550" y="0"/>
              </a:cubicBezTo>
              <a:cubicBezTo>
                <a:pt x="8941995" y="-6844"/>
                <a:pt x="9165999" y="190665"/>
                <a:pt x="9159240" y="487690"/>
              </a:cubicBezTo>
              <a:cubicBezTo>
                <a:pt x="9164734" y="665652"/>
                <a:pt x="9138862" y="857719"/>
                <a:pt x="9159240" y="955858"/>
              </a:cubicBezTo>
              <a:cubicBezTo>
                <a:pt x="9179618" y="1053997"/>
                <a:pt x="9134624" y="1178521"/>
                <a:pt x="9159240" y="1385012"/>
              </a:cubicBezTo>
              <a:cubicBezTo>
                <a:pt x="9183856" y="1591503"/>
                <a:pt x="9109365" y="1688957"/>
                <a:pt x="9159240" y="1892194"/>
              </a:cubicBezTo>
              <a:cubicBezTo>
                <a:pt x="9209115" y="2095431"/>
                <a:pt x="9146978" y="2202365"/>
                <a:pt x="9159240" y="2438390"/>
              </a:cubicBezTo>
              <a:cubicBezTo>
                <a:pt x="9232750" y="2704034"/>
                <a:pt x="8977952" y="2973897"/>
                <a:pt x="8671550" y="2926080"/>
              </a:cubicBezTo>
              <a:cubicBezTo>
                <a:pt x="8435211" y="2965271"/>
                <a:pt x="8324616" y="2872383"/>
                <a:pt x="8086989" y="2926080"/>
              </a:cubicBezTo>
              <a:cubicBezTo>
                <a:pt x="7849362" y="2979777"/>
                <a:pt x="7833534" y="2890358"/>
                <a:pt x="7584266" y="2926080"/>
              </a:cubicBezTo>
              <a:cubicBezTo>
                <a:pt x="7334998" y="2961802"/>
                <a:pt x="7217050" y="2903785"/>
                <a:pt x="6917866" y="2926080"/>
              </a:cubicBezTo>
              <a:cubicBezTo>
                <a:pt x="6618682" y="2948375"/>
                <a:pt x="6686842" y="2925480"/>
                <a:pt x="6578820" y="2926080"/>
              </a:cubicBezTo>
              <a:cubicBezTo>
                <a:pt x="6470798" y="2926680"/>
                <a:pt x="6308735" y="2887438"/>
                <a:pt x="6157936" y="2926080"/>
              </a:cubicBezTo>
              <a:cubicBezTo>
                <a:pt x="6007137" y="2964722"/>
                <a:pt x="5849448" y="2915760"/>
                <a:pt x="5573374" y="2926080"/>
              </a:cubicBezTo>
              <a:cubicBezTo>
                <a:pt x="5297300" y="2936400"/>
                <a:pt x="5392015" y="2910182"/>
                <a:pt x="5234329" y="2926080"/>
              </a:cubicBezTo>
              <a:cubicBezTo>
                <a:pt x="5076644" y="2941978"/>
                <a:pt x="4779411" y="2908242"/>
                <a:pt x="4649767" y="2926080"/>
              </a:cubicBezTo>
              <a:cubicBezTo>
                <a:pt x="4520123" y="2943918"/>
                <a:pt x="4385673" y="2896357"/>
                <a:pt x="4310722" y="2926080"/>
              </a:cubicBezTo>
              <a:cubicBezTo>
                <a:pt x="4235772" y="2955803"/>
                <a:pt x="3991994" y="2904459"/>
                <a:pt x="3726160" y="2926080"/>
              </a:cubicBezTo>
              <a:cubicBezTo>
                <a:pt x="3460326" y="2947701"/>
                <a:pt x="3299395" y="2882170"/>
                <a:pt x="3141599" y="2926080"/>
              </a:cubicBezTo>
              <a:cubicBezTo>
                <a:pt x="2983803" y="2969990"/>
                <a:pt x="2651181" y="2863593"/>
                <a:pt x="2475199" y="2926080"/>
              </a:cubicBezTo>
              <a:cubicBezTo>
                <a:pt x="2299217" y="2988567"/>
                <a:pt x="2154710" y="2913754"/>
                <a:pt x="1972476" y="2926080"/>
              </a:cubicBezTo>
              <a:cubicBezTo>
                <a:pt x="1790242" y="2938406"/>
                <a:pt x="1582608" y="2887661"/>
                <a:pt x="1387915" y="2926080"/>
              </a:cubicBezTo>
              <a:cubicBezTo>
                <a:pt x="1193222" y="2964499"/>
                <a:pt x="904539" y="2853497"/>
                <a:pt x="487690" y="2926080"/>
              </a:cubicBezTo>
              <a:cubicBezTo>
                <a:pt x="215317" y="2900951"/>
                <a:pt x="6677" y="2721415"/>
                <a:pt x="0" y="2438390"/>
              </a:cubicBezTo>
              <a:cubicBezTo>
                <a:pt x="-22963" y="2304257"/>
                <a:pt x="43314" y="2154882"/>
                <a:pt x="0" y="1911701"/>
              </a:cubicBezTo>
              <a:cubicBezTo>
                <a:pt x="-43314" y="1668520"/>
                <a:pt x="23982" y="1581029"/>
                <a:pt x="0" y="1463040"/>
              </a:cubicBezTo>
              <a:cubicBezTo>
                <a:pt x="-23982" y="1345051"/>
                <a:pt x="27493" y="1152506"/>
                <a:pt x="0" y="936351"/>
              </a:cubicBezTo>
              <a:cubicBezTo>
                <a:pt x="-27493" y="720196"/>
                <a:pt x="25056" y="621594"/>
                <a:pt x="0" y="48769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22DD4579-DEA4-4101-8C75-801B36F592D5}"/>
            </a:ext>
          </a:extLst>
        </xdr:cNvPr>
        <xdr:cNvSpPr/>
      </xdr:nvSpPr>
      <xdr:spPr>
        <a:xfrm>
          <a:off x="4104640" y="25339040"/>
          <a:ext cx="9255760" cy="6710680"/>
        </a:xfrm>
        <a:custGeom>
          <a:avLst/>
          <a:gdLst>
            <a:gd name="csX0" fmla="*/ 0 w 9255760"/>
            <a:gd name="csY0" fmla="*/ 0 h 6710680"/>
            <a:gd name="csX1" fmla="*/ 300812 w 9255760"/>
            <a:gd name="csY1" fmla="*/ 0 h 6710680"/>
            <a:gd name="csX2" fmla="*/ 601624 w 9255760"/>
            <a:gd name="csY2" fmla="*/ 0 h 6710680"/>
            <a:gd name="csX3" fmla="*/ 1180109 w 9255760"/>
            <a:gd name="csY3" fmla="*/ 0 h 6710680"/>
            <a:gd name="csX4" fmla="*/ 1943710 w 9255760"/>
            <a:gd name="csY4" fmla="*/ 0 h 6710680"/>
            <a:gd name="csX5" fmla="*/ 2429637 w 9255760"/>
            <a:gd name="csY5" fmla="*/ 0 h 6710680"/>
            <a:gd name="csX6" fmla="*/ 3008122 w 9255760"/>
            <a:gd name="csY6" fmla="*/ 0 h 6710680"/>
            <a:gd name="csX7" fmla="*/ 3494049 w 9255760"/>
            <a:gd name="csY7" fmla="*/ 0 h 6710680"/>
            <a:gd name="csX8" fmla="*/ 4165092 w 9255760"/>
            <a:gd name="csY8" fmla="*/ 0 h 6710680"/>
            <a:gd name="csX9" fmla="*/ 4558462 w 9255760"/>
            <a:gd name="csY9" fmla="*/ 0 h 6710680"/>
            <a:gd name="csX10" fmla="*/ 5229504 w 9255760"/>
            <a:gd name="csY10" fmla="*/ 0 h 6710680"/>
            <a:gd name="csX11" fmla="*/ 5715432 w 9255760"/>
            <a:gd name="csY11" fmla="*/ 0 h 6710680"/>
            <a:gd name="csX12" fmla="*/ 6108802 w 9255760"/>
            <a:gd name="csY12" fmla="*/ 0 h 6710680"/>
            <a:gd name="csX13" fmla="*/ 6594729 w 9255760"/>
            <a:gd name="csY13" fmla="*/ 0 h 6710680"/>
            <a:gd name="csX14" fmla="*/ 7080656 w 9255760"/>
            <a:gd name="csY14" fmla="*/ 0 h 6710680"/>
            <a:gd name="csX15" fmla="*/ 7474026 w 9255760"/>
            <a:gd name="csY15" fmla="*/ 0 h 6710680"/>
            <a:gd name="csX16" fmla="*/ 7774838 w 9255760"/>
            <a:gd name="csY16" fmla="*/ 0 h 6710680"/>
            <a:gd name="csX17" fmla="*/ 8168208 w 9255760"/>
            <a:gd name="csY17" fmla="*/ 0 h 6710680"/>
            <a:gd name="csX18" fmla="*/ 8561578 w 9255760"/>
            <a:gd name="csY18" fmla="*/ 0 h 6710680"/>
            <a:gd name="csX19" fmla="*/ 9255760 w 9255760"/>
            <a:gd name="csY19" fmla="*/ 0 h 6710680"/>
            <a:gd name="csX20" fmla="*/ 9255760 w 9255760"/>
            <a:gd name="csY20" fmla="*/ 425010 h 6710680"/>
            <a:gd name="csX21" fmla="*/ 9255760 w 9255760"/>
            <a:gd name="csY21" fmla="*/ 1118447 h 6710680"/>
            <a:gd name="csX22" fmla="*/ 9255760 w 9255760"/>
            <a:gd name="csY22" fmla="*/ 1677670 h 6710680"/>
            <a:gd name="csX23" fmla="*/ 9255760 w 9255760"/>
            <a:gd name="csY23" fmla="*/ 2304000 h 6710680"/>
            <a:gd name="csX24" fmla="*/ 9255760 w 9255760"/>
            <a:gd name="csY24" fmla="*/ 2930330 h 6710680"/>
            <a:gd name="csX25" fmla="*/ 9255760 w 9255760"/>
            <a:gd name="csY25" fmla="*/ 3422447 h 6710680"/>
            <a:gd name="csX26" fmla="*/ 9255760 w 9255760"/>
            <a:gd name="csY26" fmla="*/ 3981670 h 6710680"/>
            <a:gd name="csX27" fmla="*/ 9255760 w 9255760"/>
            <a:gd name="csY27" fmla="*/ 4473787 h 6710680"/>
            <a:gd name="csX28" fmla="*/ 9255760 w 9255760"/>
            <a:gd name="csY28" fmla="*/ 4965903 h 6710680"/>
            <a:gd name="csX29" fmla="*/ 9255760 w 9255760"/>
            <a:gd name="csY29" fmla="*/ 5659340 h 6710680"/>
            <a:gd name="csX30" fmla="*/ 9255760 w 9255760"/>
            <a:gd name="csY30" fmla="*/ 6017243 h 6710680"/>
            <a:gd name="csX31" fmla="*/ 9255760 w 9255760"/>
            <a:gd name="csY31" fmla="*/ 6710680 h 6710680"/>
            <a:gd name="csX32" fmla="*/ 8677275 w 9255760"/>
            <a:gd name="csY32" fmla="*/ 6710680 h 6710680"/>
            <a:gd name="csX33" fmla="*/ 8283905 w 9255760"/>
            <a:gd name="csY33" fmla="*/ 6710680 h 6710680"/>
            <a:gd name="csX34" fmla="*/ 7705420 w 9255760"/>
            <a:gd name="csY34" fmla="*/ 6710680 h 6710680"/>
            <a:gd name="csX35" fmla="*/ 7126935 w 9255760"/>
            <a:gd name="csY35" fmla="*/ 6710680 h 6710680"/>
            <a:gd name="csX36" fmla="*/ 6826123 w 9255760"/>
            <a:gd name="csY36" fmla="*/ 6710680 h 6710680"/>
            <a:gd name="csX37" fmla="*/ 6247638 w 9255760"/>
            <a:gd name="csY37" fmla="*/ 6710680 h 6710680"/>
            <a:gd name="csX38" fmla="*/ 5484038 w 9255760"/>
            <a:gd name="csY38" fmla="*/ 6710680 h 6710680"/>
            <a:gd name="csX39" fmla="*/ 4998110 w 9255760"/>
            <a:gd name="csY39" fmla="*/ 6710680 h 6710680"/>
            <a:gd name="csX40" fmla="*/ 4234510 w 9255760"/>
            <a:gd name="csY40" fmla="*/ 6710680 h 6710680"/>
            <a:gd name="csX41" fmla="*/ 3563468 w 9255760"/>
            <a:gd name="csY41" fmla="*/ 6710680 h 6710680"/>
            <a:gd name="csX42" fmla="*/ 2892425 w 9255760"/>
            <a:gd name="csY42" fmla="*/ 6710680 h 6710680"/>
            <a:gd name="csX43" fmla="*/ 2406498 w 9255760"/>
            <a:gd name="csY43" fmla="*/ 6710680 h 6710680"/>
            <a:gd name="csX44" fmla="*/ 2105685 w 9255760"/>
            <a:gd name="csY44" fmla="*/ 6710680 h 6710680"/>
            <a:gd name="csX45" fmla="*/ 1527200 w 9255760"/>
            <a:gd name="csY45" fmla="*/ 6710680 h 6710680"/>
            <a:gd name="csX46" fmla="*/ 948715 w 9255760"/>
            <a:gd name="csY46" fmla="*/ 6710680 h 6710680"/>
            <a:gd name="csX47" fmla="*/ 0 w 9255760"/>
            <a:gd name="csY47" fmla="*/ 6710680 h 6710680"/>
            <a:gd name="csX48" fmla="*/ 0 w 9255760"/>
            <a:gd name="csY48" fmla="*/ 6352777 h 6710680"/>
            <a:gd name="csX49" fmla="*/ 0 w 9255760"/>
            <a:gd name="csY49" fmla="*/ 5927767 h 6710680"/>
            <a:gd name="csX50" fmla="*/ 0 w 9255760"/>
            <a:gd name="csY50" fmla="*/ 5569864 h 6710680"/>
            <a:gd name="csX51" fmla="*/ 0 w 9255760"/>
            <a:gd name="csY51" fmla="*/ 5077748 h 6710680"/>
            <a:gd name="csX52" fmla="*/ 0 w 9255760"/>
            <a:gd name="csY52" fmla="*/ 4719845 h 6710680"/>
            <a:gd name="csX53" fmla="*/ 0 w 9255760"/>
            <a:gd name="csY53" fmla="*/ 4227728 h 6710680"/>
            <a:gd name="csX54" fmla="*/ 0 w 9255760"/>
            <a:gd name="csY54" fmla="*/ 3869825 h 6710680"/>
            <a:gd name="csX55" fmla="*/ 0 w 9255760"/>
            <a:gd name="csY55" fmla="*/ 3511923 h 6710680"/>
            <a:gd name="csX56" fmla="*/ 0 w 9255760"/>
            <a:gd name="csY56" fmla="*/ 2818486 h 6710680"/>
            <a:gd name="csX57" fmla="*/ 0 w 9255760"/>
            <a:gd name="csY57" fmla="*/ 2326369 h 6710680"/>
            <a:gd name="csX58" fmla="*/ 0 w 9255760"/>
            <a:gd name="csY58" fmla="*/ 1767146 h 6710680"/>
            <a:gd name="csX59" fmla="*/ 0 w 9255760"/>
            <a:gd name="csY59" fmla="*/ 1409243 h 6710680"/>
            <a:gd name="csX60" fmla="*/ 0 w 9255760"/>
            <a:gd name="csY60" fmla="*/ 850019 h 6710680"/>
            <a:gd name="csX61" fmla="*/ 0 w 9255760"/>
            <a:gd name="csY61" fmla="*/ 0 h 6710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  <a:cxn ang="0">
              <a:pos x="csX61" y="csY61"/>
            </a:cxn>
          </a:cxnLst>
          <a:rect l="l" t="t" r="r" b="b"/>
          <a:pathLst>
            <a:path w="9255760" h="6710680" extrusionOk="0">
              <a:moveTo>
                <a:pt x="0" y="0"/>
              </a:moveTo>
              <a:cubicBezTo>
                <a:pt x="94403" y="-5888"/>
                <a:pt x="217581" y="21316"/>
                <a:pt x="300812" y="0"/>
              </a:cubicBezTo>
              <a:cubicBezTo>
                <a:pt x="384043" y="-21316"/>
                <a:pt x="537737" y="34555"/>
                <a:pt x="601624" y="0"/>
              </a:cubicBezTo>
              <a:cubicBezTo>
                <a:pt x="665511" y="-34555"/>
                <a:pt x="960737" y="43812"/>
                <a:pt x="1180109" y="0"/>
              </a:cubicBezTo>
              <a:cubicBezTo>
                <a:pt x="1399481" y="-43812"/>
                <a:pt x="1665810" y="67561"/>
                <a:pt x="1943710" y="0"/>
              </a:cubicBezTo>
              <a:cubicBezTo>
                <a:pt x="2221610" y="-67561"/>
                <a:pt x="2236241" y="18009"/>
                <a:pt x="2429637" y="0"/>
              </a:cubicBezTo>
              <a:cubicBezTo>
                <a:pt x="2623033" y="-18009"/>
                <a:pt x="2804060" y="52459"/>
                <a:pt x="3008122" y="0"/>
              </a:cubicBezTo>
              <a:cubicBezTo>
                <a:pt x="3212185" y="-52459"/>
                <a:pt x="3287796" y="19948"/>
                <a:pt x="3494049" y="0"/>
              </a:cubicBezTo>
              <a:cubicBezTo>
                <a:pt x="3700302" y="-19948"/>
                <a:pt x="3839056" y="70764"/>
                <a:pt x="4165092" y="0"/>
              </a:cubicBezTo>
              <a:cubicBezTo>
                <a:pt x="4491128" y="-70764"/>
                <a:pt x="4397149" y="14386"/>
                <a:pt x="4558462" y="0"/>
              </a:cubicBezTo>
              <a:cubicBezTo>
                <a:pt x="4719775" y="-14386"/>
                <a:pt x="4951888" y="26885"/>
                <a:pt x="5229504" y="0"/>
              </a:cubicBezTo>
              <a:cubicBezTo>
                <a:pt x="5507120" y="-26885"/>
                <a:pt x="5531665" y="35458"/>
                <a:pt x="5715432" y="0"/>
              </a:cubicBezTo>
              <a:cubicBezTo>
                <a:pt x="5899199" y="-35458"/>
                <a:pt x="6029594" y="8279"/>
                <a:pt x="6108802" y="0"/>
              </a:cubicBezTo>
              <a:cubicBezTo>
                <a:pt x="6188010" y="-8279"/>
                <a:pt x="6464874" y="50332"/>
                <a:pt x="6594729" y="0"/>
              </a:cubicBezTo>
              <a:cubicBezTo>
                <a:pt x="6724584" y="-50332"/>
                <a:pt x="6843042" y="8566"/>
                <a:pt x="7080656" y="0"/>
              </a:cubicBezTo>
              <a:cubicBezTo>
                <a:pt x="7318270" y="-8566"/>
                <a:pt x="7308049" y="36757"/>
                <a:pt x="7474026" y="0"/>
              </a:cubicBezTo>
              <a:cubicBezTo>
                <a:pt x="7640003" y="-36757"/>
                <a:pt x="7697668" y="31497"/>
                <a:pt x="7774838" y="0"/>
              </a:cubicBezTo>
              <a:cubicBezTo>
                <a:pt x="7852008" y="-31497"/>
                <a:pt x="8034088" y="31414"/>
                <a:pt x="8168208" y="0"/>
              </a:cubicBezTo>
              <a:cubicBezTo>
                <a:pt x="8302328" y="-31414"/>
                <a:pt x="8396222" y="17331"/>
                <a:pt x="8561578" y="0"/>
              </a:cubicBezTo>
              <a:cubicBezTo>
                <a:pt x="8726934" y="-17331"/>
                <a:pt x="9060422" y="58754"/>
                <a:pt x="9255760" y="0"/>
              </a:cubicBezTo>
              <a:cubicBezTo>
                <a:pt x="9279195" y="95140"/>
                <a:pt x="9231811" y="280978"/>
                <a:pt x="9255760" y="425010"/>
              </a:cubicBezTo>
              <a:cubicBezTo>
                <a:pt x="9279709" y="569042"/>
                <a:pt x="9194124" y="858999"/>
                <a:pt x="9255760" y="1118447"/>
              </a:cubicBezTo>
              <a:cubicBezTo>
                <a:pt x="9317396" y="1377895"/>
                <a:pt x="9208425" y="1525162"/>
                <a:pt x="9255760" y="1677670"/>
              </a:cubicBezTo>
              <a:cubicBezTo>
                <a:pt x="9303095" y="1830178"/>
                <a:pt x="9237535" y="2059413"/>
                <a:pt x="9255760" y="2304000"/>
              </a:cubicBezTo>
              <a:cubicBezTo>
                <a:pt x="9273985" y="2548587"/>
                <a:pt x="9195263" y="2664648"/>
                <a:pt x="9255760" y="2930330"/>
              </a:cubicBezTo>
              <a:cubicBezTo>
                <a:pt x="9316257" y="3196012"/>
                <a:pt x="9200478" y="3205383"/>
                <a:pt x="9255760" y="3422447"/>
              </a:cubicBezTo>
              <a:cubicBezTo>
                <a:pt x="9311042" y="3639511"/>
                <a:pt x="9212999" y="3710913"/>
                <a:pt x="9255760" y="3981670"/>
              </a:cubicBezTo>
              <a:cubicBezTo>
                <a:pt x="9298521" y="4252427"/>
                <a:pt x="9205091" y="4347636"/>
                <a:pt x="9255760" y="4473787"/>
              </a:cubicBezTo>
              <a:cubicBezTo>
                <a:pt x="9306429" y="4599938"/>
                <a:pt x="9209215" y="4860206"/>
                <a:pt x="9255760" y="4965903"/>
              </a:cubicBezTo>
              <a:cubicBezTo>
                <a:pt x="9302305" y="5071600"/>
                <a:pt x="9211851" y="5504553"/>
                <a:pt x="9255760" y="5659340"/>
              </a:cubicBezTo>
              <a:cubicBezTo>
                <a:pt x="9299669" y="5814127"/>
                <a:pt x="9228054" y="5849719"/>
                <a:pt x="9255760" y="6017243"/>
              </a:cubicBezTo>
              <a:cubicBezTo>
                <a:pt x="9283466" y="6184767"/>
                <a:pt x="9182649" y="6368985"/>
                <a:pt x="9255760" y="6710680"/>
              </a:cubicBezTo>
              <a:cubicBezTo>
                <a:pt x="8994322" y="6757717"/>
                <a:pt x="8927440" y="6668691"/>
                <a:pt x="8677275" y="6710680"/>
              </a:cubicBezTo>
              <a:cubicBezTo>
                <a:pt x="8427110" y="6752669"/>
                <a:pt x="8429974" y="6703421"/>
                <a:pt x="8283905" y="6710680"/>
              </a:cubicBezTo>
              <a:cubicBezTo>
                <a:pt x="8137836" y="6717939"/>
                <a:pt x="7841130" y="6700542"/>
                <a:pt x="7705420" y="6710680"/>
              </a:cubicBezTo>
              <a:cubicBezTo>
                <a:pt x="7569710" y="6720818"/>
                <a:pt x="7296831" y="6696061"/>
                <a:pt x="7126935" y="6710680"/>
              </a:cubicBezTo>
              <a:cubicBezTo>
                <a:pt x="6957040" y="6725299"/>
                <a:pt x="6956032" y="6688882"/>
                <a:pt x="6826123" y="6710680"/>
              </a:cubicBezTo>
              <a:cubicBezTo>
                <a:pt x="6696214" y="6732478"/>
                <a:pt x="6481848" y="6669144"/>
                <a:pt x="6247638" y="6710680"/>
              </a:cubicBezTo>
              <a:cubicBezTo>
                <a:pt x="6013429" y="6752216"/>
                <a:pt x="5741561" y="6677484"/>
                <a:pt x="5484038" y="6710680"/>
              </a:cubicBezTo>
              <a:cubicBezTo>
                <a:pt x="5226515" y="6743876"/>
                <a:pt x="5189605" y="6695885"/>
                <a:pt x="4998110" y="6710680"/>
              </a:cubicBezTo>
              <a:cubicBezTo>
                <a:pt x="4806615" y="6725475"/>
                <a:pt x="4428206" y="6695769"/>
                <a:pt x="4234510" y="6710680"/>
              </a:cubicBezTo>
              <a:cubicBezTo>
                <a:pt x="4040814" y="6725591"/>
                <a:pt x="3727223" y="6676748"/>
                <a:pt x="3563468" y="6710680"/>
              </a:cubicBezTo>
              <a:cubicBezTo>
                <a:pt x="3399713" y="6744612"/>
                <a:pt x="3103318" y="6654933"/>
                <a:pt x="2892425" y="6710680"/>
              </a:cubicBezTo>
              <a:cubicBezTo>
                <a:pt x="2681532" y="6766427"/>
                <a:pt x="2509651" y="6697328"/>
                <a:pt x="2406498" y="6710680"/>
              </a:cubicBezTo>
              <a:cubicBezTo>
                <a:pt x="2303345" y="6724032"/>
                <a:pt x="2185336" y="6681419"/>
                <a:pt x="2105685" y="6710680"/>
              </a:cubicBezTo>
              <a:cubicBezTo>
                <a:pt x="2026034" y="6739941"/>
                <a:pt x="1776452" y="6698460"/>
                <a:pt x="1527200" y="6710680"/>
              </a:cubicBezTo>
              <a:cubicBezTo>
                <a:pt x="1277949" y="6722900"/>
                <a:pt x="1102102" y="6707576"/>
                <a:pt x="948715" y="6710680"/>
              </a:cubicBezTo>
              <a:cubicBezTo>
                <a:pt x="795328" y="6713784"/>
                <a:pt x="306790" y="6620179"/>
                <a:pt x="0" y="6710680"/>
              </a:cubicBezTo>
              <a:cubicBezTo>
                <a:pt x="-9595" y="6551833"/>
                <a:pt x="31334" y="6492416"/>
                <a:pt x="0" y="6352777"/>
              </a:cubicBezTo>
              <a:cubicBezTo>
                <a:pt x="-31334" y="6213138"/>
                <a:pt x="32116" y="6134822"/>
                <a:pt x="0" y="5927767"/>
              </a:cubicBezTo>
              <a:cubicBezTo>
                <a:pt x="-32116" y="5720712"/>
                <a:pt x="1163" y="5667134"/>
                <a:pt x="0" y="5569864"/>
              </a:cubicBezTo>
              <a:cubicBezTo>
                <a:pt x="-1163" y="5472594"/>
                <a:pt x="30850" y="5259838"/>
                <a:pt x="0" y="5077748"/>
              </a:cubicBezTo>
              <a:cubicBezTo>
                <a:pt x="-30850" y="4895658"/>
                <a:pt x="30396" y="4873651"/>
                <a:pt x="0" y="4719845"/>
              </a:cubicBezTo>
              <a:cubicBezTo>
                <a:pt x="-30396" y="4566039"/>
                <a:pt x="26672" y="4464032"/>
                <a:pt x="0" y="4227728"/>
              </a:cubicBezTo>
              <a:cubicBezTo>
                <a:pt x="-26672" y="3991424"/>
                <a:pt x="8328" y="3991179"/>
                <a:pt x="0" y="3869825"/>
              </a:cubicBezTo>
              <a:cubicBezTo>
                <a:pt x="-8328" y="3748471"/>
                <a:pt x="27981" y="3584424"/>
                <a:pt x="0" y="3511923"/>
              </a:cubicBezTo>
              <a:cubicBezTo>
                <a:pt x="-27981" y="3439422"/>
                <a:pt x="62010" y="3155614"/>
                <a:pt x="0" y="2818486"/>
              </a:cubicBezTo>
              <a:cubicBezTo>
                <a:pt x="-62010" y="2481358"/>
                <a:pt x="15675" y="2429204"/>
                <a:pt x="0" y="2326369"/>
              </a:cubicBezTo>
              <a:cubicBezTo>
                <a:pt x="-15675" y="2223534"/>
                <a:pt x="43385" y="1920417"/>
                <a:pt x="0" y="1767146"/>
              </a:cubicBezTo>
              <a:cubicBezTo>
                <a:pt x="-43385" y="1613875"/>
                <a:pt x="16950" y="1529782"/>
                <a:pt x="0" y="1409243"/>
              </a:cubicBezTo>
              <a:cubicBezTo>
                <a:pt x="-16950" y="1288704"/>
                <a:pt x="49960" y="1124214"/>
                <a:pt x="0" y="850019"/>
              </a:cubicBezTo>
              <a:cubicBezTo>
                <a:pt x="-49960" y="575824"/>
                <a:pt x="54907" y="197582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36</xdr:col>
      <xdr:colOff>548640</xdr:colOff>
      <xdr:row>101</xdr:row>
      <xdr:rowOff>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5281E447-535D-474E-A62D-7550D177100C}"/>
            </a:ext>
          </a:extLst>
        </xdr:cNvPr>
        <xdr:cNvSpPr/>
      </xdr:nvSpPr>
      <xdr:spPr>
        <a:xfrm>
          <a:off x="13830300" y="22517100"/>
          <a:ext cx="8943340" cy="3213100"/>
        </a:xfrm>
        <a:custGeom>
          <a:avLst/>
          <a:gdLst>
            <a:gd name="csX0" fmla="*/ 0 w 8943340"/>
            <a:gd name="csY0" fmla="*/ 535527 h 3213100"/>
            <a:gd name="csX1" fmla="*/ 535527 w 8943340"/>
            <a:gd name="csY1" fmla="*/ 0 h 3213100"/>
            <a:gd name="csX2" fmla="*/ 861665 w 8943340"/>
            <a:gd name="csY2" fmla="*/ 0 h 3213100"/>
            <a:gd name="csX3" fmla="*/ 1502694 w 8943340"/>
            <a:gd name="csY3" fmla="*/ 0 h 3213100"/>
            <a:gd name="csX4" fmla="*/ 2065000 w 8943340"/>
            <a:gd name="csY4" fmla="*/ 0 h 3213100"/>
            <a:gd name="csX5" fmla="*/ 2784752 w 8943340"/>
            <a:gd name="csY5" fmla="*/ 0 h 3213100"/>
            <a:gd name="csX6" fmla="*/ 3504503 w 8943340"/>
            <a:gd name="csY6" fmla="*/ 0 h 3213100"/>
            <a:gd name="csX7" fmla="*/ 4145532 w 8943340"/>
            <a:gd name="csY7" fmla="*/ 0 h 3213100"/>
            <a:gd name="csX8" fmla="*/ 4629116 w 8943340"/>
            <a:gd name="csY8" fmla="*/ 0 h 3213100"/>
            <a:gd name="csX9" fmla="*/ 5033976 w 8943340"/>
            <a:gd name="csY9" fmla="*/ 0 h 3213100"/>
            <a:gd name="csX10" fmla="*/ 5596282 w 8943340"/>
            <a:gd name="csY10" fmla="*/ 0 h 3213100"/>
            <a:gd name="csX11" fmla="*/ 6079866 w 8943340"/>
            <a:gd name="csY11" fmla="*/ 0 h 3213100"/>
            <a:gd name="csX12" fmla="*/ 6642172 w 8943340"/>
            <a:gd name="csY12" fmla="*/ 0 h 3213100"/>
            <a:gd name="csX13" fmla="*/ 6968309 w 8943340"/>
            <a:gd name="csY13" fmla="*/ 0 h 3213100"/>
            <a:gd name="csX14" fmla="*/ 7294447 w 8943340"/>
            <a:gd name="csY14" fmla="*/ 0 h 3213100"/>
            <a:gd name="csX15" fmla="*/ 8407813 w 8943340"/>
            <a:gd name="csY15" fmla="*/ 0 h 3213100"/>
            <a:gd name="csX16" fmla="*/ 8943340 w 8943340"/>
            <a:gd name="csY16" fmla="*/ 535527 h 3213100"/>
            <a:gd name="csX17" fmla="*/ 8943340 w 8943340"/>
            <a:gd name="csY17" fmla="*/ 1049618 h 3213100"/>
            <a:gd name="csX18" fmla="*/ 8943340 w 8943340"/>
            <a:gd name="csY18" fmla="*/ 1520868 h 3213100"/>
            <a:gd name="csX19" fmla="*/ 8943340 w 8943340"/>
            <a:gd name="csY19" fmla="*/ 2077800 h 3213100"/>
            <a:gd name="csX20" fmla="*/ 8943340 w 8943340"/>
            <a:gd name="csY20" fmla="*/ 2677573 h 3213100"/>
            <a:gd name="csX21" fmla="*/ 8407813 w 8943340"/>
            <a:gd name="csY21" fmla="*/ 3213100 h 3213100"/>
            <a:gd name="csX22" fmla="*/ 7845507 w 8943340"/>
            <a:gd name="csY22" fmla="*/ 3213100 h 3213100"/>
            <a:gd name="csX23" fmla="*/ 7361924 w 8943340"/>
            <a:gd name="csY23" fmla="*/ 3213100 h 3213100"/>
            <a:gd name="csX24" fmla="*/ 6720895 w 8943340"/>
            <a:gd name="csY24" fmla="*/ 3213100 h 3213100"/>
            <a:gd name="csX25" fmla="*/ 6394757 w 8943340"/>
            <a:gd name="csY25" fmla="*/ 3213100 h 3213100"/>
            <a:gd name="csX26" fmla="*/ 5989897 w 8943340"/>
            <a:gd name="csY26" fmla="*/ 3213100 h 3213100"/>
            <a:gd name="csX27" fmla="*/ 5427590 w 8943340"/>
            <a:gd name="csY27" fmla="*/ 3213100 h 3213100"/>
            <a:gd name="csX28" fmla="*/ 5101453 w 8943340"/>
            <a:gd name="csY28" fmla="*/ 3213100 h 3213100"/>
            <a:gd name="csX29" fmla="*/ 4539147 w 8943340"/>
            <a:gd name="csY29" fmla="*/ 3213100 h 3213100"/>
            <a:gd name="csX30" fmla="*/ 4213009 w 8943340"/>
            <a:gd name="csY30" fmla="*/ 3213100 h 3213100"/>
            <a:gd name="csX31" fmla="*/ 3650703 w 8943340"/>
            <a:gd name="csY31" fmla="*/ 3213100 h 3213100"/>
            <a:gd name="csX32" fmla="*/ 3088397 w 8943340"/>
            <a:gd name="csY32" fmla="*/ 3213100 h 3213100"/>
            <a:gd name="csX33" fmla="*/ 2447368 w 8943340"/>
            <a:gd name="csY33" fmla="*/ 3213100 h 3213100"/>
            <a:gd name="csX34" fmla="*/ 1963785 w 8943340"/>
            <a:gd name="csY34" fmla="*/ 3213100 h 3213100"/>
            <a:gd name="csX35" fmla="*/ 1401478 w 8943340"/>
            <a:gd name="csY35" fmla="*/ 3213100 h 3213100"/>
            <a:gd name="csX36" fmla="*/ 535527 w 8943340"/>
            <a:gd name="csY36" fmla="*/ 3213100 h 3213100"/>
            <a:gd name="csX37" fmla="*/ 0 w 8943340"/>
            <a:gd name="csY37" fmla="*/ 2677573 h 3213100"/>
            <a:gd name="csX38" fmla="*/ 0 w 8943340"/>
            <a:gd name="csY38" fmla="*/ 2099221 h 3213100"/>
            <a:gd name="csX39" fmla="*/ 0 w 8943340"/>
            <a:gd name="csY39" fmla="*/ 1606550 h 3213100"/>
            <a:gd name="csX40" fmla="*/ 0 w 8943340"/>
            <a:gd name="csY40" fmla="*/ 1028198 h 3213100"/>
            <a:gd name="csX41" fmla="*/ 0 w 8943340"/>
            <a:gd name="csY41" fmla="*/ 535527 h 32131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943340" h="3213100" extrusionOk="0">
              <a:moveTo>
                <a:pt x="0" y="535527"/>
              </a:moveTo>
              <a:cubicBezTo>
                <a:pt x="-39220" y="304519"/>
                <a:pt x="247000" y="1935"/>
                <a:pt x="535527" y="0"/>
              </a:cubicBezTo>
              <a:cubicBezTo>
                <a:pt x="649112" y="-6521"/>
                <a:pt x="701271" y="12014"/>
                <a:pt x="861665" y="0"/>
              </a:cubicBezTo>
              <a:cubicBezTo>
                <a:pt x="1022059" y="-12014"/>
                <a:pt x="1210742" y="26633"/>
                <a:pt x="1502694" y="0"/>
              </a:cubicBezTo>
              <a:cubicBezTo>
                <a:pt x="1794646" y="-26633"/>
                <a:pt x="1871016" y="56856"/>
                <a:pt x="2065000" y="0"/>
              </a:cubicBezTo>
              <a:cubicBezTo>
                <a:pt x="2258984" y="-56856"/>
                <a:pt x="2624845" y="79820"/>
                <a:pt x="2784752" y="0"/>
              </a:cubicBezTo>
              <a:cubicBezTo>
                <a:pt x="2944659" y="-79820"/>
                <a:pt x="3232068" y="43119"/>
                <a:pt x="3504503" y="0"/>
              </a:cubicBezTo>
              <a:cubicBezTo>
                <a:pt x="3776938" y="-43119"/>
                <a:pt x="3975898" y="7412"/>
                <a:pt x="4145532" y="0"/>
              </a:cubicBezTo>
              <a:cubicBezTo>
                <a:pt x="4315166" y="-7412"/>
                <a:pt x="4516061" y="19338"/>
                <a:pt x="4629116" y="0"/>
              </a:cubicBezTo>
              <a:cubicBezTo>
                <a:pt x="4742171" y="-19338"/>
                <a:pt x="4939466" y="26367"/>
                <a:pt x="5033976" y="0"/>
              </a:cubicBezTo>
              <a:cubicBezTo>
                <a:pt x="5128486" y="-26367"/>
                <a:pt x="5432551" y="34903"/>
                <a:pt x="5596282" y="0"/>
              </a:cubicBezTo>
              <a:cubicBezTo>
                <a:pt x="5760013" y="-34903"/>
                <a:pt x="5872550" y="16412"/>
                <a:pt x="6079866" y="0"/>
              </a:cubicBezTo>
              <a:cubicBezTo>
                <a:pt x="6287182" y="-16412"/>
                <a:pt x="6486209" y="1015"/>
                <a:pt x="6642172" y="0"/>
              </a:cubicBezTo>
              <a:cubicBezTo>
                <a:pt x="6798135" y="-1015"/>
                <a:pt x="6843596" y="38858"/>
                <a:pt x="6968309" y="0"/>
              </a:cubicBezTo>
              <a:cubicBezTo>
                <a:pt x="7093022" y="-38858"/>
                <a:pt x="7142339" y="13258"/>
                <a:pt x="7294447" y="0"/>
              </a:cubicBezTo>
              <a:cubicBezTo>
                <a:pt x="7446555" y="-13258"/>
                <a:pt x="8076058" y="116646"/>
                <a:pt x="8407813" y="0"/>
              </a:cubicBezTo>
              <a:cubicBezTo>
                <a:pt x="8716667" y="-81362"/>
                <a:pt x="8955402" y="190365"/>
                <a:pt x="8943340" y="535527"/>
              </a:cubicBezTo>
              <a:cubicBezTo>
                <a:pt x="8962193" y="666584"/>
                <a:pt x="8932186" y="852215"/>
                <a:pt x="8943340" y="1049618"/>
              </a:cubicBezTo>
              <a:cubicBezTo>
                <a:pt x="8954494" y="1247021"/>
                <a:pt x="8925944" y="1313283"/>
                <a:pt x="8943340" y="1520868"/>
              </a:cubicBezTo>
              <a:cubicBezTo>
                <a:pt x="8960736" y="1728453"/>
                <a:pt x="8930360" y="1921000"/>
                <a:pt x="8943340" y="2077800"/>
              </a:cubicBezTo>
              <a:cubicBezTo>
                <a:pt x="8956320" y="2234600"/>
                <a:pt x="8902800" y="2487058"/>
                <a:pt x="8943340" y="2677573"/>
              </a:cubicBezTo>
              <a:cubicBezTo>
                <a:pt x="8970703" y="2971959"/>
                <a:pt x="8720872" y="3235418"/>
                <a:pt x="8407813" y="3213100"/>
              </a:cubicBezTo>
              <a:cubicBezTo>
                <a:pt x="8139798" y="3241543"/>
                <a:pt x="8057222" y="3186180"/>
                <a:pt x="7845507" y="3213100"/>
              </a:cubicBezTo>
              <a:cubicBezTo>
                <a:pt x="7633792" y="3240020"/>
                <a:pt x="7464219" y="3190493"/>
                <a:pt x="7361924" y="3213100"/>
              </a:cubicBezTo>
              <a:cubicBezTo>
                <a:pt x="7259629" y="3235707"/>
                <a:pt x="6899231" y="3148616"/>
                <a:pt x="6720895" y="3213100"/>
              </a:cubicBezTo>
              <a:cubicBezTo>
                <a:pt x="6542559" y="3277584"/>
                <a:pt x="6551348" y="3180591"/>
                <a:pt x="6394757" y="3213100"/>
              </a:cubicBezTo>
              <a:cubicBezTo>
                <a:pt x="6238166" y="3245609"/>
                <a:pt x="6130325" y="3188041"/>
                <a:pt x="5989897" y="3213100"/>
              </a:cubicBezTo>
              <a:cubicBezTo>
                <a:pt x="5849469" y="3238159"/>
                <a:pt x="5618817" y="3178491"/>
                <a:pt x="5427590" y="3213100"/>
              </a:cubicBezTo>
              <a:cubicBezTo>
                <a:pt x="5236363" y="3247709"/>
                <a:pt x="5202625" y="3201407"/>
                <a:pt x="5101453" y="3213100"/>
              </a:cubicBezTo>
              <a:cubicBezTo>
                <a:pt x="5000281" y="3224793"/>
                <a:pt x="4658464" y="3203965"/>
                <a:pt x="4539147" y="3213100"/>
              </a:cubicBezTo>
              <a:cubicBezTo>
                <a:pt x="4419830" y="3222235"/>
                <a:pt x="4340657" y="3190427"/>
                <a:pt x="4213009" y="3213100"/>
              </a:cubicBezTo>
              <a:cubicBezTo>
                <a:pt x="4085361" y="3235773"/>
                <a:pt x="3813542" y="3192643"/>
                <a:pt x="3650703" y="3213100"/>
              </a:cubicBezTo>
              <a:cubicBezTo>
                <a:pt x="3487864" y="3233557"/>
                <a:pt x="3360070" y="3148058"/>
                <a:pt x="3088397" y="3213100"/>
              </a:cubicBezTo>
              <a:cubicBezTo>
                <a:pt x="2816724" y="3278142"/>
                <a:pt x="2753368" y="3166323"/>
                <a:pt x="2447368" y="3213100"/>
              </a:cubicBezTo>
              <a:cubicBezTo>
                <a:pt x="2141368" y="3259877"/>
                <a:pt x="2095237" y="3188261"/>
                <a:pt x="1963785" y="3213100"/>
              </a:cubicBezTo>
              <a:cubicBezTo>
                <a:pt x="1832333" y="3237939"/>
                <a:pt x="1671535" y="3161427"/>
                <a:pt x="1401478" y="3213100"/>
              </a:cubicBezTo>
              <a:cubicBezTo>
                <a:pt x="1131421" y="3264773"/>
                <a:pt x="752459" y="3182482"/>
                <a:pt x="535527" y="3213100"/>
              </a:cubicBezTo>
              <a:cubicBezTo>
                <a:pt x="230893" y="3139508"/>
                <a:pt x="27286" y="3029245"/>
                <a:pt x="0" y="2677573"/>
              </a:cubicBezTo>
              <a:cubicBezTo>
                <a:pt x="-20961" y="2531653"/>
                <a:pt x="14945" y="2287238"/>
                <a:pt x="0" y="2099221"/>
              </a:cubicBezTo>
              <a:cubicBezTo>
                <a:pt x="-14945" y="1911204"/>
                <a:pt x="42510" y="1830665"/>
                <a:pt x="0" y="1606550"/>
              </a:cubicBezTo>
              <a:cubicBezTo>
                <a:pt x="-42510" y="1382435"/>
                <a:pt x="63496" y="1293242"/>
                <a:pt x="0" y="1028198"/>
              </a:cubicBezTo>
              <a:cubicBezTo>
                <a:pt x="-63496" y="763154"/>
                <a:pt x="37477" y="714448"/>
                <a:pt x="0" y="535527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36</xdr:col>
      <xdr:colOff>444500</xdr:colOff>
      <xdr:row>129</xdr:row>
      <xdr:rowOff>127000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D4083456-023C-4979-AA61-8DCB7B64C398}"/>
            </a:ext>
          </a:extLst>
        </xdr:cNvPr>
        <xdr:cNvSpPr/>
      </xdr:nvSpPr>
      <xdr:spPr>
        <a:xfrm>
          <a:off x="13957300" y="29425900"/>
          <a:ext cx="8712200" cy="3187700"/>
        </a:xfrm>
        <a:custGeom>
          <a:avLst/>
          <a:gdLst>
            <a:gd name="csX0" fmla="*/ 0 w 8712200"/>
            <a:gd name="csY0" fmla="*/ 531294 h 3187700"/>
            <a:gd name="csX1" fmla="*/ 531294 w 8712200"/>
            <a:gd name="csY1" fmla="*/ 0 h 3187700"/>
            <a:gd name="csX2" fmla="*/ 1272718 w 8712200"/>
            <a:gd name="csY2" fmla="*/ 0 h 3187700"/>
            <a:gd name="csX3" fmla="*/ 1631661 w 8712200"/>
            <a:gd name="csY3" fmla="*/ 0 h 3187700"/>
            <a:gd name="csX4" fmla="*/ 1990605 w 8712200"/>
            <a:gd name="csY4" fmla="*/ 0 h 3187700"/>
            <a:gd name="csX5" fmla="*/ 2349548 w 8712200"/>
            <a:gd name="csY5" fmla="*/ 0 h 3187700"/>
            <a:gd name="csX6" fmla="*/ 3090972 w 8712200"/>
            <a:gd name="csY6" fmla="*/ 0 h 3187700"/>
            <a:gd name="csX7" fmla="*/ 3679404 w 8712200"/>
            <a:gd name="csY7" fmla="*/ 0 h 3187700"/>
            <a:gd name="csX8" fmla="*/ 4267835 w 8712200"/>
            <a:gd name="csY8" fmla="*/ 0 h 3187700"/>
            <a:gd name="csX9" fmla="*/ 4626779 w 8712200"/>
            <a:gd name="csY9" fmla="*/ 0 h 3187700"/>
            <a:gd name="csX10" fmla="*/ 5291706 w 8712200"/>
            <a:gd name="csY10" fmla="*/ 0 h 3187700"/>
            <a:gd name="csX11" fmla="*/ 5956634 w 8712200"/>
            <a:gd name="csY11" fmla="*/ 0 h 3187700"/>
            <a:gd name="csX12" fmla="*/ 6468570 w 8712200"/>
            <a:gd name="csY12" fmla="*/ 0 h 3187700"/>
            <a:gd name="csX13" fmla="*/ 6827513 w 8712200"/>
            <a:gd name="csY13" fmla="*/ 0 h 3187700"/>
            <a:gd name="csX14" fmla="*/ 7186456 w 8712200"/>
            <a:gd name="csY14" fmla="*/ 0 h 3187700"/>
            <a:gd name="csX15" fmla="*/ 7621896 w 8712200"/>
            <a:gd name="csY15" fmla="*/ 0 h 3187700"/>
            <a:gd name="csX16" fmla="*/ 8180906 w 8712200"/>
            <a:gd name="csY16" fmla="*/ 0 h 3187700"/>
            <a:gd name="csX17" fmla="*/ 8712200 w 8712200"/>
            <a:gd name="csY17" fmla="*/ 531294 h 3187700"/>
            <a:gd name="csX18" fmla="*/ 8712200 w 8712200"/>
            <a:gd name="csY18" fmla="*/ 1105074 h 3187700"/>
            <a:gd name="csX19" fmla="*/ 8712200 w 8712200"/>
            <a:gd name="csY19" fmla="*/ 1636352 h 3187700"/>
            <a:gd name="csX20" fmla="*/ 8712200 w 8712200"/>
            <a:gd name="csY20" fmla="*/ 2167630 h 3187700"/>
            <a:gd name="csX21" fmla="*/ 8712200 w 8712200"/>
            <a:gd name="csY21" fmla="*/ 2656406 h 3187700"/>
            <a:gd name="csX22" fmla="*/ 8180906 w 8712200"/>
            <a:gd name="csY22" fmla="*/ 3187700 h 3187700"/>
            <a:gd name="csX23" fmla="*/ 7668970 w 8712200"/>
            <a:gd name="csY23" fmla="*/ 3187700 h 3187700"/>
            <a:gd name="csX24" fmla="*/ 6927546 w 8712200"/>
            <a:gd name="csY24" fmla="*/ 3187700 h 3187700"/>
            <a:gd name="csX25" fmla="*/ 6262619 w 8712200"/>
            <a:gd name="csY25" fmla="*/ 3187700 h 3187700"/>
            <a:gd name="csX26" fmla="*/ 5521195 w 8712200"/>
            <a:gd name="csY26" fmla="*/ 3187700 h 3187700"/>
            <a:gd name="csX27" fmla="*/ 4856267 w 8712200"/>
            <a:gd name="csY27" fmla="*/ 3187700 h 3187700"/>
            <a:gd name="csX28" fmla="*/ 4114843 w 8712200"/>
            <a:gd name="csY28" fmla="*/ 3187700 h 3187700"/>
            <a:gd name="csX29" fmla="*/ 3602907 w 8712200"/>
            <a:gd name="csY29" fmla="*/ 3187700 h 3187700"/>
            <a:gd name="csX30" fmla="*/ 3167468 w 8712200"/>
            <a:gd name="csY30" fmla="*/ 3187700 h 3187700"/>
            <a:gd name="csX31" fmla="*/ 2655532 w 8712200"/>
            <a:gd name="csY31" fmla="*/ 3187700 h 3187700"/>
            <a:gd name="csX32" fmla="*/ 2296589 w 8712200"/>
            <a:gd name="csY32" fmla="*/ 3187700 h 3187700"/>
            <a:gd name="csX33" fmla="*/ 1784654 w 8712200"/>
            <a:gd name="csY33" fmla="*/ 3187700 h 3187700"/>
            <a:gd name="csX34" fmla="*/ 1425710 w 8712200"/>
            <a:gd name="csY34" fmla="*/ 3187700 h 3187700"/>
            <a:gd name="csX35" fmla="*/ 1066767 w 8712200"/>
            <a:gd name="csY35" fmla="*/ 3187700 h 3187700"/>
            <a:gd name="csX36" fmla="*/ 531294 w 8712200"/>
            <a:gd name="csY36" fmla="*/ 3187700 h 3187700"/>
            <a:gd name="csX37" fmla="*/ 0 w 8712200"/>
            <a:gd name="csY37" fmla="*/ 2656406 h 3187700"/>
            <a:gd name="csX38" fmla="*/ 0 w 8712200"/>
            <a:gd name="csY38" fmla="*/ 2188881 h 3187700"/>
            <a:gd name="csX39" fmla="*/ 0 w 8712200"/>
            <a:gd name="csY39" fmla="*/ 1615101 h 3187700"/>
            <a:gd name="csX40" fmla="*/ 0 w 8712200"/>
            <a:gd name="csY40" fmla="*/ 1083823 h 3187700"/>
            <a:gd name="csX41" fmla="*/ 0 w 8712200"/>
            <a:gd name="csY41" fmla="*/ 531294 h 31877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712200" h="3187700" extrusionOk="0">
              <a:moveTo>
                <a:pt x="0" y="531294"/>
              </a:moveTo>
              <a:cubicBezTo>
                <a:pt x="-62323" y="211954"/>
                <a:pt x="234055" y="-65587"/>
                <a:pt x="531294" y="0"/>
              </a:cubicBezTo>
              <a:cubicBezTo>
                <a:pt x="873298" y="-54503"/>
                <a:pt x="955280" y="49738"/>
                <a:pt x="1272718" y="0"/>
              </a:cubicBezTo>
              <a:cubicBezTo>
                <a:pt x="1590156" y="-49738"/>
                <a:pt x="1557700" y="41370"/>
                <a:pt x="1631661" y="0"/>
              </a:cubicBezTo>
              <a:cubicBezTo>
                <a:pt x="1705622" y="-41370"/>
                <a:pt x="1885482" y="42895"/>
                <a:pt x="1990605" y="0"/>
              </a:cubicBezTo>
              <a:cubicBezTo>
                <a:pt x="2095728" y="-42895"/>
                <a:pt x="2171399" y="29893"/>
                <a:pt x="2349548" y="0"/>
              </a:cubicBezTo>
              <a:cubicBezTo>
                <a:pt x="2527697" y="-29893"/>
                <a:pt x="2811865" y="64117"/>
                <a:pt x="3090972" y="0"/>
              </a:cubicBezTo>
              <a:cubicBezTo>
                <a:pt x="3370079" y="-64117"/>
                <a:pt x="3498004" y="22892"/>
                <a:pt x="3679404" y="0"/>
              </a:cubicBezTo>
              <a:cubicBezTo>
                <a:pt x="3860804" y="-22892"/>
                <a:pt x="4002402" y="32069"/>
                <a:pt x="4267835" y="0"/>
              </a:cubicBezTo>
              <a:cubicBezTo>
                <a:pt x="4533268" y="-32069"/>
                <a:pt x="4536415" y="25873"/>
                <a:pt x="4626779" y="0"/>
              </a:cubicBezTo>
              <a:cubicBezTo>
                <a:pt x="4717143" y="-25873"/>
                <a:pt x="4995277" y="51190"/>
                <a:pt x="5291706" y="0"/>
              </a:cubicBezTo>
              <a:cubicBezTo>
                <a:pt x="5588135" y="-51190"/>
                <a:pt x="5790828" y="33277"/>
                <a:pt x="5956634" y="0"/>
              </a:cubicBezTo>
              <a:cubicBezTo>
                <a:pt x="6122440" y="-33277"/>
                <a:pt x="6293347" y="40772"/>
                <a:pt x="6468570" y="0"/>
              </a:cubicBezTo>
              <a:cubicBezTo>
                <a:pt x="6643793" y="-40772"/>
                <a:pt x="6654337" y="14481"/>
                <a:pt x="6827513" y="0"/>
              </a:cubicBezTo>
              <a:cubicBezTo>
                <a:pt x="7000689" y="-14481"/>
                <a:pt x="7045539" y="21383"/>
                <a:pt x="7186456" y="0"/>
              </a:cubicBezTo>
              <a:cubicBezTo>
                <a:pt x="7327373" y="-21383"/>
                <a:pt x="7447455" y="27393"/>
                <a:pt x="7621896" y="0"/>
              </a:cubicBezTo>
              <a:cubicBezTo>
                <a:pt x="7796337" y="-27393"/>
                <a:pt x="7903115" y="28867"/>
                <a:pt x="8180906" y="0"/>
              </a:cubicBezTo>
              <a:cubicBezTo>
                <a:pt x="8456996" y="69850"/>
                <a:pt x="8740319" y="306035"/>
                <a:pt x="8712200" y="531294"/>
              </a:cubicBezTo>
              <a:cubicBezTo>
                <a:pt x="8780129" y="816448"/>
                <a:pt x="8655721" y="964293"/>
                <a:pt x="8712200" y="1105074"/>
              </a:cubicBezTo>
              <a:cubicBezTo>
                <a:pt x="8768679" y="1245855"/>
                <a:pt x="8694533" y="1474998"/>
                <a:pt x="8712200" y="1636352"/>
              </a:cubicBezTo>
              <a:cubicBezTo>
                <a:pt x="8729867" y="1797706"/>
                <a:pt x="8707199" y="1968617"/>
                <a:pt x="8712200" y="2167630"/>
              </a:cubicBezTo>
              <a:cubicBezTo>
                <a:pt x="8717201" y="2366643"/>
                <a:pt x="8689617" y="2547248"/>
                <a:pt x="8712200" y="2656406"/>
              </a:cubicBezTo>
              <a:cubicBezTo>
                <a:pt x="8742456" y="2910885"/>
                <a:pt x="8487878" y="3231612"/>
                <a:pt x="8180906" y="3187700"/>
              </a:cubicBezTo>
              <a:cubicBezTo>
                <a:pt x="7967301" y="3213443"/>
                <a:pt x="7915085" y="3130166"/>
                <a:pt x="7668970" y="3187700"/>
              </a:cubicBezTo>
              <a:cubicBezTo>
                <a:pt x="7422855" y="3245234"/>
                <a:pt x="7115440" y="3168580"/>
                <a:pt x="6927546" y="3187700"/>
              </a:cubicBezTo>
              <a:cubicBezTo>
                <a:pt x="6739652" y="3206820"/>
                <a:pt x="6414627" y="3185504"/>
                <a:pt x="6262619" y="3187700"/>
              </a:cubicBezTo>
              <a:cubicBezTo>
                <a:pt x="6110611" y="3189896"/>
                <a:pt x="5740687" y="3113099"/>
                <a:pt x="5521195" y="3187700"/>
              </a:cubicBezTo>
              <a:cubicBezTo>
                <a:pt x="5301703" y="3262301"/>
                <a:pt x="5134767" y="3148191"/>
                <a:pt x="4856267" y="3187700"/>
              </a:cubicBezTo>
              <a:cubicBezTo>
                <a:pt x="4577767" y="3227209"/>
                <a:pt x="4433841" y="3104342"/>
                <a:pt x="4114843" y="3187700"/>
              </a:cubicBezTo>
              <a:cubicBezTo>
                <a:pt x="3795845" y="3271058"/>
                <a:pt x="3822509" y="3136676"/>
                <a:pt x="3602907" y="3187700"/>
              </a:cubicBezTo>
              <a:cubicBezTo>
                <a:pt x="3383305" y="3238724"/>
                <a:pt x="3374608" y="3161161"/>
                <a:pt x="3167468" y="3187700"/>
              </a:cubicBezTo>
              <a:cubicBezTo>
                <a:pt x="2960328" y="3214239"/>
                <a:pt x="2891165" y="3169134"/>
                <a:pt x="2655532" y="3187700"/>
              </a:cubicBezTo>
              <a:cubicBezTo>
                <a:pt x="2419899" y="3206266"/>
                <a:pt x="2435967" y="3159408"/>
                <a:pt x="2296589" y="3187700"/>
              </a:cubicBezTo>
              <a:cubicBezTo>
                <a:pt x="2157211" y="3215992"/>
                <a:pt x="1960499" y="3155143"/>
                <a:pt x="1784654" y="3187700"/>
              </a:cubicBezTo>
              <a:cubicBezTo>
                <a:pt x="1608810" y="3220257"/>
                <a:pt x="1551256" y="3161029"/>
                <a:pt x="1425710" y="3187700"/>
              </a:cubicBezTo>
              <a:cubicBezTo>
                <a:pt x="1300164" y="3214371"/>
                <a:pt x="1190860" y="3171068"/>
                <a:pt x="1066767" y="3187700"/>
              </a:cubicBezTo>
              <a:cubicBezTo>
                <a:pt x="942674" y="3204332"/>
                <a:pt x="670366" y="3139446"/>
                <a:pt x="531294" y="3187700"/>
              </a:cubicBezTo>
              <a:cubicBezTo>
                <a:pt x="216841" y="3204112"/>
                <a:pt x="37009" y="2954389"/>
                <a:pt x="0" y="2656406"/>
              </a:cubicBezTo>
              <a:cubicBezTo>
                <a:pt x="-21725" y="2537216"/>
                <a:pt x="7077" y="2303837"/>
                <a:pt x="0" y="2188881"/>
              </a:cubicBezTo>
              <a:cubicBezTo>
                <a:pt x="-7077" y="2073925"/>
                <a:pt x="20933" y="1740027"/>
                <a:pt x="0" y="1615101"/>
              </a:cubicBezTo>
              <a:cubicBezTo>
                <a:pt x="-20933" y="1490175"/>
                <a:pt x="27932" y="1257765"/>
                <a:pt x="0" y="1083823"/>
              </a:cubicBezTo>
              <a:cubicBezTo>
                <a:pt x="-27932" y="909881"/>
                <a:pt x="64378" y="764211"/>
                <a:pt x="0" y="531294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165100</xdr:colOff>
      <xdr:row>29</xdr:row>
      <xdr:rowOff>139700</xdr:rowOff>
    </xdr:from>
    <xdr:to>
      <xdr:col>36</xdr:col>
      <xdr:colOff>558800</xdr:colOff>
      <xdr:row>67</xdr:row>
      <xdr:rowOff>104140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F918A1B2-5AD7-4A47-917A-9495F7A3B60E}"/>
            </a:ext>
          </a:extLst>
        </xdr:cNvPr>
        <xdr:cNvSpPr/>
      </xdr:nvSpPr>
      <xdr:spPr>
        <a:xfrm>
          <a:off x="14566900" y="7942580"/>
          <a:ext cx="8562340" cy="9230360"/>
        </a:xfrm>
        <a:custGeom>
          <a:avLst/>
          <a:gdLst>
            <a:gd name="csX0" fmla="*/ 0 w 8562340"/>
            <a:gd name="csY0" fmla="*/ 1427085 h 9230360"/>
            <a:gd name="csX1" fmla="*/ 1427085 w 8562340"/>
            <a:gd name="csY1" fmla="*/ 0 h 9230360"/>
            <a:gd name="csX2" fmla="*/ 2112065 w 8562340"/>
            <a:gd name="csY2" fmla="*/ 0 h 9230360"/>
            <a:gd name="csX3" fmla="*/ 2511637 w 8562340"/>
            <a:gd name="csY3" fmla="*/ 0 h 9230360"/>
            <a:gd name="csX4" fmla="*/ 2911209 w 8562340"/>
            <a:gd name="csY4" fmla="*/ 0 h 9230360"/>
            <a:gd name="csX5" fmla="*/ 3310781 w 8562340"/>
            <a:gd name="csY5" fmla="*/ 0 h 9230360"/>
            <a:gd name="csX6" fmla="*/ 3995762 w 8562340"/>
            <a:gd name="csY6" fmla="*/ 0 h 9230360"/>
            <a:gd name="csX7" fmla="*/ 4566579 w 8562340"/>
            <a:gd name="csY7" fmla="*/ 0 h 9230360"/>
            <a:gd name="csX8" fmla="*/ 5137396 w 8562340"/>
            <a:gd name="csY8" fmla="*/ 0 h 9230360"/>
            <a:gd name="csX9" fmla="*/ 5536967 w 8562340"/>
            <a:gd name="csY9" fmla="*/ 0 h 9230360"/>
            <a:gd name="csX10" fmla="*/ 6164866 w 8562340"/>
            <a:gd name="csY10" fmla="*/ 0 h 9230360"/>
            <a:gd name="csX11" fmla="*/ 7135255 w 8562340"/>
            <a:gd name="csY11" fmla="*/ 0 h 9230360"/>
            <a:gd name="csX12" fmla="*/ 8562340 w 8562340"/>
            <a:gd name="csY12" fmla="*/ 1427085 h 9230360"/>
            <a:gd name="csX13" fmla="*/ 8562340 w 8562340"/>
            <a:gd name="csY13" fmla="*/ 2006739 h 9230360"/>
            <a:gd name="csX14" fmla="*/ 8562340 w 8562340"/>
            <a:gd name="csY14" fmla="*/ 2458868 h 9230360"/>
            <a:gd name="csX15" fmla="*/ 8562340 w 8562340"/>
            <a:gd name="csY15" fmla="*/ 3166046 h 9230360"/>
            <a:gd name="csX16" fmla="*/ 8562340 w 8562340"/>
            <a:gd name="csY16" fmla="*/ 3554414 h 9230360"/>
            <a:gd name="csX17" fmla="*/ 8562340 w 8562340"/>
            <a:gd name="csY17" fmla="*/ 4070306 h 9230360"/>
            <a:gd name="csX18" fmla="*/ 8562340 w 8562340"/>
            <a:gd name="csY18" fmla="*/ 4586197 h 9230360"/>
            <a:gd name="csX19" fmla="*/ 8562340 w 8562340"/>
            <a:gd name="csY19" fmla="*/ 5165851 h 9230360"/>
            <a:gd name="csX20" fmla="*/ 8562340 w 8562340"/>
            <a:gd name="csY20" fmla="*/ 5745505 h 9230360"/>
            <a:gd name="csX21" fmla="*/ 8562340 w 8562340"/>
            <a:gd name="csY21" fmla="*/ 6452682 h 9230360"/>
            <a:gd name="csX22" fmla="*/ 8562340 w 8562340"/>
            <a:gd name="csY22" fmla="*/ 7159859 h 9230360"/>
            <a:gd name="csX23" fmla="*/ 8562340 w 8562340"/>
            <a:gd name="csY23" fmla="*/ 7803275 h 9230360"/>
            <a:gd name="csX24" fmla="*/ 7135255 w 8562340"/>
            <a:gd name="csY24" fmla="*/ 9230360 h 9230360"/>
            <a:gd name="csX25" fmla="*/ 6678601 w 8562340"/>
            <a:gd name="csY25" fmla="*/ 9230360 h 9230360"/>
            <a:gd name="csX26" fmla="*/ 5993621 w 8562340"/>
            <a:gd name="csY26" fmla="*/ 9230360 h 9230360"/>
            <a:gd name="csX27" fmla="*/ 5365722 w 8562340"/>
            <a:gd name="csY27" fmla="*/ 9230360 h 9230360"/>
            <a:gd name="csX28" fmla="*/ 4680742 w 8562340"/>
            <a:gd name="csY28" fmla="*/ 9230360 h 9230360"/>
            <a:gd name="csX29" fmla="*/ 4167007 w 8562340"/>
            <a:gd name="csY29" fmla="*/ 9230360 h 9230360"/>
            <a:gd name="csX30" fmla="*/ 3710353 w 8562340"/>
            <a:gd name="csY30" fmla="*/ 9230360 h 9230360"/>
            <a:gd name="csX31" fmla="*/ 3196618 w 8562340"/>
            <a:gd name="csY31" fmla="*/ 9230360 h 9230360"/>
            <a:gd name="csX32" fmla="*/ 2797046 w 8562340"/>
            <a:gd name="csY32" fmla="*/ 9230360 h 9230360"/>
            <a:gd name="csX33" fmla="*/ 2283311 w 8562340"/>
            <a:gd name="csY33" fmla="*/ 9230360 h 9230360"/>
            <a:gd name="csX34" fmla="*/ 1427085 w 8562340"/>
            <a:gd name="csY34" fmla="*/ 9230360 h 9230360"/>
            <a:gd name="csX35" fmla="*/ 0 w 8562340"/>
            <a:gd name="csY35" fmla="*/ 7803275 h 9230360"/>
            <a:gd name="csX36" fmla="*/ 0 w 8562340"/>
            <a:gd name="csY36" fmla="*/ 7159859 h 9230360"/>
            <a:gd name="csX37" fmla="*/ 0 w 8562340"/>
            <a:gd name="csY37" fmla="*/ 6452682 h 9230360"/>
            <a:gd name="csX38" fmla="*/ 0 w 8562340"/>
            <a:gd name="csY38" fmla="*/ 6000552 h 9230360"/>
            <a:gd name="csX39" fmla="*/ 0 w 8562340"/>
            <a:gd name="csY39" fmla="*/ 5293375 h 9230360"/>
            <a:gd name="csX40" fmla="*/ 0 w 8562340"/>
            <a:gd name="csY40" fmla="*/ 4713721 h 9230360"/>
            <a:gd name="csX41" fmla="*/ 0 w 8562340"/>
            <a:gd name="csY41" fmla="*/ 4261591 h 9230360"/>
            <a:gd name="csX42" fmla="*/ 0 w 8562340"/>
            <a:gd name="csY42" fmla="*/ 3618176 h 9230360"/>
            <a:gd name="csX43" fmla="*/ 0 w 8562340"/>
            <a:gd name="csY43" fmla="*/ 3229808 h 9230360"/>
            <a:gd name="csX44" fmla="*/ 0 w 8562340"/>
            <a:gd name="csY44" fmla="*/ 2713916 h 9230360"/>
            <a:gd name="csX45" fmla="*/ 0 w 8562340"/>
            <a:gd name="csY45" fmla="*/ 2070501 h 9230360"/>
            <a:gd name="csX46" fmla="*/ 0 w 8562340"/>
            <a:gd name="csY46" fmla="*/ 1427085 h 92303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8562340" h="9230360" extrusionOk="0">
              <a:moveTo>
                <a:pt x="0" y="1427085"/>
              </a:moveTo>
              <a:cubicBezTo>
                <a:pt x="-55985" y="615650"/>
                <a:pt x="634709" y="-72569"/>
                <a:pt x="1427085" y="0"/>
              </a:cubicBezTo>
              <a:cubicBezTo>
                <a:pt x="1739875" y="-44746"/>
                <a:pt x="1899599" y="16858"/>
                <a:pt x="2112065" y="0"/>
              </a:cubicBezTo>
              <a:cubicBezTo>
                <a:pt x="2324531" y="-16858"/>
                <a:pt x="2321146" y="38079"/>
                <a:pt x="2511637" y="0"/>
              </a:cubicBezTo>
              <a:cubicBezTo>
                <a:pt x="2702128" y="-38079"/>
                <a:pt x="2825047" y="15351"/>
                <a:pt x="2911209" y="0"/>
              </a:cubicBezTo>
              <a:cubicBezTo>
                <a:pt x="2997371" y="-15351"/>
                <a:pt x="3126679" y="26022"/>
                <a:pt x="3310781" y="0"/>
              </a:cubicBezTo>
              <a:cubicBezTo>
                <a:pt x="3494883" y="-26022"/>
                <a:pt x="3855859" y="24741"/>
                <a:pt x="3995762" y="0"/>
              </a:cubicBezTo>
              <a:cubicBezTo>
                <a:pt x="4135665" y="-24741"/>
                <a:pt x="4414364" y="47454"/>
                <a:pt x="4566579" y="0"/>
              </a:cubicBezTo>
              <a:cubicBezTo>
                <a:pt x="4718794" y="-47454"/>
                <a:pt x="4999301" y="18412"/>
                <a:pt x="5137396" y="0"/>
              </a:cubicBezTo>
              <a:cubicBezTo>
                <a:pt x="5275491" y="-18412"/>
                <a:pt x="5445952" y="41246"/>
                <a:pt x="5536967" y="0"/>
              </a:cubicBezTo>
              <a:cubicBezTo>
                <a:pt x="5627982" y="-41246"/>
                <a:pt x="5944101" y="49790"/>
                <a:pt x="6164866" y="0"/>
              </a:cubicBezTo>
              <a:cubicBezTo>
                <a:pt x="6385631" y="-49790"/>
                <a:pt x="6824149" y="71129"/>
                <a:pt x="7135255" y="0"/>
              </a:cubicBezTo>
              <a:cubicBezTo>
                <a:pt x="7813974" y="-120896"/>
                <a:pt x="8478498" y="449257"/>
                <a:pt x="8562340" y="1427085"/>
              </a:cubicBezTo>
              <a:cubicBezTo>
                <a:pt x="8591736" y="1594376"/>
                <a:pt x="8522035" y="1794480"/>
                <a:pt x="8562340" y="2006739"/>
              </a:cubicBezTo>
              <a:cubicBezTo>
                <a:pt x="8602645" y="2218998"/>
                <a:pt x="8521458" y="2289254"/>
                <a:pt x="8562340" y="2458868"/>
              </a:cubicBezTo>
              <a:cubicBezTo>
                <a:pt x="8603222" y="2628482"/>
                <a:pt x="8523308" y="3000370"/>
                <a:pt x="8562340" y="3166046"/>
              </a:cubicBezTo>
              <a:cubicBezTo>
                <a:pt x="8601372" y="3331722"/>
                <a:pt x="8552397" y="3388590"/>
                <a:pt x="8562340" y="3554414"/>
              </a:cubicBezTo>
              <a:cubicBezTo>
                <a:pt x="8572283" y="3720238"/>
                <a:pt x="8553965" y="3957472"/>
                <a:pt x="8562340" y="4070306"/>
              </a:cubicBezTo>
              <a:cubicBezTo>
                <a:pt x="8570715" y="4183140"/>
                <a:pt x="8525545" y="4409284"/>
                <a:pt x="8562340" y="4586197"/>
              </a:cubicBezTo>
              <a:cubicBezTo>
                <a:pt x="8599135" y="4763110"/>
                <a:pt x="8557035" y="4936310"/>
                <a:pt x="8562340" y="5165851"/>
              </a:cubicBezTo>
              <a:cubicBezTo>
                <a:pt x="8567645" y="5395392"/>
                <a:pt x="8546623" y="5462574"/>
                <a:pt x="8562340" y="5745505"/>
              </a:cubicBezTo>
              <a:cubicBezTo>
                <a:pt x="8578057" y="6028436"/>
                <a:pt x="8509524" y="6235514"/>
                <a:pt x="8562340" y="6452682"/>
              </a:cubicBezTo>
              <a:cubicBezTo>
                <a:pt x="8615156" y="6669850"/>
                <a:pt x="8499251" y="6944003"/>
                <a:pt x="8562340" y="7159859"/>
              </a:cubicBezTo>
              <a:cubicBezTo>
                <a:pt x="8625429" y="7375715"/>
                <a:pt x="8499689" y="7594782"/>
                <a:pt x="8562340" y="7803275"/>
              </a:cubicBezTo>
              <a:cubicBezTo>
                <a:pt x="8496715" y="8378629"/>
                <a:pt x="7957636" y="9249473"/>
                <a:pt x="7135255" y="9230360"/>
              </a:cubicBezTo>
              <a:cubicBezTo>
                <a:pt x="6986016" y="9244953"/>
                <a:pt x="6799142" y="9202057"/>
                <a:pt x="6678601" y="9230360"/>
              </a:cubicBezTo>
              <a:cubicBezTo>
                <a:pt x="6558060" y="9258663"/>
                <a:pt x="6317165" y="9154773"/>
                <a:pt x="5993621" y="9230360"/>
              </a:cubicBezTo>
              <a:cubicBezTo>
                <a:pt x="5670077" y="9305947"/>
                <a:pt x="5578107" y="9169275"/>
                <a:pt x="5365722" y="9230360"/>
              </a:cubicBezTo>
              <a:cubicBezTo>
                <a:pt x="5153337" y="9291445"/>
                <a:pt x="4831481" y="9187433"/>
                <a:pt x="4680742" y="9230360"/>
              </a:cubicBezTo>
              <a:cubicBezTo>
                <a:pt x="4530003" y="9273287"/>
                <a:pt x="4316773" y="9186221"/>
                <a:pt x="4167007" y="9230360"/>
              </a:cubicBezTo>
              <a:cubicBezTo>
                <a:pt x="4017242" y="9274499"/>
                <a:pt x="3895395" y="9185081"/>
                <a:pt x="3710353" y="9230360"/>
              </a:cubicBezTo>
              <a:cubicBezTo>
                <a:pt x="3525311" y="9275639"/>
                <a:pt x="3322704" y="9206340"/>
                <a:pt x="3196618" y="9230360"/>
              </a:cubicBezTo>
              <a:cubicBezTo>
                <a:pt x="3070533" y="9254380"/>
                <a:pt x="2961174" y="9216303"/>
                <a:pt x="2797046" y="9230360"/>
              </a:cubicBezTo>
              <a:cubicBezTo>
                <a:pt x="2632918" y="9244417"/>
                <a:pt x="2509058" y="9216158"/>
                <a:pt x="2283311" y="9230360"/>
              </a:cubicBezTo>
              <a:cubicBezTo>
                <a:pt x="2057564" y="9244562"/>
                <a:pt x="1802616" y="9154874"/>
                <a:pt x="1427085" y="9230360"/>
              </a:cubicBezTo>
              <a:cubicBezTo>
                <a:pt x="818695" y="9340696"/>
                <a:pt x="112016" y="8527888"/>
                <a:pt x="0" y="7803275"/>
              </a:cubicBezTo>
              <a:cubicBezTo>
                <a:pt x="-612" y="7658559"/>
                <a:pt x="75804" y="7472466"/>
                <a:pt x="0" y="7159859"/>
              </a:cubicBezTo>
              <a:cubicBezTo>
                <a:pt x="-75804" y="6847252"/>
                <a:pt x="50562" y="6678225"/>
                <a:pt x="0" y="6452682"/>
              </a:cubicBezTo>
              <a:cubicBezTo>
                <a:pt x="-50562" y="6227139"/>
                <a:pt x="20726" y="6210363"/>
                <a:pt x="0" y="6000552"/>
              </a:cubicBezTo>
              <a:cubicBezTo>
                <a:pt x="-20726" y="5790741"/>
                <a:pt x="63784" y="5559834"/>
                <a:pt x="0" y="5293375"/>
              </a:cubicBezTo>
              <a:cubicBezTo>
                <a:pt x="-63784" y="5026916"/>
                <a:pt x="26484" y="4989689"/>
                <a:pt x="0" y="4713721"/>
              </a:cubicBezTo>
              <a:cubicBezTo>
                <a:pt x="-26484" y="4437753"/>
                <a:pt x="53770" y="4433464"/>
                <a:pt x="0" y="4261591"/>
              </a:cubicBezTo>
              <a:cubicBezTo>
                <a:pt x="-53770" y="4089718"/>
                <a:pt x="41970" y="3874621"/>
                <a:pt x="0" y="3618176"/>
              </a:cubicBezTo>
              <a:cubicBezTo>
                <a:pt x="-41970" y="3361731"/>
                <a:pt x="30111" y="3378972"/>
                <a:pt x="0" y="3229808"/>
              </a:cubicBezTo>
              <a:cubicBezTo>
                <a:pt x="-30111" y="3080644"/>
                <a:pt x="21700" y="2884695"/>
                <a:pt x="0" y="2713916"/>
              </a:cubicBezTo>
              <a:cubicBezTo>
                <a:pt x="-21700" y="2543137"/>
                <a:pt x="26600" y="2304640"/>
                <a:pt x="0" y="2070501"/>
              </a:cubicBezTo>
              <a:cubicBezTo>
                <a:pt x="-26600" y="1836362"/>
                <a:pt x="6312" y="1703829"/>
                <a:pt x="0" y="142708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36</xdr:col>
      <xdr:colOff>102769</xdr:colOff>
      <xdr:row>86</xdr:row>
      <xdr:rowOff>101707</xdr:rowOff>
    </xdr:to>
    <xdr:sp macro="" textlink="">
      <xdr:nvSpPr>
        <xdr:cNvPr id="11" name="Rechthoek 10">
          <a:extLst>
            <a:ext uri="{FF2B5EF4-FFF2-40B4-BE49-F238E27FC236}">
              <a16:creationId xmlns:a16="http://schemas.microsoft.com/office/drawing/2014/main" id="{1729DE41-60C2-4949-B642-6FAC413575EF}"/>
            </a:ext>
          </a:extLst>
        </xdr:cNvPr>
        <xdr:cNvSpPr/>
      </xdr:nvSpPr>
      <xdr:spPr>
        <a:xfrm rot="336433">
          <a:off x="13630806" y="17363547"/>
          <a:ext cx="8696963" cy="4848860"/>
        </a:xfrm>
        <a:custGeom>
          <a:avLst/>
          <a:gdLst>
            <a:gd name="csX0" fmla="*/ 0 w 8696963"/>
            <a:gd name="csY0" fmla="*/ 0 h 4848860"/>
            <a:gd name="csX1" fmla="*/ 8696963 w 8696963"/>
            <a:gd name="csY1" fmla="*/ 0 h 4848860"/>
            <a:gd name="csX2" fmla="*/ 8696963 w 8696963"/>
            <a:gd name="csY2" fmla="*/ 4848860 h 4848860"/>
            <a:gd name="csX3" fmla="*/ 0 w 8696963"/>
            <a:gd name="csY3" fmla="*/ 4848860 h 4848860"/>
            <a:gd name="csX4" fmla="*/ 0 w 8696963"/>
            <a:gd name="csY4" fmla="*/ 0 h 48488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8696963" h="4848860" extrusionOk="0">
              <a:moveTo>
                <a:pt x="0" y="0"/>
              </a:moveTo>
              <a:cubicBezTo>
                <a:pt x="1967638" y="-74274"/>
                <a:pt x="4404126" y="-120669"/>
                <a:pt x="8696963" y="0"/>
              </a:cubicBezTo>
              <a:cubicBezTo>
                <a:pt x="8850062" y="528442"/>
                <a:pt x="8544969" y="3960425"/>
                <a:pt x="8696963" y="4848860"/>
              </a:cubicBezTo>
              <a:cubicBezTo>
                <a:pt x="5590934" y="4971998"/>
                <a:pt x="1969109" y="4909845"/>
                <a:pt x="0" y="4848860"/>
              </a:cubicBezTo>
              <a:cubicBezTo>
                <a:pt x="-129013" y="3437763"/>
                <a:pt x="-29966" y="123030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24</xdr:col>
      <xdr:colOff>314960</xdr:colOff>
      <xdr:row>30</xdr:row>
      <xdr:rowOff>68580</xdr:rowOff>
    </xdr:from>
    <xdr:ext cx="3304623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BFEAB539-29C5-46F0-B05C-0FA8613CC478}"/>
            </a:ext>
          </a:extLst>
        </xdr:cNvPr>
        <xdr:cNvSpPr txBox="1"/>
      </xdr:nvSpPr>
      <xdr:spPr>
        <a:xfrm>
          <a:off x="15966440" y="811530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83E4A31D-33B8-4847-B52E-D26BDF87A858}"/>
            </a:ext>
          </a:extLst>
        </xdr:cNvPr>
        <xdr:cNvSpPr txBox="1"/>
      </xdr:nvSpPr>
      <xdr:spPr>
        <a:xfrm>
          <a:off x="435355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3712BC4E-C91B-4A9B-AD15-B43EEC81EC70}"/>
            </a:ext>
          </a:extLst>
        </xdr:cNvPr>
        <xdr:cNvSpPr txBox="1"/>
      </xdr:nvSpPr>
      <xdr:spPr>
        <a:xfrm rot="339370">
          <a:off x="14126033" y="1736343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26E52D9B-2847-4550-9719-5F6908FCA7A3}"/>
            </a:ext>
          </a:extLst>
        </xdr:cNvPr>
        <xdr:cNvSpPr txBox="1"/>
      </xdr:nvSpPr>
      <xdr:spPr>
        <a:xfrm>
          <a:off x="435864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B1DFA90A-558B-41A8-A268-6682C68D1B6F}"/>
            </a:ext>
          </a:extLst>
        </xdr:cNvPr>
        <xdr:cNvSpPr txBox="1"/>
      </xdr:nvSpPr>
      <xdr:spPr>
        <a:xfrm>
          <a:off x="433324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59003</xdr:colOff>
      <xdr:row>103</xdr:row>
      <xdr:rowOff>114301</xdr:rowOff>
    </xdr:from>
    <xdr:ext cx="5055936" cy="1344599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9438EBE0-61A4-48F7-A47D-0AA016A92E01}"/>
            </a:ext>
          </a:extLst>
        </xdr:cNvPr>
        <xdr:cNvSpPr txBox="1"/>
      </xdr:nvSpPr>
      <xdr:spPr>
        <a:xfrm rot="21279912">
          <a:off x="14219503" y="2632710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50800</xdr:colOff>
      <xdr:row>117</xdr:row>
      <xdr:rowOff>0</xdr:rowOff>
    </xdr:from>
    <xdr:ext cx="6630661" cy="2596865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B53959BA-10E4-42C4-8602-D0F1E0863A8B}"/>
            </a:ext>
          </a:extLst>
        </xdr:cNvPr>
        <xdr:cNvSpPr txBox="1"/>
      </xdr:nvSpPr>
      <xdr:spPr>
        <a:xfrm>
          <a:off x="14211300" y="2959100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37</xdr:col>
      <xdr:colOff>294192</xdr:colOff>
      <xdr:row>113</xdr:row>
      <xdr:rowOff>183704</xdr:rowOff>
    </xdr:to>
    <xdr:sp macro="" textlink="">
      <xdr:nvSpPr>
        <xdr:cNvPr id="19" name="Rechthoek 18">
          <a:extLst>
            <a:ext uri="{FF2B5EF4-FFF2-40B4-BE49-F238E27FC236}">
              <a16:creationId xmlns:a16="http://schemas.microsoft.com/office/drawing/2014/main" id="{1EC9B3E7-6389-4918-B112-C0FD3496E154}"/>
            </a:ext>
          </a:extLst>
        </xdr:cNvPr>
        <xdr:cNvSpPr/>
      </xdr:nvSpPr>
      <xdr:spPr>
        <a:xfrm rot="21299729">
          <a:off x="13812024" y="26049778"/>
          <a:ext cx="9342168" cy="2759726"/>
        </a:xfrm>
        <a:custGeom>
          <a:avLst/>
          <a:gdLst>
            <a:gd name="csX0" fmla="*/ 0 w 9342168"/>
            <a:gd name="csY0" fmla="*/ 0 h 2759726"/>
            <a:gd name="csX1" fmla="*/ 303620 w 9342168"/>
            <a:gd name="csY1" fmla="*/ 0 h 2759726"/>
            <a:gd name="csX2" fmla="*/ 607241 w 9342168"/>
            <a:gd name="csY2" fmla="*/ 0 h 2759726"/>
            <a:gd name="csX3" fmla="*/ 1004283 w 9342168"/>
            <a:gd name="csY3" fmla="*/ 0 h 2759726"/>
            <a:gd name="csX4" fmla="*/ 1307904 w 9342168"/>
            <a:gd name="csY4" fmla="*/ 0 h 2759726"/>
            <a:gd name="csX5" fmla="*/ 1891789 w 9342168"/>
            <a:gd name="csY5" fmla="*/ 0 h 2759726"/>
            <a:gd name="csX6" fmla="*/ 2195409 w 9342168"/>
            <a:gd name="csY6" fmla="*/ 0 h 2759726"/>
            <a:gd name="csX7" fmla="*/ 2592452 w 9342168"/>
            <a:gd name="csY7" fmla="*/ 0 h 2759726"/>
            <a:gd name="csX8" fmla="*/ 3176337 w 9342168"/>
            <a:gd name="csY8" fmla="*/ 0 h 2759726"/>
            <a:gd name="csX9" fmla="*/ 3573379 w 9342168"/>
            <a:gd name="csY9" fmla="*/ 0 h 2759726"/>
            <a:gd name="csX10" fmla="*/ 3877000 w 9342168"/>
            <a:gd name="csY10" fmla="*/ 0 h 2759726"/>
            <a:gd name="csX11" fmla="*/ 4554307 w 9342168"/>
            <a:gd name="csY11" fmla="*/ 0 h 2759726"/>
            <a:gd name="csX12" fmla="*/ 5231614 w 9342168"/>
            <a:gd name="csY12" fmla="*/ 0 h 2759726"/>
            <a:gd name="csX13" fmla="*/ 5722078 w 9342168"/>
            <a:gd name="csY13" fmla="*/ 0 h 2759726"/>
            <a:gd name="csX14" fmla="*/ 6492807 w 9342168"/>
            <a:gd name="csY14" fmla="*/ 0 h 2759726"/>
            <a:gd name="csX15" fmla="*/ 7076692 w 9342168"/>
            <a:gd name="csY15" fmla="*/ 0 h 2759726"/>
            <a:gd name="csX16" fmla="*/ 7473734 w 9342168"/>
            <a:gd name="csY16" fmla="*/ 0 h 2759726"/>
            <a:gd name="csX17" fmla="*/ 8057620 w 9342168"/>
            <a:gd name="csY17" fmla="*/ 0 h 2759726"/>
            <a:gd name="csX18" fmla="*/ 8828349 w 9342168"/>
            <a:gd name="csY18" fmla="*/ 0 h 2759726"/>
            <a:gd name="csX19" fmla="*/ 9342168 w 9342168"/>
            <a:gd name="csY19" fmla="*/ 0 h 2759726"/>
            <a:gd name="csX20" fmla="*/ 9342168 w 9342168"/>
            <a:gd name="csY20" fmla="*/ 496751 h 2759726"/>
            <a:gd name="csX21" fmla="*/ 9342168 w 9342168"/>
            <a:gd name="csY21" fmla="*/ 993501 h 2759726"/>
            <a:gd name="csX22" fmla="*/ 9342168 w 9342168"/>
            <a:gd name="csY22" fmla="*/ 1462655 h 2759726"/>
            <a:gd name="csX23" fmla="*/ 9342168 w 9342168"/>
            <a:gd name="csY23" fmla="*/ 2069795 h 2759726"/>
            <a:gd name="csX24" fmla="*/ 9342168 w 9342168"/>
            <a:gd name="csY24" fmla="*/ 2759726 h 2759726"/>
            <a:gd name="csX25" fmla="*/ 8664861 w 9342168"/>
            <a:gd name="csY25" fmla="*/ 2759726 h 2759726"/>
            <a:gd name="csX26" fmla="*/ 8080975 w 9342168"/>
            <a:gd name="csY26" fmla="*/ 2759726 h 2759726"/>
            <a:gd name="csX27" fmla="*/ 7777355 w 9342168"/>
            <a:gd name="csY27" fmla="*/ 2759726 h 2759726"/>
            <a:gd name="csX28" fmla="*/ 7286891 w 9342168"/>
            <a:gd name="csY28" fmla="*/ 2759726 h 2759726"/>
            <a:gd name="csX29" fmla="*/ 6796427 w 9342168"/>
            <a:gd name="csY29" fmla="*/ 2759726 h 2759726"/>
            <a:gd name="csX30" fmla="*/ 6492807 w 9342168"/>
            <a:gd name="csY30" fmla="*/ 2759726 h 2759726"/>
            <a:gd name="csX31" fmla="*/ 6095765 w 9342168"/>
            <a:gd name="csY31" fmla="*/ 2759726 h 2759726"/>
            <a:gd name="csX32" fmla="*/ 5698722 w 9342168"/>
            <a:gd name="csY32" fmla="*/ 2759726 h 2759726"/>
            <a:gd name="csX33" fmla="*/ 5301680 w 9342168"/>
            <a:gd name="csY33" fmla="*/ 2759726 h 2759726"/>
            <a:gd name="csX34" fmla="*/ 4530951 w 9342168"/>
            <a:gd name="csY34" fmla="*/ 2759726 h 2759726"/>
            <a:gd name="csX35" fmla="*/ 4227331 w 9342168"/>
            <a:gd name="csY35" fmla="*/ 2759726 h 2759726"/>
            <a:gd name="csX36" fmla="*/ 3456602 w 9342168"/>
            <a:gd name="csY36" fmla="*/ 2759726 h 2759726"/>
            <a:gd name="csX37" fmla="*/ 2685873 w 9342168"/>
            <a:gd name="csY37" fmla="*/ 2759726 h 2759726"/>
            <a:gd name="csX38" fmla="*/ 1915144 w 9342168"/>
            <a:gd name="csY38" fmla="*/ 2759726 h 2759726"/>
            <a:gd name="csX39" fmla="*/ 1611524 w 9342168"/>
            <a:gd name="csY39" fmla="*/ 2759726 h 2759726"/>
            <a:gd name="csX40" fmla="*/ 840795 w 9342168"/>
            <a:gd name="csY40" fmla="*/ 2759726 h 2759726"/>
            <a:gd name="csX41" fmla="*/ 0 w 9342168"/>
            <a:gd name="csY41" fmla="*/ 2759726 h 2759726"/>
            <a:gd name="csX42" fmla="*/ 0 w 9342168"/>
            <a:gd name="csY42" fmla="*/ 2235378 h 2759726"/>
            <a:gd name="csX43" fmla="*/ 0 w 9342168"/>
            <a:gd name="csY43" fmla="*/ 1738627 h 2759726"/>
            <a:gd name="csX44" fmla="*/ 0 w 9342168"/>
            <a:gd name="csY44" fmla="*/ 1159085 h 2759726"/>
            <a:gd name="csX45" fmla="*/ 0 w 9342168"/>
            <a:gd name="csY45" fmla="*/ 551945 h 2759726"/>
            <a:gd name="csX46" fmla="*/ 0 w 9342168"/>
            <a:gd name="csY46" fmla="*/ 0 h 275972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342168" h="2759726" extrusionOk="0">
              <a:moveTo>
                <a:pt x="0" y="0"/>
              </a:moveTo>
              <a:cubicBezTo>
                <a:pt x="126900" y="-7676"/>
                <a:pt x="231384" y="9920"/>
                <a:pt x="303620" y="0"/>
              </a:cubicBezTo>
              <a:cubicBezTo>
                <a:pt x="375856" y="-9920"/>
                <a:pt x="541388" y="1941"/>
                <a:pt x="607241" y="0"/>
              </a:cubicBezTo>
              <a:cubicBezTo>
                <a:pt x="673094" y="-1941"/>
                <a:pt x="832397" y="13637"/>
                <a:pt x="1004283" y="0"/>
              </a:cubicBezTo>
              <a:cubicBezTo>
                <a:pt x="1176169" y="-13637"/>
                <a:pt x="1224150" y="14555"/>
                <a:pt x="1307904" y="0"/>
              </a:cubicBezTo>
              <a:cubicBezTo>
                <a:pt x="1391658" y="-14555"/>
                <a:pt x="1674429" y="36716"/>
                <a:pt x="1891789" y="0"/>
              </a:cubicBezTo>
              <a:cubicBezTo>
                <a:pt x="2109150" y="-36716"/>
                <a:pt x="2081618" y="30740"/>
                <a:pt x="2195409" y="0"/>
              </a:cubicBezTo>
              <a:cubicBezTo>
                <a:pt x="2309200" y="-30740"/>
                <a:pt x="2433023" y="14730"/>
                <a:pt x="2592452" y="0"/>
              </a:cubicBezTo>
              <a:cubicBezTo>
                <a:pt x="2751881" y="-14730"/>
                <a:pt x="3002669" y="58680"/>
                <a:pt x="3176337" y="0"/>
              </a:cubicBezTo>
              <a:cubicBezTo>
                <a:pt x="3350005" y="-58680"/>
                <a:pt x="3448972" y="6677"/>
                <a:pt x="3573379" y="0"/>
              </a:cubicBezTo>
              <a:cubicBezTo>
                <a:pt x="3697786" y="-6677"/>
                <a:pt x="3755769" y="18776"/>
                <a:pt x="3877000" y="0"/>
              </a:cubicBezTo>
              <a:cubicBezTo>
                <a:pt x="3998231" y="-18776"/>
                <a:pt x="4286428" y="16175"/>
                <a:pt x="4554307" y="0"/>
              </a:cubicBezTo>
              <a:cubicBezTo>
                <a:pt x="4822186" y="-16175"/>
                <a:pt x="5050664" y="59981"/>
                <a:pt x="5231614" y="0"/>
              </a:cubicBezTo>
              <a:cubicBezTo>
                <a:pt x="5412564" y="-59981"/>
                <a:pt x="5546499" y="8197"/>
                <a:pt x="5722078" y="0"/>
              </a:cubicBezTo>
              <a:cubicBezTo>
                <a:pt x="5897657" y="-8197"/>
                <a:pt x="6180479" y="72591"/>
                <a:pt x="6492807" y="0"/>
              </a:cubicBezTo>
              <a:cubicBezTo>
                <a:pt x="6805135" y="-72591"/>
                <a:pt x="6843780" y="31812"/>
                <a:pt x="7076692" y="0"/>
              </a:cubicBezTo>
              <a:cubicBezTo>
                <a:pt x="7309605" y="-31812"/>
                <a:pt x="7382191" y="44672"/>
                <a:pt x="7473734" y="0"/>
              </a:cubicBezTo>
              <a:cubicBezTo>
                <a:pt x="7565277" y="-44672"/>
                <a:pt x="7833639" y="61364"/>
                <a:pt x="8057620" y="0"/>
              </a:cubicBezTo>
              <a:cubicBezTo>
                <a:pt x="8281601" y="-61364"/>
                <a:pt x="8486160" y="32819"/>
                <a:pt x="8828349" y="0"/>
              </a:cubicBezTo>
              <a:cubicBezTo>
                <a:pt x="9170538" y="-32819"/>
                <a:pt x="9117560" y="46672"/>
                <a:pt x="9342168" y="0"/>
              </a:cubicBezTo>
              <a:cubicBezTo>
                <a:pt x="9385455" y="212775"/>
                <a:pt x="9332081" y="311275"/>
                <a:pt x="9342168" y="496751"/>
              </a:cubicBezTo>
              <a:cubicBezTo>
                <a:pt x="9352255" y="682227"/>
                <a:pt x="9289289" y="764191"/>
                <a:pt x="9342168" y="993501"/>
              </a:cubicBezTo>
              <a:cubicBezTo>
                <a:pt x="9395047" y="1222811"/>
                <a:pt x="9286112" y="1365731"/>
                <a:pt x="9342168" y="1462655"/>
              </a:cubicBezTo>
              <a:cubicBezTo>
                <a:pt x="9398224" y="1559579"/>
                <a:pt x="9292568" y="1848629"/>
                <a:pt x="9342168" y="2069795"/>
              </a:cubicBezTo>
              <a:cubicBezTo>
                <a:pt x="9391768" y="2290961"/>
                <a:pt x="9317004" y="2499862"/>
                <a:pt x="9342168" y="2759726"/>
              </a:cubicBezTo>
              <a:cubicBezTo>
                <a:pt x="9183058" y="2795974"/>
                <a:pt x="8918724" y="2726620"/>
                <a:pt x="8664861" y="2759726"/>
              </a:cubicBezTo>
              <a:cubicBezTo>
                <a:pt x="8410998" y="2792832"/>
                <a:pt x="8303571" y="2699667"/>
                <a:pt x="8080975" y="2759726"/>
              </a:cubicBezTo>
              <a:cubicBezTo>
                <a:pt x="7858379" y="2819785"/>
                <a:pt x="7920022" y="2753180"/>
                <a:pt x="7777355" y="2759726"/>
              </a:cubicBezTo>
              <a:cubicBezTo>
                <a:pt x="7634688" y="2766272"/>
                <a:pt x="7473977" y="2752645"/>
                <a:pt x="7286891" y="2759726"/>
              </a:cubicBezTo>
              <a:cubicBezTo>
                <a:pt x="7099805" y="2766807"/>
                <a:pt x="6910064" y="2724709"/>
                <a:pt x="6796427" y="2759726"/>
              </a:cubicBezTo>
              <a:cubicBezTo>
                <a:pt x="6682790" y="2794743"/>
                <a:pt x="6607492" y="2745976"/>
                <a:pt x="6492807" y="2759726"/>
              </a:cubicBezTo>
              <a:cubicBezTo>
                <a:pt x="6378122" y="2773476"/>
                <a:pt x="6196255" y="2721741"/>
                <a:pt x="6095765" y="2759726"/>
              </a:cubicBezTo>
              <a:cubicBezTo>
                <a:pt x="5995275" y="2797711"/>
                <a:pt x="5884363" y="2729054"/>
                <a:pt x="5698722" y="2759726"/>
              </a:cubicBezTo>
              <a:cubicBezTo>
                <a:pt x="5513081" y="2790398"/>
                <a:pt x="5402940" y="2735725"/>
                <a:pt x="5301680" y="2759726"/>
              </a:cubicBezTo>
              <a:cubicBezTo>
                <a:pt x="5200420" y="2783727"/>
                <a:pt x="4736821" y="2713818"/>
                <a:pt x="4530951" y="2759726"/>
              </a:cubicBezTo>
              <a:cubicBezTo>
                <a:pt x="4325081" y="2805634"/>
                <a:pt x="4339789" y="2739487"/>
                <a:pt x="4227331" y="2759726"/>
              </a:cubicBezTo>
              <a:cubicBezTo>
                <a:pt x="4114873" y="2779965"/>
                <a:pt x="3632420" y="2667477"/>
                <a:pt x="3456602" y="2759726"/>
              </a:cubicBezTo>
              <a:cubicBezTo>
                <a:pt x="3280784" y="2851975"/>
                <a:pt x="2930755" y="2726449"/>
                <a:pt x="2685873" y="2759726"/>
              </a:cubicBezTo>
              <a:cubicBezTo>
                <a:pt x="2440991" y="2793003"/>
                <a:pt x="2196022" y="2674786"/>
                <a:pt x="1915144" y="2759726"/>
              </a:cubicBezTo>
              <a:cubicBezTo>
                <a:pt x="1634266" y="2844666"/>
                <a:pt x="1737594" y="2723430"/>
                <a:pt x="1611524" y="2759726"/>
              </a:cubicBezTo>
              <a:cubicBezTo>
                <a:pt x="1485454" y="2796022"/>
                <a:pt x="1052710" y="2712206"/>
                <a:pt x="840795" y="2759726"/>
              </a:cubicBezTo>
              <a:cubicBezTo>
                <a:pt x="628880" y="2807246"/>
                <a:pt x="336644" y="2751492"/>
                <a:pt x="0" y="2759726"/>
              </a:cubicBezTo>
              <a:cubicBezTo>
                <a:pt x="-10738" y="2577898"/>
                <a:pt x="19606" y="2344962"/>
                <a:pt x="0" y="2235378"/>
              </a:cubicBezTo>
              <a:cubicBezTo>
                <a:pt x="-19606" y="2125794"/>
                <a:pt x="52660" y="1874371"/>
                <a:pt x="0" y="1738627"/>
              </a:cubicBezTo>
              <a:cubicBezTo>
                <a:pt x="-52660" y="1602883"/>
                <a:pt x="19228" y="1385239"/>
                <a:pt x="0" y="1159085"/>
              </a:cubicBezTo>
              <a:cubicBezTo>
                <a:pt x="-19228" y="932931"/>
                <a:pt x="46510" y="766558"/>
                <a:pt x="0" y="551945"/>
              </a:cubicBezTo>
              <a:cubicBezTo>
                <a:pt x="-46510" y="337332"/>
                <a:pt x="19215" y="1370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76200</xdr:colOff>
      <xdr:row>88</xdr:row>
      <xdr:rowOff>165100</xdr:rowOff>
    </xdr:from>
    <xdr:ext cx="3588931" cy="1344599"/>
    <xdr:sp macro="" textlink="">
      <xdr:nvSpPr>
        <xdr:cNvPr id="20" name="Tekstvak 19">
          <a:extLst>
            <a:ext uri="{FF2B5EF4-FFF2-40B4-BE49-F238E27FC236}">
              <a16:creationId xmlns:a16="http://schemas.microsoft.com/office/drawing/2014/main" id="{68F083F3-24E2-46AA-BD66-E17FA6722866}"/>
            </a:ext>
          </a:extLst>
        </xdr:cNvPr>
        <xdr:cNvSpPr txBox="1"/>
      </xdr:nvSpPr>
      <xdr:spPr>
        <a:xfrm>
          <a:off x="14236700" y="2275840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101600</xdr:colOff>
      <xdr:row>3</xdr:row>
      <xdr:rowOff>190500</xdr:rowOff>
    </xdr:from>
    <xdr:to>
      <xdr:col>37</xdr:col>
      <xdr:colOff>444500</xdr:colOff>
      <xdr:row>24</xdr:row>
      <xdr:rowOff>101600</xdr:rowOff>
    </xdr:to>
    <xdr:graphicFrame macro="">
      <xdr:nvGraphicFramePr>
        <xdr:cNvPr id="23" name="Grafiek 22">
          <a:extLst>
            <a:ext uri="{FF2B5EF4-FFF2-40B4-BE49-F238E27FC236}">
              <a16:creationId xmlns:a16="http://schemas.microsoft.com/office/drawing/2014/main" id="{5B5CCD8A-62BF-9132-0AB4-2A5BF09DFA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38" name="Rechthoek: afgeronde hoeken 3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BB28E5F-ACE8-41E1-BB54-3072ED24121B}"/>
            </a:ext>
          </a:extLst>
        </xdr:cNvPr>
        <xdr:cNvSpPr/>
      </xdr:nvSpPr>
      <xdr:spPr>
        <a:xfrm>
          <a:off x="652780" y="248608"/>
          <a:ext cx="1204470" cy="7447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39" name="Rechthoek: afgeronde hoeken 3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C191F97-A8A0-4E36-92C4-3374C3DC4665}"/>
            </a:ext>
          </a:extLst>
        </xdr:cNvPr>
        <xdr:cNvSpPr/>
      </xdr:nvSpPr>
      <xdr:spPr>
        <a:xfrm>
          <a:off x="200150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M3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40" name="Rechthoek: afgeronde hoeken 3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D02D545-D679-4717-9C2E-B58AB631BFD2}"/>
            </a:ext>
          </a:extLst>
        </xdr:cNvPr>
        <xdr:cNvSpPr/>
      </xdr:nvSpPr>
      <xdr:spPr>
        <a:xfrm>
          <a:off x="333353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E3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41" name="Rechthoek: afgeronde hoeken 4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6756BFB-4EC4-45D9-AD34-31A593362C64}"/>
            </a:ext>
          </a:extLst>
        </xdr:cNvPr>
        <xdr:cNvSpPr/>
      </xdr:nvSpPr>
      <xdr:spPr>
        <a:xfrm>
          <a:off x="624840" y="1114468"/>
          <a:ext cx="394716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17A8CE0-48A6-4E1A-9769-485BAA605110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FA82E77E-6C98-46B0-AD71-3CF8117D8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0287CFB-D0F2-43FB-A4A6-DA0C6478D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41F8A1-6D13-453C-B192-E33AF07E992A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6AAEB7-0BC2-4032-816C-1025F92C1BCF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gr.4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75F5D00-91C1-4192-830C-054B32FF284E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1890C06-064A-4A60-ABF9-034F2BA52596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9E93456C-F10B-407B-9BD2-D16798196353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M4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4F6886A-1546-499C-BA33-D6DFA0EBD7DB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B5280E0-5D46-42D7-AC47-FF3D79A4E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97E6725-7DB3-412F-8173-B714B8115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17929</xdr:colOff>
      <xdr:row>13</xdr:row>
      <xdr:rowOff>0</xdr:rowOff>
    </xdr:from>
    <xdr:to>
      <xdr:col>3</xdr:col>
      <xdr:colOff>-1</xdr:colOff>
      <xdr:row>53</xdr:row>
      <xdr:rowOff>8962</xdr:rowOff>
    </xdr:to>
    <xdr:sp macro="" textlink="">
      <xdr:nvSpPr>
        <xdr:cNvPr id="5" name="Rechtho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B23AA3-AAB2-4EB2-ADEF-234F95AD1E87}"/>
            </a:ext>
          </a:extLst>
        </xdr:cNvPr>
        <xdr:cNvSpPr/>
      </xdr:nvSpPr>
      <xdr:spPr>
        <a:xfrm>
          <a:off x="277905" y="2644588"/>
          <a:ext cx="2142565" cy="6786280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6753FEC-2F52-48DA-9529-81B51BFE8B0B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B78A63-75B1-4401-A3B2-8573396172D9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gr.4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E2795D0-9D98-4CC3-A903-D8071CA29C13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2919D89-3B31-4DD2-884F-7CBB38F088B7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3F3C660B-19C6-4037-9677-5C7B34781D9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E4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03146190-9695-468B-9EBA-CC77A7D44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50C688B4-0BBA-4184-979C-A2F07CA86FDF}"/>
            </a:ext>
          </a:extLst>
        </xdr:cNvPr>
        <xdr:cNvSpPr>
          <a:spLocks noChangeArrowheads="1"/>
        </xdr:cNvSpPr>
      </xdr:nvSpPr>
      <xdr:spPr bwMode="auto">
        <a:xfrm>
          <a:off x="2774364" y="274002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1E563C60-8134-4B36-A917-5A953791206A}"/>
            </a:ext>
          </a:extLst>
        </xdr:cNvPr>
        <xdr:cNvSpPr txBox="1">
          <a:spLocks noChangeArrowheads="1"/>
        </xdr:cNvSpPr>
      </xdr:nvSpPr>
      <xdr:spPr bwMode="auto">
        <a:xfrm>
          <a:off x="2788285" y="307276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CC3522A1-A00F-4581-821A-F2F5B738F8C5}"/>
            </a:ext>
          </a:extLst>
        </xdr:cNvPr>
        <xdr:cNvSpPr>
          <a:spLocks noChangeArrowheads="1"/>
        </xdr:cNvSpPr>
      </xdr:nvSpPr>
      <xdr:spPr bwMode="auto">
        <a:xfrm>
          <a:off x="2789018" y="380047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8591DD2E-1218-48E8-B985-64A25FE72F76}"/>
            </a:ext>
          </a:extLst>
        </xdr:cNvPr>
        <xdr:cNvSpPr txBox="1">
          <a:spLocks noChangeArrowheads="1"/>
        </xdr:cNvSpPr>
      </xdr:nvSpPr>
      <xdr:spPr bwMode="auto">
        <a:xfrm>
          <a:off x="2804160" y="417957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B8C8C489-A1E8-4CA4-AC82-2C65BFAB2276}"/>
            </a:ext>
          </a:extLst>
        </xdr:cNvPr>
        <xdr:cNvSpPr>
          <a:spLocks noChangeArrowheads="1"/>
        </xdr:cNvSpPr>
      </xdr:nvSpPr>
      <xdr:spPr bwMode="auto">
        <a:xfrm>
          <a:off x="2787064" y="495300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D2C46A26-E894-489E-A8AF-DAE28AF67736}"/>
            </a:ext>
          </a:extLst>
        </xdr:cNvPr>
        <xdr:cNvSpPr txBox="1">
          <a:spLocks noChangeArrowheads="1"/>
        </xdr:cNvSpPr>
      </xdr:nvSpPr>
      <xdr:spPr bwMode="auto">
        <a:xfrm>
          <a:off x="2804160" y="532574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5AAEE33A-61C7-4480-B104-C04256122264}"/>
            </a:ext>
          </a:extLst>
        </xdr:cNvPr>
        <xdr:cNvSpPr>
          <a:spLocks noChangeArrowheads="1"/>
        </xdr:cNvSpPr>
      </xdr:nvSpPr>
      <xdr:spPr bwMode="auto">
        <a:xfrm>
          <a:off x="2772410" y="607885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D5767342-256D-4E6A-A9C3-24B34BA21A89}"/>
            </a:ext>
          </a:extLst>
        </xdr:cNvPr>
        <xdr:cNvSpPr txBox="1">
          <a:spLocks noChangeArrowheads="1"/>
        </xdr:cNvSpPr>
      </xdr:nvSpPr>
      <xdr:spPr bwMode="auto">
        <a:xfrm>
          <a:off x="2804160" y="647700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9244383D-A3A1-4F94-AEFF-2005028895B0}"/>
            </a:ext>
          </a:extLst>
        </xdr:cNvPr>
        <xdr:cNvSpPr>
          <a:spLocks noChangeArrowheads="1"/>
        </xdr:cNvSpPr>
      </xdr:nvSpPr>
      <xdr:spPr bwMode="auto">
        <a:xfrm>
          <a:off x="2778760" y="724408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87218E88-A0A7-43C5-A516-28A0C6EAE207}"/>
            </a:ext>
          </a:extLst>
        </xdr:cNvPr>
        <xdr:cNvSpPr txBox="1">
          <a:spLocks noChangeArrowheads="1"/>
        </xdr:cNvSpPr>
      </xdr:nvSpPr>
      <xdr:spPr bwMode="auto">
        <a:xfrm>
          <a:off x="2804160" y="755332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AC35CF2-E35E-402A-AA29-B1823235379A}"/>
            </a:ext>
          </a:extLst>
        </xdr:cNvPr>
        <xdr:cNvSpPr>
          <a:spLocks noChangeArrowheads="1"/>
        </xdr:cNvSpPr>
      </xdr:nvSpPr>
      <xdr:spPr bwMode="auto">
        <a:xfrm>
          <a:off x="2774364" y="165544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124834AE-1B62-4D22-824F-F9D0D7AA9BE9}"/>
            </a:ext>
          </a:extLst>
        </xdr:cNvPr>
        <xdr:cNvSpPr txBox="1">
          <a:spLocks noChangeArrowheads="1"/>
        </xdr:cNvSpPr>
      </xdr:nvSpPr>
      <xdr:spPr bwMode="auto">
        <a:xfrm>
          <a:off x="2797810" y="198691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DC366A08-1A64-49CC-8D06-32A3E0EA071B}"/>
            </a:ext>
          </a:extLst>
        </xdr:cNvPr>
        <xdr:cNvSpPr/>
      </xdr:nvSpPr>
      <xdr:spPr bwMode="auto">
        <a:xfrm>
          <a:off x="5012788" y="157675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92EF10E4-87C0-44C0-B341-5DBF5FB0ACEE}"/>
            </a:ext>
          </a:extLst>
        </xdr:cNvPr>
        <xdr:cNvSpPr/>
      </xdr:nvSpPr>
      <xdr:spPr bwMode="auto">
        <a:xfrm>
          <a:off x="5010834" y="39846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ABF202CA-F3A0-45DC-AED7-3D8DB6AC4DA3}"/>
            </a:ext>
          </a:extLst>
        </xdr:cNvPr>
        <xdr:cNvSpPr/>
      </xdr:nvSpPr>
      <xdr:spPr bwMode="auto">
        <a:xfrm>
          <a:off x="4996180" y="69240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11723</xdr:colOff>
      <xdr:row>4</xdr:row>
      <xdr:rowOff>234463</xdr:rowOff>
    </xdr:from>
    <xdr:to>
      <xdr:col>31</xdr:col>
      <xdr:colOff>11724</xdr:colOff>
      <xdr:row>41</xdr:row>
      <xdr:rowOff>211016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742CC6BB-235D-488E-B346-061F1A65D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28" name="Rechthoek: afgeronde hoeken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9E6CBDC-F5FD-40F7-9E89-11038EBE09F2}"/>
            </a:ext>
          </a:extLst>
        </xdr:cNvPr>
        <xdr:cNvSpPr/>
      </xdr:nvSpPr>
      <xdr:spPr>
        <a:xfrm>
          <a:off x="434340" y="98557"/>
          <a:ext cx="879117" cy="63773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29" name="Rechthoek: afgeronde hoeken 2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AB631FF-D4FB-4F18-8FF3-75D8EA36BA27}"/>
            </a:ext>
          </a:extLst>
        </xdr:cNvPr>
        <xdr:cNvSpPr/>
      </xdr:nvSpPr>
      <xdr:spPr>
        <a:xfrm>
          <a:off x="1417309" y="93789"/>
          <a:ext cx="88100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M4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30" name="Rechthoek: afgeronde hoeken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D4C283D-8529-4325-89FA-FB7F0C117560}"/>
            </a:ext>
          </a:extLst>
        </xdr:cNvPr>
        <xdr:cNvSpPr/>
      </xdr:nvSpPr>
      <xdr:spPr>
        <a:xfrm>
          <a:off x="2414057" y="93789"/>
          <a:ext cx="89107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E4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8510E86-5E3A-432D-BC69-062A56F14642}"/>
            </a:ext>
          </a:extLst>
        </xdr:cNvPr>
        <xdr:cNvSpPr/>
      </xdr:nvSpPr>
      <xdr:spPr>
        <a:xfrm>
          <a:off x="419100" y="847578"/>
          <a:ext cx="2886027" cy="62713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672BEA1B-F7D0-4226-B8D9-391EE8AD0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5339" y="7236458"/>
          <a:ext cx="10073641" cy="1081532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37</xdr:col>
      <xdr:colOff>406400</xdr:colOff>
      <xdr:row>128</xdr:row>
      <xdr:rowOff>101600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0C8AF355-D058-4794-9E4B-655CE38AF555}"/>
            </a:ext>
          </a:extLst>
        </xdr:cNvPr>
        <xdr:cNvSpPr/>
      </xdr:nvSpPr>
      <xdr:spPr>
        <a:xfrm>
          <a:off x="4325620" y="6992620"/>
          <a:ext cx="19664680" cy="2499106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4C15C94C-69CE-45E0-A5B8-61A504F1787E}"/>
            </a:ext>
          </a:extLst>
        </xdr:cNvPr>
        <xdr:cNvSpPr/>
      </xdr:nvSpPr>
      <xdr:spPr>
        <a:xfrm>
          <a:off x="4693920" y="18516600"/>
          <a:ext cx="9149080" cy="2964180"/>
        </a:xfrm>
        <a:custGeom>
          <a:avLst/>
          <a:gdLst>
            <a:gd name="csX0" fmla="*/ 0 w 9149080"/>
            <a:gd name="csY0" fmla="*/ 494040 h 2964180"/>
            <a:gd name="csX1" fmla="*/ 494040 w 9149080"/>
            <a:gd name="csY1" fmla="*/ 0 h 2964180"/>
            <a:gd name="csX2" fmla="*/ 832139 w 9149080"/>
            <a:gd name="csY2" fmla="*/ 0 h 2964180"/>
            <a:gd name="csX3" fmla="*/ 1496677 w 9149080"/>
            <a:gd name="csY3" fmla="*/ 0 h 2964180"/>
            <a:gd name="csX4" fmla="*/ 2079606 w 9149080"/>
            <a:gd name="csY4" fmla="*/ 0 h 2964180"/>
            <a:gd name="csX5" fmla="*/ 2825754 w 9149080"/>
            <a:gd name="csY5" fmla="*/ 0 h 2964180"/>
            <a:gd name="csX6" fmla="*/ 3571903 w 9149080"/>
            <a:gd name="csY6" fmla="*/ 0 h 2964180"/>
            <a:gd name="csX7" fmla="*/ 4236441 w 9149080"/>
            <a:gd name="csY7" fmla="*/ 0 h 2964180"/>
            <a:gd name="csX8" fmla="*/ 4737760 w 9149080"/>
            <a:gd name="csY8" fmla="*/ 0 h 2964180"/>
            <a:gd name="csX9" fmla="*/ 5157469 w 9149080"/>
            <a:gd name="csY9" fmla="*/ 0 h 2964180"/>
            <a:gd name="csX10" fmla="*/ 5740397 w 9149080"/>
            <a:gd name="csY10" fmla="*/ 0 h 2964180"/>
            <a:gd name="csX11" fmla="*/ 6241716 w 9149080"/>
            <a:gd name="csY11" fmla="*/ 0 h 2964180"/>
            <a:gd name="csX12" fmla="*/ 6824644 w 9149080"/>
            <a:gd name="csY12" fmla="*/ 0 h 2964180"/>
            <a:gd name="csX13" fmla="*/ 7162743 w 9149080"/>
            <a:gd name="csY13" fmla="*/ 0 h 2964180"/>
            <a:gd name="csX14" fmla="*/ 7500841 w 9149080"/>
            <a:gd name="csY14" fmla="*/ 0 h 2964180"/>
            <a:gd name="csX15" fmla="*/ 8655040 w 9149080"/>
            <a:gd name="csY15" fmla="*/ 0 h 2964180"/>
            <a:gd name="csX16" fmla="*/ 9149080 w 9149080"/>
            <a:gd name="csY16" fmla="*/ 494040 h 2964180"/>
            <a:gd name="csX17" fmla="*/ 9149080 w 9149080"/>
            <a:gd name="csY17" fmla="*/ 968304 h 2964180"/>
            <a:gd name="csX18" fmla="*/ 9149080 w 9149080"/>
            <a:gd name="csY18" fmla="*/ 1403046 h 2964180"/>
            <a:gd name="csX19" fmla="*/ 9149080 w 9149080"/>
            <a:gd name="csY19" fmla="*/ 1916832 h 2964180"/>
            <a:gd name="csX20" fmla="*/ 9149080 w 9149080"/>
            <a:gd name="csY20" fmla="*/ 2470140 h 2964180"/>
            <a:gd name="csX21" fmla="*/ 8655040 w 9149080"/>
            <a:gd name="csY21" fmla="*/ 2964180 h 2964180"/>
            <a:gd name="csX22" fmla="*/ 8072111 w 9149080"/>
            <a:gd name="csY22" fmla="*/ 2964180 h 2964180"/>
            <a:gd name="csX23" fmla="*/ 7570793 w 9149080"/>
            <a:gd name="csY23" fmla="*/ 2964180 h 2964180"/>
            <a:gd name="csX24" fmla="*/ 6906254 w 9149080"/>
            <a:gd name="csY24" fmla="*/ 2964180 h 2964180"/>
            <a:gd name="csX25" fmla="*/ 6568156 w 9149080"/>
            <a:gd name="csY25" fmla="*/ 2964180 h 2964180"/>
            <a:gd name="csX26" fmla="*/ 6148447 w 9149080"/>
            <a:gd name="csY26" fmla="*/ 2964180 h 2964180"/>
            <a:gd name="csX27" fmla="*/ 5565519 w 9149080"/>
            <a:gd name="csY27" fmla="*/ 2964180 h 2964180"/>
            <a:gd name="csX28" fmla="*/ 5227420 w 9149080"/>
            <a:gd name="csY28" fmla="*/ 2964180 h 2964180"/>
            <a:gd name="csX29" fmla="*/ 4644491 w 9149080"/>
            <a:gd name="csY29" fmla="*/ 2964180 h 2964180"/>
            <a:gd name="csX30" fmla="*/ 4306393 w 9149080"/>
            <a:gd name="csY30" fmla="*/ 2964180 h 2964180"/>
            <a:gd name="csX31" fmla="*/ 3723464 w 9149080"/>
            <a:gd name="csY31" fmla="*/ 2964180 h 2964180"/>
            <a:gd name="csX32" fmla="*/ 3140536 w 9149080"/>
            <a:gd name="csY32" fmla="*/ 2964180 h 2964180"/>
            <a:gd name="csX33" fmla="*/ 2475997 w 9149080"/>
            <a:gd name="csY33" fmla="*/ 2964180 h 2964180"/>
            <a:gd name="csX34" fmla="*/ 1974679 w 9149080"/>
            <a:gd name="csY34" fmla="*/ 2964180 h 2964180"/>
            <a:gd name="csX35" fmla="*/ 1391750 w 9149080"/>
            <a:gd name="csY35" fmla="*/ 2964180 h 2964180"/>
            <a:gd name="csX36" fmla="*/ 494040 w 9149080"/>
            <a:gd name="csY36" fmla="*/ 2964180 h 2964180"/>
            <a:gd name="csX37" fmla="*/ 0 w 9149080"/>
            <a:gd name="csY37" fmla="*/ 2470140 h 2964180"/>
            <a:gd name="csX38" fmla="*/ 0 w 9149080"/>
            <a:gd name="csY38" fmla="*/ 1936593 h 2964180"/>
            <a:gd name="csX39" fmla="*/ 0 w 9149080"/>
            <a:gd name="csY39" fmla="*/ 1482090 h 2964180"/>
            <a:gd name="csX40" fmla="*/ 0 w 9149080"/>
            <a:gd name="csY40" fmla="*/ 948543 h 2964180"/>
            <a:gd name="csX41" fmla="*/ 0 w 9149080"/>
            <a:gd name="csY41" fmla="*/ 494040 h 29641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49080" h="2964180" extrusionOk="0">
              <a:moveTo>
                <a:pt x="0" y="494040"/>
              </a:moveTo>
              <a:cubicBezTo>
                <a:pt x="-15572" y="246899"/>
                <a:pt x="233568" y="3310"/>
                <a:pt x="494040" y="0"/>
              </a:cubicBezTo>
              <a:cubicBezTo>
                <a:pt x="657528" y="-35247"/>
                <a:pt x="758869" y="14673"/>
                <a:pt x="832139" y="0"/>
              </a:cubicBezTo>
              <a:cubicBezTo>
                <a:pt x="905409" y="-14673"/>
                <a:pt x="1274520" y="45133"/>
                <a:pt x="1496677" y="0"/>
              </a:cubicBezTo>
              <a:cubicBezTo>
                <a:pt x="1718834" y="-45133"/>
                <a:pt x="1817826" y="63788"/>
                <a:pt x="2079606" y="0"/>
              </a:cubicBezTo>
              <a:cubicBezTo>
                <a:pt x="2341386" y="-63788"/>
                <a:pt x="2516882" y="26535"/>
                <a:pt x="2825754" y="0"/>
              </a:cubicBezTo>
              <a:cubicBezTo>
                <a:pt x="3134626" y="-26535"/>
                <a:pt x="3308135" y="20226"/>
                <a:pt x="3571903" y="0"/>
              </a:cubicBezTo>
              <a:cubicBezTo>
                <a:pt x="3835671" y="-20226"/>
                <a:pt x="3930192" y="35288"/>
                <a:pt x="4236441" y="0"/>
              </a:cubicBezTo>
              <a:cubicBezTo>
                <a:pt x="4542690" y="-35288"/>
                <a:pt x="4490350" y="915"/>
                <a:pt x="4737760" y="0"/>
              </a:cubicBezTo>
              <a:cubicBezTo>
                <a:pt x="4985170" y="-915"/>
                <a:pt x="4994061" y="6447"/>
                <a:pt x="5157469" y="0"/>
              </a:cubicBezTo>
              <a:cubicBezTo>
                <a:pt x="5320877" y="-6447"/>
                <a:pt x="5578530" y="40488"/>
                <a:pt x="5740397" y="0"/>
              </a:cubicBezTo>
              <a:cubicBezTo>
                <a:pt x="5902264" y="-40488"/>
                <a:pt x="6099106" y="35059"/>
                <a:pt x="6241716" y="0"/>
              </a:cubicBezTo>
              <a:cubicBezTo>
                <a:pt x="6384326" y="-35059"/>
                <a:pt x="6535368" y="64042"/>
                <a:pt x="6824644" y="0"/>
              </a:cubicBezTo>
              <a:cubicBezTo>
                <a:pt x="7113920" y="-64042"/>
                <a:pt x="7070646" y="15352"/>
                <a:pt x="7162743" y="0"/>
              </a:cubicBezTo>
              <a:cubicBezTo>
                <a:pt x="7254840" y="-15352"/>
                <a:pt x="7369610" y="14062"/>
                <a:pt x="7500841" y="0"/>
              </a:cubicBezTo>
              <a:cubicBezTo>
                <a:pt x="7632072" y="-14062"/>
                <a:pt x="8242285" y="74146"/>
                <a:pt x="8655040" y="0"/>
              </a:cubicBezTo>
              <a:cubicBezTo>
                <a:pt x="8940287" y="-77039"/>
                <a:pt x="9154326" y="199706"/>
                <a:pt x="9149080" y="494040"/>
              </a:cubicBezTo>
              <a:cubicBezTo>
                <a:pt x="9179615" y="703813"/>
                <a:pt x="9135727" y="736490"/>
                <a:pt x="9149080" y="968304"/>
              </a:cubicBezTo>
              <a:cubicBezTo>
                <a:pt x="9162433" y="1200118"/>
                <a:pt x="9118505" y="1268167"/>
                <a:pt x="9149080" y="1403046"/>
              </a:cubicBezTo>
              <a:cubicBezTo>
                <a:pt x="9179655" y="1537925"/>
                <a:pt x="9146769" y="1745482"/>
                <a:pt x="9149080" y="1916832"/>
              </a:cubicBezTo>
              <a:cubicBezTo>
                <a:pt x="9151391" y="2088182"/>
                <a:pt x="9104310" y="2319091"/>
                <a:pt x="9149080" y="2470140"/>
              </a:cubicBezTo>
              <a:cubicBezTo>
                <a:pt x="9165117" y="2742184"/>
                <a:pt x="8952830" y="2996360"/>
                <a:pt x="8655040" y="2964180"/>
              </a:cubicBezTo>
              <a:cubicBezTo>
                <a:pt x="8518423" y="3029820"/>
                <a:pt x="8286815" y="2912882"/>
                <a:pt x="8072111" y="2964180"/>
              </a:cubicBezTo>
              <a:cubicBezTo>
                <a:pt x="7857407" y="3015478"/>
                <a:pt x="7686691" y="2955114"/>
                <a:pt x="7570793" y="2964180"/>
              </a:cubicBezTo>
              <a:cubicBezTo>
                <a:pt x="7454895" y="2973246"/>
                <a:pt x="7129794" y="2885495"/>
                <a:pt x="6906254" y="2964180"/>
              </a:cubicBezTo>
              <a:cubicBezTo>
                <a:pt x="6682714" y="3042865"/>
                <a:pt x="6684151" y="2927398"/>
                <a:pt x="6568156" y="2964180"/>
              </a:cubicBezTo>
              <a:cubicBezTo>
                <a:pt x="6452161" y="3000962"/>
                <a:pt x="6245134" y="2923992"/>
                <a:pt x="6148447" y="2964180"/>
              </a:cubicBezTo>
              <a:cubicBezTo>
                <a:pt x="6051760" y="3004368"/>
                <a:pt x="5798774" y="2902092"/>
                <a:pt x="5565519" y="2964180"/>
              </a:cubicBezTo>
              <a:cubicBezTo>
                <a:pt x="5332264" y="3026268"/>
                <a:pt x="5332904" y="2933702"/>
                <a:pt x="5227420" y="2964180"/>
              </a:cubicBezTo>
              <a:cubicBezTo>
                <a:pt x="5121936" y="2994658"/>
                <a:pt x="4922915" y="2908371"/>
                <a:pt x="4644491" y="2964180"/>
              </a:cubicBezTo>
              <a:cubicBezTo>
                <a:pt x="4366067" y="3019989"/>
                <a:pt x="4451549" y="2935010"/>
                <a:pt x="4306393" y="2964180"/>
              </a:cubicBezTo>
              <a:cubicBezTo>
                <a:pt x="4161237" y="2993350"/>
                <a:pt x="3857007" y="2948381"/>
                <a:pt x="3723464" y="2964180"/>
              </a:cubicBezTo>
              <a:cubicBezTo>
                <a:pt x="3589921" y="2979979"/>
                <a:pt x="3347246" y="2959780"/>
                <a:pt x="3140536" y="2964180"/>
              </a:cubicBezTo>
              <a:cubicBezTo>
                <a:pt x="2933826" y="2968580"/>
                <a:pt x="2651916" y="2930824"/>
                <a:pt x="2475997" y="2964180"/>
              </a:cubicBezTo>
              <a:cubicBezTo>
                <a:pt x="2300078" y="2997536"/>
                <a:pt x="2144249" y="2927493"/>
                <a:pt x="1974679" y="2964180"/>
              </a:cubicBezTo>
              <a:cubicBezTo>
                <a:pt x="1805109" y="3000867"/>
                <a:pt x="1660493" y="2913437"/>
                <a:pt x="1391750" y="2964180"/>
              </a:cubicBezTo>
              <a:cubicBezTo>
                <a:pt x="1123007" y="3014923"/>
                <a:pt x="762355" y="2955991"/>
                <a:pt x="494040" y="2964180"/>
              </a:cubicBezTo>
              <a:cubicBezTo>
                <a:pt x="218024" y="2937921"/>
                <a:pt x="18894" y="2781705"/>
                <a:pt x="0" y="2470140"/>
              </a:cubicBezTo>
              <a:cubicBezTo>
                <a:pt x="-49518" y="2324816"/>
                <a:pt x="6303" y="2146727"/>
                <a:pt x="0" y="1936593"/>
              </a:cubicBezTo>
              <a:cubicBezTo>
                <a:pt x="-6303" y="1726459"/>
                <a:pt x="3086" y="1606990"/>
                <a:pt x="0" y="1482090"/>
              </a:cubicBezTo>
              <a:cubicBezTo>
                <a:pt x="-3086" y="1357190"/>
                <a:pt x="22889" y="1079709"/>
                <a:pt x="0" y="948543"/>
              </a:cubicBezTo>
              <a:cubicBezTo>
                <a:pt x="-22889" y="817377"/>
                <a:pt x="26472" y="672317"/>
                <a:pt x="0" y="49404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17C1DE54-F439-4BFC-8BB2-BFB9D2763E91}"/>
            </a:ext>
          </a:extLst>
        </xdr:cNvPr>
        <xdr:cNvSpPr/>
      </xdr:nvSpPr>
      <xdr:spPr>
        <a:xfrm>
          <a:off x="4709160" y="22006560"/>
          <a:ext cx="9235440" cy="2865120"/>
        </a:xfrm>
        <a:custGeom>
          <a:avLst/>
          <a:gdLst>
            <a:gd name="csX0" fmla="*/ 0 w 9235440"/>
            <a:gd name="csY0" fmla="*/ 477530 h 2865120"/>
            <a:gd name="csX1" fmla="*/ 477530 w 9235440"/>
            <a:gd name="csY1" fmla="*/ 0 h 2865120"/>
            <a:gd name="csX2" fmla="*/ 820574 w 9235440"/>
            <a:gd name="csY2" fmla="*/ 0 h 2865120"/>
            <a:gd name="csX3" fmla="*/ 1494834 w 9235440"/>
            <a:gd name="csY3" fmla="*/ 0 h 2865120"/>
            <a:gd name="csX4" fmla="*/ 2086290 w 9235440"/>
            <a:gd name="csY4" fmla="*/ 0 h 2865120"/>
            <a:gd name="csX5" fmla="*/ 2843353 w 9235440"/>
            <a:gd name="csY5" fmla="*/ 0 h 2865120"/>
            <a:gd name="csX6" fmla="*/ 3600416 w 9235440"/>
            <a:gd name="csY6" fmla="*/ 0 h 2865120"/>
            <a:gd name="csX7" fmla="*/ 4274676 w 9235440"/>
            <a:gd name="csY7" fmla="*/ 0 h 2865120"/>
            <a:gd name="csX8" fmla="*/ 4783328 w 9235440"/>
            <a:gd name="csY8" fmla="*/ 0 h 2865120"/>
            <a:gd name="csX9" fmla="*/ 5209176 w 9235440"/>
            <a:gd name="csY9" fmla="*/ 0 h 2865120"/>
            <a:gd name="csX10" fmla="*/ 5800631 w 9235440"/>
            <a:gd name="csY10" fmla="*/ 0 h 2865120"/>
            <a:gd name="csX11" fmla="*/ 6309283 w 9235440"/>
            <a:gd name="csY11" fmla="*/ 0 h 2865120"/>
            <a:gd name="csX12" fmla="*/ 6900739 w 9235440"/>
            <a:gd name="csY12" fmla="*/ 0 h 2865120"/>
            <a:gd name="csX13" fmla="*/ 7243783 w 9235440"/>
            <a:gd name="csY13" fmla="*/ 0 h 2865120"/>
            <a:gd name="csX14" fmla="*/ 7586828 w 9235440"/>
            <a:gd name="csY14" fmla="*/ 0 h 2865120"/>
            <a:gd name="csX15" fmla="*/ 8757910 w 9235440"/>
            <a:gd name="csY15" fmla="*/ 0 h 2865120"/>
            <a:gd name="csX16" fmla="*/ 9235440 w 9235440"/>
            <a:gd name="csY16" fmla="*/ 477530 h 2865120"/>
            <a:gd name="csX17" fmla="*/ 9235440 w 9235440"/>
            <a:gd name="csY17" fmla="*/ 935944 h 2865120"/>
            <a:gd name="csX18" fmla="*/ 9235440 w 9235440"/>
            <a:gd name="csY18" fmla="*/ 1356158 h 2865120"/>
            <a:gd name="csX19" fmla="*/ 9235440 w 9235440"/>
            <a:gd name="csY19" fmla="*/ 1852773 h 2865120"/>
            <a:gd name="csX20" fmla="*/ 9235440 w 9235440"/>
            <a:gd name="csY20" fmla="*/ 2387590 h 2865120"/>
            <a:gd name="csX21" fmla="*/ 8757910 w 9235440"/>
            <a:gd name="csY21" fmla="*/ 2865120 h 2865120"/>
            <a:gd name="csX22" fmla="*/ 8166454 w 9235440"/>
            <a:gd name="csY22" fmla="*/ 2865120 h 2865120"/>
            <a:gd name="csX23" fmla="*/ 7657802 w 9235440"/>
            <a:gd name="csY23" fmla="*/ 2865120 h 2865120"/>
            <a:gd name="csX24" fmla="*/ 6983543 w 9235440"/>
            <a:gd name="csY24" fmla="*/ 2865120 h 2865120"/>
            <a:gd name="csX25" fmla="*/ 6640499 w 9235440"/>
            <a:gd name="csY25" fmla="*/ 2865120 h 2865120"/>
            <a:gd name="csX26" fmla="*/ 6214650 w 9235440"/>
            <a:gd name="csY26" fmla="*/ 2865120 h 2865120"/>
            <a:gd name="csX27" fmla="*/ 5623195 w 9235440"/>
            <a:gd name="csY27" fmla="*/ 2865120 h 2865120"/>
            <a:gd name="csX28" fmla="*/ 5280150 w 9235440"/>
            <a:gd name="csY28" fmla="*/ 2865120 h 2865120"/>
            <a:gd name="csX29" fmla="*/ 4688695 w 9235440"/>
            <a:gd name="csY29" fmla="*/ 2865120 h 2865120"/>
            <a:gd name="csX30" fmla="*/ 4345650 w 9235440"/>
            <a:gd name="csY30" fmla="*/ 2865120 h 2865120"/>
            <a:gd name="csX31" fmla="*/ 3754195 w 9235440"/>
            <a:gd name="csY31" fmla="*/ 2865120 h 2865120"/>
            <a:gd name="csX32" fmla="*/ 3162739 w 9235440"/>
            <a:gd name="csY32" fmla="*/ 2865120 h 2865120"/>
            <a:gd name="csX33" fmla="*/ 2488479 w 9235440"/>
            <a:gd name="csY33" fmla="*/ 2865120 h 2865120"/>
            <a:gd name="csX34" fmla="*/ 1979828 w 9235440"/>
            <a:gd name="csY34" fmla="*/ 2865120 h 2865120"/>
            <a:gd name="csX35" fmla="*/ 1388372 w 9235440"/>
            <a:gd name="csY35" fmla="*/ 2865120 h 2865120"/>
            <a:gd name="csX36" fmla="*/ 477530 w 9235440"/>
            <a:gd name="csY36" fmla="*/ 2865120 h 2865120"/>
            <a:gd name="csX37" fmla="*/ 0 w 9235440"/>
            <a:gd name="csY37" fmla="*/ 2387590 h 2865120"/>
            <a:gd name="csX38" fmla="*/ 0 w 9235440"/>
            <a:gd name="csY38" fmla="*/ 1871874 h 2865120"/>
            <a:gd name="csX39" fmla="*/ 0 w 9235440"/>
            <a:gd name="csY39" fmla="*/ 1432560 h 2865120"/>
            <a:gd name="csX40" fmla="*/ 0 w 9235440"/>
            <a:gd name="csY40" fmla="*/ 916844 h 2865120"/>
            <a:gd name="csX41" fmla="*/ 0 w 9235440"/>
            <a:gd name="csY41" fmla="*/ 477530 h 28651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235440" h="2865120" extrusionOk="0">
              <a:moveTo>
                <a:pt x="0" y="477530"/>
              </a:moveTo>
              <a:cubicBezTo>
                <a:pt x="-38215" y="276893"/>
                <a:pt x="269308" y="14842"/>
                <a:pt x="477530" y="0"/>
              </a:cubicBezTo>
              <a:cubicBezTo>
                <a:pt x="605040" y="-30657"/>
                <a:pt x="695299" y="35518"/>
                <a:pt x="820574" y="0"/>
              </a:cubicBezTo>
              <a:cubicBezTo>
                <a:pt x="945849" y="-35518"/>
                <a:pt x="1239305" y="44488"/>
                <a:pt x="1494834" y="0"/>
              </a:cubicBezTo>
              <a:cubicBezTo>
                <a:pt x="1750363" y="-44488"/>
                <a:pt x="1880495" y="56805"/>
                <a:pt x="2086290" y="0"/>
              </a:cubicBezTo>
              <a:cubicBezTo>
                <a:pt x="2292085" y="-56805"/>
                <a:pt x="2585539" y="36742"/>
                <a:pt x="2843353" y="0"/>
              </a:cubicBezTo>
              <a:cubicBezTo>
                <a:pt x="3101167" y="-36742"/>
                <a:pt x="3346792" y="53286"/>
                <a:pt x="3600416" y="0"/>
              </a:cubicBezTo>
              <a:cubicBezTo>
                <a:pt x="3854040" y="-53286"/>
                <a:pt x="4112496" y="14335"/>
                <a:pt x="4274676" y="0"/>
              </a:cubicBezTo>
              <a:cubicBezTo>
                <a:pt x="4436856" y="-14335"/>
                <a:pt x="4604143" y="14526"/>
                <a:pt x="4783328" y="0"/>
              </a:cubicBezTo>
              <a:cubicBezTo>
                <a:pt x="4962513" y="-14526"/>
                <a:pt x="5110015" y="1030"/>
                <a:pt x="5209176" y="0"/>
              </a:cubicBezTo>
              <a:cubicBezTo>
                <a:pt x="5308337" y="-1030"/>
                <a:pt x="5577745" y="39096"/>
                <a:pt x="5800631" y="0"/>
              </a:cubicBezTo>
              <a:cubicBezTo>
                <a:pt x="6023517" y="-39096"/>
                <a:pt x="6127851" y="21176"/>
                <a:pt x="6309283" y="0"/>
              </a:cubicBezTo>
              <a:cubicBezTo>
                <a:pt x="6490715" y="-21176"/>
                <a:pt x="6771880" y="7827"/>
                <a:pt x="6900739" y="0"/>
              </a:cubicBezTo>
              <a:cubicBezTo>
                <a:pt x="7029598" y="-7827"/>
                <a:pt x="7171130" y="33379"/>
                <a:pt x="7243783" y="0"/>
              </a:cubicBezTo>
              <a:cubicBezTo>
                <a:pt x="7316436" y="-33379"/>
                <a:pt x="7516526" y="28309"/>
                <a:pt x="7586828" y="0"/>
              </a:cubicBezTo>
              <a:cubicBezTo>
                <a:pt x="7657131" y="-28309"/>
                <a:pt x="8286757" y="76003"/>
                <a:pt x="8757910" y="0"/>
              </a:cubicBezTo>
              <a:cubicBezTo>
                <a:pt x="9022879" y="-7682"/>
                <a:pt x="9251279" y="148932"/>
                <a:pt x="9235440" y="477530"/>
              </a:cubicBezTo>
              <a:cubicBezTo>
                <a:pt x="9237184" y="641998"/>
                <a:pt x="9209114" y="732702"/>
                <a:pt x="9235440" y="935944"/>
              </a:cubicBezTo>
              <a:cubicBezTo>
                <a:pt x="9261766" y="1139186"/>
                <a:pt x="9199570" y="1208936"/>
                <a:pt x="9235440" y="1356158"/>
              </a:cubicBezTo>
              <a:cubicBezTo>
                <a:pt x="9271310" y="1503380"/>
                <a:pt x="9208587" y="1618849"/>
                <a:pt x="9235440" y="1852773"/>
              </a:cubicBezTo>
              <a:cubicBezTo>
                <a:pt x="9262293" y="2086698"/>
                <a:pt x="9205536" y="2265287"/>
                <a:pt x="9235440" y="2387590"/>
              </a:cubicBezTo>
              <a:cubicBezTo>
                <a:pt x="9288608" y="2648647"/>
                <a:pt x="9060681" y="2915491"/>
                <a:pt x="8757910" y="2865120"/>
              </a:cubicBezTo>
              <a:cubicBezTo>
                <a:pt x="8577620" y="2920579"/>
                <a:pt x="8350072" y="2864360"/>
                <a:pt x="8166454" y="2865120"/>
              </a:cubicBezTo>
              <a:cubicBezTo>
                <a:pt x="7982836" y="2865880"/>
                <a:pt x="7804002" y="2829218"/>
                <a:pt x="7657802" y="2865120"/>
              </a:cubicBezTo>
              <a:cubicBezTo>
                <a:pt x="7511602" y="2901022"/>
                <a:pt x="7263199" y="2789673"/>
                <a:pt x="6983543" y="2865120"/>
              </a:cubicBezTo>
              <a:cubicBezTo>
                <a:pt x="6703887" y="2940567"/>
                <a:pt x="6748724" y="2838346"/>
                <a:pt x="6640499" y="2865120"/>
              </a:cubicBezTo>
              <a:cubicBezTo>
                <a:pt x="6532274" y="2891894"/>
                <a:pt x="6360128" y="2855492"/>
                <a:pt x="6214650" y="2865120"/>
              </a:cubicBezTo>
              <a:cubicBezTo>
                <a:pt x="6069172" y="2874748"/>
                <a:pt x="5778652" y="2826377"/>
                <a:pt x="5623195" y="2865120"/>
              </a:cubicBezTo>
              <a:cubicBezTo>
                <a:pt x="5467738" y="2903863"/>
                <a:pt x="5423035" y="2839920"/>
                <a:pt x="5280150" y="2865120"/>
              </a:cubicBezTo>
              <a:cubicBezTo>
                <a:pt x="5137265" y="2890320"/>
                <a:pt x="4866719" y="2861278"/>
                <a:pt x="4688695" y="2865120"/>
              </a:cubicBezTo>
              <a:cubicBezTo>
                <a:pt x="4510671" y="2868962"/>
                <a:pt x="4456325" y="2839427"/>
                <a:pt x="4345650" y="2865120"/>
              </a:cubicBezTo>
              <a:cubicBezTo>
                <a:pt x="4234976" y="2890813"/>
                <a:pt x="3934347" y="2850289"/>
                <a:pt x="3754195" y="2865120"/>
              </a:cubicBezTo>
              <a:cubicBezTo>
                <a:pt x="3574044" y="2879951"/>
                <a:pt x="3452762" y="2852441"/>
                <a:pt x="3162739" y="2865120"/>
              </a:cubicBezTo>
              <a:cubicBezTo>
                <a:pt x="2872716" y="2877799"/>
                <a:pt x="2767033" y="2802359"/>
                <a:pt x="2488479" y="2865120"/>
              </a:cubicBezTo>
              <a:cubicBezTo>
                <a:pt x="2209925" y="2927881"/>
                <a:pt x="2121696" y="2858584"/>
                <a:pt x="1979828" y="2865120"/>
              </a:cubicBezTo>
              <a:cubicBezTo>
                <a:pt x="1837960" y="2871656"/>
                <a:pt x="1671784" y="2814976"/>
                <a:pt x="1388372" y="2865120"/>
              </a:cubicBezTo>
              <a:cubicBezTo>
                <a:pt x="1104960" y="2915264"/>
                <a:pt x="773715" y="2861535"/>
                <a:pt x="477530" y="2865120"/>
              </a:cubicBezTo>
              <a:cubicBezTo>
                <a:pt x="206550" y="2805002"/>
                <a:pt x="5911" y="2663435"/>
                <a:pt x="0" y="2387590"/>
              </a:cubicBezTo>
              <a:cubicBezTo>
                <a:pt x="-25142" y="2172829"/>
                <a:pt x="5980" y="2065408"/>
                <a:pt x="0" y="1871874"/>
              </a:cubicBezTo>
              <a:cubicBezTo>
                <a:pt x="-5980" y="1678340"/>
                <a:pt x="45902" y="1538916"/>
                <a:pt x="0" y="1432560"/>
              </a:cubicBezTo>
              <a:cubicBezTo>
                <a:pt x="-45902" y="1326204"/>
                <a:pt x="21843" y="1048049"/>
                <a:pt x="0" y="916844"/>
              </a:cubicBezTo>
              <a:cubicBezTo>
                <a:pt x="-21843" y="785639"/>
                <a:pt x="19838" y="677851"/>
                <a:pt x="0" y="47753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E54A8EC6-E2E7-40F4-95E2-97075C0FFEDE}"/>
            </a:ext>
          </a:extLst>
        </xdr:cNvPr>
        <xdr:cNvSpPr/>
      </xdr:nvSpPr>
      <xdr:spPr>
        <a:xfrm>
          <a:off x="4739640" y="25123140"/>
          <a:ext cx="9331960" cy="6568440"/>
        </a:xfrm>
        <a:custGeom>
          <a:avLst/>
          <a:gdLst>
            <a:gd name="csX0" fmla="*/ 0 w 9331960"/>
            <a:gd name="csY0" fmla="*/ 0 h 6568440"/>
            <a:gd name="csX1" fmla="*/ 303289 w 9331960"/>
            <a:gd name="csY1" fmla="*/ 0 h 6568440"/>
            <a:gd name="csX2" fmla="*/ 606577 w 9331960"/>
            <a:gd name="csY2" fmla="*/ 0 h 6568440"/>
            <a:gd name="csX3" fmla="*/ 1189825 w 9331960"/>
            <a:gd name="csY3" fmla="*/ 0 h 6568440"/>
            <a:gd name="csX4" fmla="*/ 1959712 w 9331960"/>
            <a:gd name="csY4" fmla="*/ 0 h 6568440"/>
            <a:gd name="csX5" fmla="*/ 2449640 w 9331960"/>
            <a:gd name="csY5" fmla="*/ 0 h 6568440"/>
            <a:gd name="csX6" fmla="*/ 3032887 w 9331960"/>
            <a:gd name="csY6" fmla="*/ 0 h 6568440"/>
            <a:gd name="csX7" fmla="*/ 3522815 w 9331960"/>
            <a:gd name="csY7" fmla="*/ 0 h 6568440"/>
            <a:gd name="csX8" fmla="*/ 4199382 w 9331960"/>
            <a:gd name="csY8" fmla="*/ 0 h 6568440"/>
            <a:gd name="csX9" fmla="*/ 4595990 w 9331960"/>
            <a:gd name="csY9" fmla="*/ 0 h 6568440"/>
            <a:gd name="csX10" fmla="*/ 5272557 w 9331960"/>
            <a:gd name="csY10" fmla="*/ 0 h 6568440"/>
            <a:gd name="csX11" fmla="*/ 5762485 w 9331960"/>
            <a:gd name="csY11" fmla="*/ 0 h 6568440"/>
            <a:gd name="csX12" fmla="*/ 6159094 w 9331960"/>
            <a:gd name="csY12" fmla="*/ 0 h 6568440"/>
            <a:gd name="csX13" fmla="*/ 6649021 w 9331960"/>
            <a:gd name="csY13" fmla="*/ 0 h 6568440"/>
            <a:gd name="csX14" fmla="*/ 7138949 w 9331960"/>
            <a:gd name="csY14" fmla="*/ 0 h 6568440"/>
            <a:gd name="csX15" fmla="*/ 7535558 w 9331960"/>
            <a:gd name="csY15" fmla="*/ 0 h 6568440"/>
            <a:gd name="csX16" fmla="*/ 7838846 w 9331960"/>
            <a:gd name="csY16" fmla="*/ 0 h 6568440"/>
            <a:gd name="csX17" fmla="*/ 8235455 w 9331960"/>
            <a:gd name="csY17" fmla="*/ 0 h 6568440"/>
            <a:gd name="csX18" fmla="*/ 8632063 w 9331960"/>
            <a:gd name="csY18" fmla="*/ 0 h 6568440"/>
            <a:gd name="csX19" fmla="*/ 9331960 w 9331960"/>
            <a:gd name="csY19" fmla="*/ 0 h 6568440"/>
            <a:gd name="csX20" fmla="*/ 9331960 w 9331960"/>
            <a:gd name="csY20" fmla="*/ 465762 h 6568440"/>
            <a:gd name="csX21" fmla="*/ 9331960 w 9331960"/>
            <a:gd name="csY21" fmla="*/ 1194262 h 6568440"/>
            <a:gd name="csX22" fmla="*/ 9331960 w 9331960"/>
            <a:gd name="csY22" fmla="*/ 1791393 h 6568440"/>
            <a:gd name="csX23" fmla="*/ 9331960 w 9331960"/>
            <a:gd name="csY23" fmla="*/ 2454208 h 6568440"/>
            <a:gd name="csX24" fmla="*/ 9331960 w 9331960"/>
            <a:gd name="csY24" fmla="*/ 3117023 h 6568440"/>
            <a:gd name="csX25" fmla="*/ 9331960 w 9331960"/>
            <a:gd name="csY25" fmla="*/ 3648470 h 6568440"/>
            <a:gd name="csX26" fmla="*/ 9331960 w 9331960"/>
            <a:gd name="csY26" fmla="*/ 4245601 h 6568440"/>
            <a:gd name="csX27" fmla="*/ 9331960 w 9331960"/>
            <a:gd name="csY27" fmla="*/ 4777047 h 6568440"/>
            <a:gd name="csX28" fmla="*/ 9331960 w 9331960"/>
            <a:gd name="csY28" fmla="*/ 5308494 h 6568440"/>
            <a:gd name="csX29" fmla="*/ 9331960 w 9331960"/>
            <a:gd name="csY29" fmla="*/ 6036993 h 6568440"/>
            <a:gd name="csX30" fmla="*/ 9331960 w 9331960"/>
            <a:gd name="csY30" fmla="*/ 6568440 h 6568440"/>
            <a:gd name="csX31" fmla="*/ 8935352 w 9331960"/>
            <a:gd name="csY31" fmla="*/ 6568440 h 6568440"/>
            <a:gd name="csX32" fmla="*/ 8538743 w 9331960"/>
            <a:gd name="csY32" fmla="*/ 6568440 h 6568440"/>
            <a:gd name="csX33" fmla="*/ 8142135 w 9331960"/>
            <a:gd name="csY33" fmla="*/ 6568440 h 6568440"/>
            <a:gd name="csX34" fmla="*/ 7558888 w 9331960"/>
            <a:gd name="csY34" fmla="*/ 6568440 h 6568440"/>
            <a:gd name="csX35" fmla="*/ 6975640 w 9331960"/>
            <a:gd name="csY35" fmla="*/ 6568440 h 6568440"/>
            <a:gd name="csX36" fmla="*/ 6672351 w 9331960"/>
            <a:gd name="csY36" fmla="*/ 6568440 h 6568440"/>
            <a:gd name="csX37" fmla="*/ 6089104 w 9331960"/>
            <a:gd name="csY37" fmla="*/ 6568440 h 6568440"/>
            <a:gd name="csX38" fmla="*/ 5319217 w 9331960"/>
            <a:gd name="csY38" fmla="*/ 6568440 h 6568440"/>
            <a:gd name="csX39" fmla="*/ 4829289 w 9331960"/>
            <a:gd name="csY39" fmla="*/ 6568440 h 6568440"/>
            <a:gd name="csX40" fmla="*/ 4059403 w 9331960"/>
            <a:gd name="csY40" fmla="*/ 6568440 h 6568440"/>
            <a:gd name="csX41" fmla="*/ 3382835 w 9331960"/>
            <a:gd name="csY41" fmla="*/ 6568440 h 6568440"/>
            <a:gd name="csX42" fmla="*/ 2706268 w 9331960"/>
            <a:gd name="csY42" fmla="*/ 6568440 h 6568440"/>
            <a:gd name="csX43" fmla="*/ 2216340 w 9331960"/>
            <a:gd name="csY43" fmla="*/ 6568440 h 6568440"/>
            <a:gd name="csX44" fmla="*/ 1913052 w 9331960"/>
            <a:gd name="csY44" fmla="*/ 6568440 h 6568440"/>
            <a:gd name="csX45" fmla="*/ 1329804 w 9331960"/>
            <a:gd name="csY45" fmla="*/ 6568440 h 6568440"/>
            <a:gd name="csX46" fmla="*/ 746557 w 9331960"/>
            <a:gd name="csY46" fmla="*/ 6568440 h 6568440"/>
            <a:gd name="csX47" fmla="*/ 0 w 9331960"/>
            <a:gd name="csY47" fmla="*/ 6568440 h 6568440"/>
            <a:gd name="csX48" fmla="*/ 0 w 9331960"/>
            <a:gd name="csY48" fmla="*/ 6168362 h 6568440"/>
            <a:gd name="csX49" fmla="*/ 0 w 9331960"/>
            <a:gd name="csY49" fmla="*/ 5702600 h 6568440"/>
            <a:gd name="csX50" fmla="*/ 0 w 9331960"/>
            <a:gd name="csY50" fmla="*/ 5302522 h 6568440"/>
            <a:gd name="csX51" fmla="*/ 0 w 9331960"/>
            <a:gd name="csY51" fmla="*/ 4771076 h 6568440"/>
            <a:gd name="csX52" fmla="*/ 0 w 9331960"/>
            <a:gd name="csY52" fmla="*/ 4370998 h 6568440"/>
            <a:gd name="csX53" fmla="*/ 0 w 9331960"/>
            <a:gd name="csY53" fmla="*/ 3839552 h 6568440"/>
            <a:gd name="csX54" fmla="*/ 0 w 9331960"/>
            <a:gd name="csY54" fmla="*/ 3439474 h 6568440"/>
            <a:gd name="csX55" fmla="*/ 0 w 9331960"/>
            <a:gd name="csY55" fmla="*/ 3039396 h 6568440"/>
            <a:gd name="csX56" fmla="*/ 0 w 9331960"/>
            <a:gd name="csY56" fmla="*/ 2310897 h 6568440"/>
            <a:gd name="csX57" fmla="*/ 0 w 9331960"/>
            <a:gd name="csY57" fmla="*/ 1779450 h 6568440"/>
            <a:gd name="csX58" fmla="*/ 0 w 9331960"/>
            <a:gd name="csY58" fmla="*/ 1182319 h 6568440"/>
            <a:gd name="csX59" fmla="*/ 0 w 9331960"/>
            <a:gd name="csY59" fmla="*/ 782241 h 6568440"/>
            <a:gd name="csX60" fmla="*/ 0 w 9331960"/>
            <a:gd name="csY60" fmla="*/ 0 h 65684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</a:cxnLst>
          <a:rect l="l" t="t" r="r" b="b"/>
          <a:pathLst>
            <a:path w="9331960" h="6568440" extrusionOk="0">
              <a:moveTo>
                <a:pt x="0" y="0"/>
              </a:moveTo>
              <a:cubicBezTo>
                <a:pt x="73253" y="-25951"/>
                <a:pt x="226668" y="33284"/>
                <a:pt x="303289" y="0"/>
              </a:cubicBezTo>
              <a:cubicBezTo>
                <a:pt x="379910" y="-33284"/>
                <a:pt x="508888" y="28022"/>
                <a:pt x="606577" y="0"/>
              </a:cubicBezTo>
              <a:cubicBezTo>
                <a:pt x="704266" y="-28022"/>
                <a:pt x="982366" y="21347"/>
                <a:pt x="1189825" y="0"/>
              </a:cubicBezTo>
              <a:cubicBezTo>
                <a:pt x="1397284" y="-21347"/>
                <a:pt x="1616816" y="1100"/>
                <a:pt x="1959712" y="0"/>
              </a:cubicBezTo>
              <a:cubicBezTo>
                <a:pt x="2302608" y="-1100"/>
                <a:pt x="2293615" y="16818"/>
                <a:pt x="2449640" y="0"/>
              </a:cubicBezTo>
              <a:cubicBezTo>
                <a:pt x="2605665" y="-16818"/>
                <a:pt x="2775494" y="61605"/>
                <a:pt x="3032887" y="0"/>
              </a:cubicBezTo>
              <a:cubicBezTo>
                <a:pt x="3290280" y="-61605"/>
                <a:pt x="3353390" y="20751"/>
                <a:pt x="3522815" y="0"/>
              </a:cubicBezTo>
              <a:cubicBezTo>
                <a:pt x="3692240" y="-20751"/>
                <a:pt x="3861651" y="39077"/>
                <a:pt x="4199382" y="0"/>
              </a:cubicBezTo>
              <a:cubicBezTo>
                <a:pt x="4537113" y="-39077"/>
                <a:pt x="4456635" y="21373"/>
                <a:pt x="4595990" y="0"/>
              </a:cubicBezTo>
              <a:cubicBezTo>
                <a:pt x="4735345" y="-21373"/>
                <a:pt x="5028447" y="1649"/>
                <a:pt x="5272557" y="0"/>
              </a:cubicBezTo>
              <a:cubicBezTo>
                <a:pt x="5516667" y="-1649"/>
                <a:pt x="5619181" y="41965"/>
                <a:pt x="5762485" y="0"/>
              </a:cubicBezTo>
              <a:cubicBezTo>
                <a:pt x="5905789" y="-41965"/>
                <a:pt x="6051602" y="43587"/>
                <a:pt x="6159094" y="0"/>
              </a:cubicBezTo>
              <a:cubicBezTo>
                <a:pt x="6266586" y="-43587"/>
                <a:pt x="6491632" y="38059"/>
                <a:pt x="6649021" y="0"/>
              </a:cubicBezTo>
              <a:cubicBezTo>
                <a:pt x="6806410" y="-38059"/>
                <a:pt x="6992743" y="18465"/>
                <a:pt x="7138949" y="0"/>
              </a:cubicBezTo>
              <a:cubicBezTo>
                <a:pt x="7285155" y="-18465"/>
                <a:pt x="7413633" y="2785"/>
                <a:pt x="7535558" y="0"/>
              </a:cubicBezTo>
              <a:cubicBezTo>
                <a:pt x="7657483" y="-2785"/>
                <a:pt x="7733865" y="6509"/>
                <a:pt x="7838846" y="0"/>
              </a:cubicBezTo>
              <a:cubicBezTo>
                <a:pt x="7943827" y="-6509"/>
                <a:pt x="8098551" y="15514"/>
                <a:pt x="8235455" y="0"/>
              </a:cubicBezTo>
              <a:cubicBezTo>
                <a:pt x="8372359" y="-15514"/>
                <a:pt x="8467404" y="14945"/>
                <a:pt x="8632063" y="0"/>
              </a:cubicBezTo>
              <a:cubicBezTo>
                <a:pt x="8796722" y="-14945"/>
                <a:pt x="9110690" y="42661"/>
                <a:pt x="9331960" y="0"/>
              </a:cubicBezTo>
              <a:cubicBezTo>
                <a:pt x="9372064" y="211633"/>
                <a:pt x="9290288" y="239084"/>
                <a:pt x="9331960" y="465762"/>
              </a:cubicBezTo>
              <a:cubicBezTo>
                <a:pt x="9373632" y="692440"/>
                <a:pt x="9273769" y="904580"/>
                <a:pt x="9331960" y="1194262"/>
              </a:cubicBezTo>
              <a:cubicBezTo>
                <a:pt x="9390151" y="1483944"/>
                <a:pt x="9327152" y="1572633"/>
                <a:pt x="9331960" y="1791393"/>
              </a:cubicBezTo>
              <a:cubicBezTo>
                <a:pt x="9336768" y="2010153"/>
                <a:pt x="9279014" y="2146445"/>
                <a:pt x="9331960" y="2454208"/>
              </a:cubicBezTo>
              <a:cubicBezTo>
                <a:pt x="9384906" y="2761971"/>
                <a:pt x="9264547" y="2952290"/>
                <a:pt x="9331960" y="3117023"/>
              </a:cubicBezTo>
              <a:cubicBezTo>
                <a:pt x="9399373" y="3281757"/>
                <a:pt x="9288743" y="3512534"/>
                <a:pt x="9331960" y="3648470"/>
              </a:cubicBezTo>
              <a:cubicBezTo>
                <a:pt x="9375177" y="3784406"/>
                <a:pt x="9283896" y="4074078"/>
                <a:pt x="9331960" y="4245601"/>
              </a:cubicBezTo>
              <a:cubicBezTo>
                <a:pt x="9380024" y="4417124"/>
                <a:pt x="9326228" y="4577138"/>
                <a:pt x="9331960" y="4777047"/>
              </a:cubicBezTo>
              <a:cubicBezTo>
                <a:pt x="9337692" y="4976956"/>
                <a:pt x="9302327" y="5144688"/>
                <a:pt x="9331960" y="5308494"/>
              </a:cubicBezTo>
              <a:cubicBezTo>
                <a:pt x="9361593" y="5472300"/>
                <a:pt x="9285934" y="5827365"/>
                <a:pt x="9331960" y="6036993"/>
              </a:cubicBezTo>
              <a:cubicBezTo>
                <a:pt x="9377986" y="6246621"/>
                <a:pt x="9292808" y="6354986"/>
                <a:pt x="9331960" y="6568440"/>
              </a:cubicBezTo>
              <a:cubicBezTo>
                <a:pt x="9248541" y="6614893"/>
                <a:pt x="9064858" y="6563077"/>
                <a:pt x="8935352" y="6568440"/>
              </a:cubicBezTo>
              <a:cubicBezTo>
                <a:pt x="8805846" y="6573803"/>
                <a:pt x="8639288" y="6531888"/>
                <a:pt x="8538743" y="6568440"/>
              </a:cubicBezTo>
              <a:cubicBezTo>
                <a:pt x="8438198" y="6604992"/>
                <a:pt x="8281285" y="6527024"/>
                <a:pt x="8142135" y="6568440"/>
              </a:cubicBezTo>
              <a:cubicBezTo>
                <a:pt x="8002985" y="6609856"/>
                <a:pt x="7832010" y="6503697"/>
                <a:pt x="7558888" y="6568440"/>
              </a:cubicBezTo>
              <a:cubicBezTo>
                <a:pt x="7285766" y="6633183"/>
                <a:pt x="7136734" y="6533103"/>
                <a:pt x="6975640" y="6568440"/>
              </a:cubicBezTo>
              <a:cubicBezTo>
                <a:pt x="6814546" y="6603777"/>
                <a:pt x="6808667" y="6534779"/>
                <a:pt x="6672351" y="6568440"/>
              </a:cubicBezTo>
              <a:cubicBezTo>
                <a:pt x="6536035" y="6602101"/>
                <a:pt x="6284973" y="6535142"/>
                <a:pt x="6089104" y="6568440"/>
              </a:cubicBezTo>
              <a:cubicBezTo>
                <a:pt x="5893235" y="6601738"/>
                <a:pt x="5486738" y="6559762"/>
                <a:pt x="5319217" y="6568440"/>
              </a:cubicBezTo>
              <a:cubicBezTo>
                <a:pt x="5151696" y="6577118"/>
                <a:pt x="5031250" y="6565769"/>
                <a:pt x="4829289" y="6568440"/>
              </a:cubicBezTo>
              <a:cubicBezTo>
                <a:pt x="4627328" y="6571111"/>
                <a:pt x="4219761" y="6513273"/>
                <a:pt x="4059403" y="6568440"/>
              </a:cubicBezTo>
              <a:cubicBezTo>
                <a:pt x="3899045" y="6623607"/>
                <a:pt x="3584387" y="6535558"/>
                <a:pt x="3382835" y="6568440"/>
              </a:cubicBezTo>
              <a:cubicBezTo>
                <a:pt x="3181283" y="6601322"/>
                <a:pt x="2924239" y="6492227"/>
                <a:pt x="2706268" y="6568440"/>
              </a:cubicBezTo>
              <a:cubicBezTo>
                <a:pt x="2488297" y="6644653"/>
                <a:pt x="2379681" y="6560449"/>
                <a:pt x="2216340" y="6568440"/>
              </a:cubicBezTo>
              <a:cubicBezTo>
                <a:pt x="2052999" y="6576431"/>
                <a:pt x="2010954" y="6537628"/>
                <a:pt x="1913052" y="6568440"/>
              </a:cubicBezTo>
              <a:cubicBezTo>
                <a:pt x="1815150" y="6599252"/>
                <a:pt x="1469313" y="6551062"/>
                <a:pt x="1329804" y="6568440"/>
              </a:cubicBezTo>
              <a:cubicBezTo>
                <a:pt x="1190295" y="6585818"/>
                <a:pt x="1022485" y="6508811"/>
                <a:pt x="746557" y="6568440"/>
              </a:cubicBezTo>
              <a:cubicBezTo>
                <a:pt x="470629" y="6628069"/>
                <a:pt x="314549" y="6558896"/>
                <a:pt x="0" y="6568440"/>
              </a:cubicBezTo>
              <a:cubicBezTo>
                <a:pt x="-23633" y="6376255"/>
                <a:pt x="90" y="6258854"/>
                <a:pt x="0" y="6168362"/>
              </a:cubicBezTo>
              <a:cubicBezTo>
                <a:pt x="-90" y="6077870"/>
                <a:pt x="33377" y="5852217"/>
                <a:pt x="0" y="5702600"/>
              </a:cubicBezTo>
              <a:cubicBezTo>
                <a:pt x="-33377" y="5552983"/>
                <a:pt x="17452" y="5393995"/>
                <a:pt x="0" y="5302522"/>
              </a:cubicBezTo>
              <a:cubicBezTo>
                <a:pt x="-17452" y="5211049"/>
                <a:pt x="54023" y="4941177"/>
                <a:pt x="0" y="4771076"/>
              </a:cubicBezTo>
              <a:cubicBezTo>
                <a:pt x="-54023" y="4600975"/>
                <a:pt x="11448" y="4518951"/>
                <a:pt x="0" y="4370998"/>
              </a:cubicBezTo>
              <a:cubicBezTo>
                <a:pt x="-11448" y="4223045"/>
                <a:pt x="40622" y="3983696"/>
                <a:pt x="0" y="3839552"/>
              </a:cubicBezTo>
              <a:cubicBezTo>
                <a:pt x="-40622" y="3695408"/>
                <a:pt x="5450" y="3596892"/>
                <a:pt x="0" y="3439474"/>
              </a:cubicBezTo>
              <a:cubicBezTo>
                <a:pt x="-5450" y="3282056"/>
                <a:pt x="20822" y="3124439"/>
                <a:pt x="0" y="3039396"/>
              </a:cubicBezTo>
              <a:cubicBezTo>
                <a:pt x="-20822" y="2954353"/>
                <a:pt x="9279" y="2628358"/>
                <a:pt x="0" y="2310897"/>
              </a:cubicBezTo>
              <a:cubicBezTo>
                <a:pt x="-9279" y="1993436"/>
                <a:pt x="45046" y="2006047"/>
                <a:pt x="0" y="1779450"/>
              </a:cubicBezTo>
              <a:cubicBezTo>
                <a:pt x="-45046" y="1552853"/>
                <a:pt x="70227" y="1347043"/>
                <a:pt x="0" y="1182319"/>
              </a:cubicBezTo>
              <a:cubicBezTo>
                <a:pt x="-70227" y="1017595"/>
                <a:pt x="6785" y="953390"/>
                <a:pt x="0" y="782241"/>
              </a:cubicBezTo>
              <a:cubicBezTo>
                <a:pt x="-6785" y="611092"/>
                <a:pt x="22719" y="19804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36</xdr:col>
      <xdr:colOff>548640</xdr:colOff>
      <xdr:row>101</xdr:row>
      <xdr:rowOff>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D3D16FE7-BE8D-4186-8BD7-C352C7C0ADAC}"/>
            </a:ext>
          </a:extLst>
        </xdr:cNvPr>
        <xdr:cNvSpPr/>
      </xdr:nvSpPr>
      <xdr:spPr>
        <a:xfrm>
          <a:off x="14546580" y="22362160"/>
          <a:ext cx="8953500" cy="3141980"/>
        </a:xfrm>
        <a:custGeom>
          <a:avLst/>
          <a:gdLst>
            <a:gd name="csX0" fmla="*/ 0 w 8953500"/>
            <a:gd name="csY0" fmla="*/ 523674 h 3141980"/>
            <a:gd name="csX1" fmla="*/ 523674 w 8953500"/>
            <a:gd name="csY1" fmla="*/ 0 h 3141980"/>
            <a:gd name="csX2" fmla="*/ 851215 w 8953500"/>
            <a:gd name="csY2" fmla="*/ 0 h 3141980"/>
            <a:gd name="csX3" fmla="*/ 1495001 w 8953500"/>
            <a:gd name="csY3" fmla="*/ 0 h 3141980"/>
            <a:gd name="csX4" fmla="*/ 2059726 w 8953500"/>
            <a:gd name="csY4" fmla="*/ 0 h 3141980"/>
            <a:gd name="csX5" fmla="*/ 2782575 w 8953500"/>
            <a:gd name="csY5" fmla="*/ 0 h 3141980"/>
            <a:gd name="csX6" fmla="*/ 3505423 w 8953500"/>
            <a:gd name="csY6" fmla="*/ 0 h 3141980"/>
            <a:gd name="csX7" fmla="*/ 4149209 w 8953500"/>
            <a:gd name="csY7" fmla="*/ 0 h 3141980"/>
            <a:gd name="csX8" fmla="*/ 4634873 w 8953500"/>
            <a:gd name="csY8" fmla="*/ 0 h 3141980"/>
            <a:gd name="csX9" fmla="*/ 5041475 w 8953500"/>
            <a:gd name="csY9" fmla="*/ 0 h 3141980"/>
            <a:gd name="csX10" fmla="*/ 5606200 w 8953500"/>
            <a:gd name="csY10" fmla="*/ 0 h 3141980"/>
            <a:gd name="csX11" fmla="*/ 6091864 w 8953500"/>
            <a:gd name="csY11" fmla="*/ 0 h 3141980"/>
            <a:gd name="csX12" fmla="*/ 6656589 w 8953500"/>
            <a:gd name="csY12" fmla="*/ 0 h 3141980"/>
            <a:gd name="csX13" fmla="*/ 6984130 w 8953500"/>
            <a:gd name="csY13" fmla="*/ 0 h 3141980"/>
            <a:gd name="csX14" fmla="*/ 7311670 w 8953500"/>
            <a:gd name="csY14" fmla="*/ 0 h 3141980"/>
            <a:gd name="csX15" fmla="*/ 8429826 w 8953500"/>
            <a:gd name="csY15" fmla="*/ 0 h 3141980"/>
            <a:gd name="csX16" fmla="*/ 8953500 w 8953500"/>
            <a:gd name="csY16" fmla="*/ 523674 h 3141980"/>
            <a:gd name="csX17" fmla="*/ 8953500 w 8953500"/>
            <a:gd name="csY17" fmla="*/ 1026386 h 3141980"/>
            <a:gd name="csX18" fmla="*/ 8953500 w 8953500"/>
            <a:gd name="csY18" fmla="*/ 1487205 h 3141980"/>
            <a:gd name="csX19" fmla="*/ 8953500 w 8953500"/>
            <a:gd name="csY19" fmla="*/ 2031809 h 3141980"/>
            <a:gd name="csX20" fmla="*/ 8953500 w 8953500"/>
            <a:gd name="csY20" fmla="*/ 2618306 h 3141980"/>
            <a:gd name="csX21" fmla="*/ 8429826 w 8953500"/>
            <a:gd name="csY21" fmla="*/ 3141980 h 3141980"/>
            <a:gd name="csX22" fmla="*/ 7865101 w 8953500"/>
            <a:gd name="csY22" fmla="*/ 3141980 h 3141980"/>
            <a:gd name="csX23" fmla="*/ 7379437 w 8953500"/>
            <a:gd name="csY23" fmla="*/ 3141980 h 3141980"/>
            <a:gd name="csX24" fmla="*/ 6735651 w 8953500"/>
            <a:gd name="csY24" fmla="*/ 3141980 h 3141980"/>
            <a:gd name="csX25" fmla="*/ 6408110 w 8953500"/>
            <a:gd name="csY25" fmla="*/ 3141980 h 3141980"/>
            <a:gd name="csX26" fmla="*/ 6001508 w 8953500"/>
            <a:gd name="csY26" fmla="*/ 3141980 h 3141980"/>
            <a:gd name="csX27" fmla="*/ 5436783 w 8953500"/>
            <a:gd name="csY27" fmla="*/ 3141980 h 3141980"/>
            <a:gd name="csX28" fmla="*/ 5109242 w 8953500"/>
            <a:gd name="csY28" fmla="*/ 3141980 h 3141980"/>
            <a:gd name="csX29" fmla="*/ 4544517 w 8953500"/>
            <a:gd name="csY29" fmla="*/ 3141980 h 3141980"/>
            <a:gd name="csX30" fmla="*/ 4216976 w 8953500"/>
            <a:gd name="csY30" fmla="*/ 3141980 h 3141980"/>
            <a:gd name="csX31" fmla="*/ 3652251 w 8953500"/>
            <a:gd name="csY31" fmla="*/ 3141980 h 3141980"/>
            <a:gd name="csX32" fmla="*/ 3087526 w 8953500"/>
            <a:gd name="csY32" fmla="*/ 3141980 h 3141980"/>
            <a:gd name="csX33" fmla="*/ 2443739 w 8953500"/>
            <a:gd name="csY33" fmla="*/ 3141980 h 3141980"/>
            <a:gd name="csX34" fmla="*/ 1958076 w 8953500"/>
            <a:gd name="csY34" fmla="*/ 3141980 h 3141980"/>
            <a:gd name="csX35" fmla="*/ 1393351 w 8953500"/>
            <a:gd name="csY35" fmla="*/ 3141980 h 3141980"/>
            <a:gd name="csX36" fmla="*/ 523674 w 8953500"/>
            <a:gd name="csY36" fmla="*/ 3141980 h 3141980"/>
            <a:gd name="csX37" fmla="*/ 0 w 8953500"/>
            <a:gd name="csY37" fmla="*/ 2618306 h 3141980"/>
            <a:gd name="csX38" fmla="*/ 0 w 8953500"/>
            <a:gd name="csY38" fmla="*/ 2052755 h 3141980"/>
            <a:gd name="csX39" fmla="*/ 0 w 8953500"/>
            <a:gd name="csY39" fmla="*/ 1570990 h 3141980"/>
            <a:gd name="csX40" fmla="*/ 0 w 8953500"/>
            <a:gd name="csY40" fmla="*/ 1005439 h 3141980"/>
            <a:gd name="csX41" fmla="*/ 0 w 8953500"/>
            <a:gd name="csY41" fmla="*/ 523674 h 31419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953500" h="3141980" extrusionOk="0">
              <a:moveTo>
                <a:pt x="0" y="523674"/>
              </a:moveTo>
              <a:cubicBezTo>
                <a:pt x="-27724" y="280231"/>
                <a:pt x="314472" y="21394"/>
                <a:pt x="523674" y="0"/>
              </a:cubicBezTo>
              <a:cubicBezTo>
                <a:pt x="628018" y="-25978"/>
                <a:pt x="773608" y="36719"/>
                <a:pt x="851215" y="0"/>
              </a:cubicBezTo>
              <a:cubicBezTo>
                <a:pt x="928822" y="-36719"/>
                <a:pt x="1234547" y="66585"/>
                <a:pt x="1495001" y="0"/>
              </a:cubicBezTo>
              <a:cubicBezTo>
                <a:pt x="1755455" y="-66585"/>
                <a:pt x="1795420" y="28975"/>
                <a:pt x="2059726" y="0"/>
              </a:cubicBezTo>
              <a:cubicBezTo>
                <a:pt x="2324033" y="-28975"/>
                <a:pt x="2512724" y="1199"/>
                <a:pt x="2782575" y="0"/>
              </a:cubicBezTo>
              <a:cubicBezTo>
                <a:pt x="3052426" y="-1199"/>
                <a:pt x="3234798" y="75119"/>
                <a:pt x="3505423" y="0"/>
              </a:cubicBezTo>
              <a:cubicBezTo>
                <a:pt x="3776048" y="-75119"/>
                <a:pt x="3892139" y="64163"/>
                <a:pt x="4149209" y="0"/>
              </a:cubicBezTo>
              <a:cubicBezTo>
                <a:pt x="4406279" y="-64163"/>
                <a:pt x="4437985" y="1470"/>
                <a:pt x="4634873" y="0"/>
              </a:cubicBezTo>
              <a:cubicBezTo>
                <a:pt x="4831761" y="-1470"/>
                <a:pt x="4932129" y="44907"/>
                <a:pt x="5041475" y="0"/>
              </a:cubicBezTo>
              <a:cubicBezTo>
                <a:pt x="5150821" y="-44907"/>
                <a:pt x="5338169" y="22481"/>
                <a:pt x="5606200" y="0"/>
              </a:cubicBezTo>
              <a:cubicBezTo>
                <a:pt x="5874231" y="-22481"/>
                <a:pt x="5923589" y="45657"/>
                <a:pt x="6091864" y="0"/>
              </a:cubicBezTo>
              <a:cubicBezTo>
                <a:pt x="6260139" y="-45657"/>
                <a:pt x="6387476" y="36678"/>
                <a:pt x="6656589" y="0"/>
              </a:cubicBezTo>
              <a:cubicBezTo>
                <a:pt x="6925702" y="-36678"/>
                <a:pt x="6856280" y="36371"/>
                <a:pt x="6984130" y="0"/>
              </a:cubicBezTo>
              <a:cubicBezTo>
                <a:pt x="7111980" y="-36371"/>
                <a:pt x="7222302" y="29383"/>
                <a:pt x="7311670" y="0"/>
              </a:cubicBezTo>
              <a:cubicBezTo>
                <a:pt x="7401038" y="-29383"/>
                <a:pt x="7989538" y="55068"/>
                <a:pt x="8429826" y="0"/>
              </a:cubicBezTo>
              <a:cubicBezTo>
                <a:pt x="8726096" y="-43833"/>
                <a:pt x="8967609" y="176675"/>
                <a:pt x="8953500" y="523674"/>
              </a:cubicBezTo>
              <a:cubicBezTo>
                <a:pt x="8984385" y="709179"/>
                <a:pt x="8900754" y="852177"/>
                <a:pt x="8953500" y="1026386"/>
              </a:cubicBezTo>
              <a:cubicBezTo>
                <a:pt x="9006246" y="1200595"/>
                <a:pt x="8952144" y="1311383"/>
                <a:pt x="8953500" y="1487205"/>
              </a:cubicBezTo>
              <a:cubicBezTo>
                <a:pt x="8954856" y="1663027"/>
                <a:pt x="8935807" y="1838763"/>
                <a:pt x="8953500" y="2031809"/>
              </a:cubicBezTo>
              <a:cubicBezTo>
                <a:pt x="8971193" y="2224855"/>
                <a:pt x="8903953" y="2361051"/>
                <a:pt x="8953500" y="2618306"/>
              </a:cubicBezTo>
              <a:cubicBezTo>
                <a:pt x="8991432" y="2905614"/>
                <a:pt x="8746791" y="3177784"/>
                <a:pt x="8429826" y="3141980"/>
              </a:cubicBezTo>
              <a:cubicBezTo>
                <a:pt x="8228245" y="3163248"/>
                <a:pt x="8138860" y="3099838"/>
                <a:pt x="7865101" y="3141980"/>
              </a:cubicBezTo>
              <a:cubicBezTo>
                <a:pt x="7591342" y="3184122"/>
                <a:pt x="7592855" y="3090640"/>
                <a:pt x="7379437" y="3141980"/>
              </a:cubicBezTo>
              <a:cubicBezTo>
                <a:pt x="7166019" y="3193320"/>
                <a:pt x="6871494" y="3075006"/>
                <a:pt x="6735651" y="3141980"/>
              </a:cubicBezTo>
              <a:cubicBezTo>
                <a:pt x="6599808" y="3208954"/>
                <a:pt x="6534552" y="3111230"/>
                <a:pt x="6408110" y="3141980"/>
              </a:cubicBezTo>
              <a:cubicBezTo>
                <a:pt x="6281668" y="3172730"/>
                <a:pt x="6136611" y="3112751"/>
                <a:pt x="6001508" y="3141980"/>
              </a:cubicBezTo>
              <a:cubicBezTo>
                <a:pt x="5866405" y="3171209"/>
                <a:pt x="5640919" y="3078975"/>
                <a:pt x="5436783" y="3141980"/>
              </a:cubicBezTo>
              <a:cubicBezTo>
                <a:pt x="5232648" y="3204985"/>
                <a:pt x="5185318" y="3115104"/>
                <a:pt x="5109242" y="3141980"/>
              </a:cubicBezTo>
              <a:cubicBezTo>
                <a:pt x="5033166" y="3168856"/>
                <a:pt x="4676543" y="3075791"/>
                <a:pt x="4544517" y="3141980"/>
              </a:cubicBezTo>
              <a:cubicBezTo>
                <a:pt x="4412491" y="3208169"/>
                <a:pt x="4295233" y="3112619"/>
                <a:pt x="4216976" y="3141980"/>
              </a:cubicBezTo>
              <a:cubicBezTo>
                <a:pt x="4138719" y="3171341"/>
                <a:pt x="3869500" y="3133322"/>
                <a:pt x="3652251" y="3141980"/>
              </a:cubicBezTo>
              <a:cubicBezTo>
                <a:pt x="3435002" y="3150638"/>
                <a:pt x="3265696" y="3124056"/>
                <a:pt x="3087526" y="3141980"/>
              </a:cubicBezTo>
              <a:cubicBezTo>
                <a:pt x="2909356" y="3159904"/>
                <a:pt x="2675579" y="3115124"/>
                <a:pt x="2443739" y="3141980"/>
              </a:cubicBezTo>
              <a:cubicBezTo>
                <a:pt x="2211899" y="3168836"/>
                <a:pt x="2110758" y="3097298"/>
                <a:pt x="1958076" y="3141980"/>
              </a:cubicBezTo>
              <a:cubicBezTo>
                <a:pt x="1805394" y="3186662"/>
                <a:pt x="1606857" y="3091058"/>
                <a:pt x="1393351" y="3141980"/>
              </a:cubicBezTo>
              <a:cubicBezTo>
                <a:pt x="1179845" y="3192902"/>
                <a:pt x="708108" y="3133110"/>
                <a:pt x="523674" y="3141980"/>
              </a:cubicBezTo>
              <a:cubicBezTo>
                <a:pt x="228824" y="3095247"/>
                <a:pt x="9681" y="2927359"/>
                <a:pt x="0" y="2618306"/>
              </a:cubicBezTo>
              <a:cubicBezTo>
                <a:pt x="-5216" y="2503173"/>
                <a:pt x="633" y="2219862"/>
                <a:pt x="0" y="2052755"/>
              </a:cubicBezTo>
              <a:cubicBezTo>
                <a:pt x="-633" y="1885648"/>
                <a:pt x="31156" y="1787386"/>
                <a:pt x="0" y="1570990"/>
              </a:cubicBezTo>
              <a:cubicBezTo>
                <a:pt x="-31156" y="1354595"/>
                <a:pt x="53900" y="1194654"/>
                <a:pt x="0" y="1005439"/>
              </a:cubicBezTo>
              <a:cubicBezTo>
                <a:pt x="-53900" y="816224"/>
                <a:pt x="37435" y="666722"/>
                <a:pt x="0" y="52367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36</xdr:col>
      <xdr:colOff>444500</xdr:colOff>
      <xdr:row>129</xdr:row>
      <xdr:rowOff>127000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10CC8DCC-3F4B-4F2C-9FB9-2585D58C248C}"/>
            </a:ext>
          </a:extLst>
        </xdr:cNvPr>
        <xdr:cNvSpPr/>
      </xdr:nvSpPr>
      <xdr:spPr>
        <a:xfrm>
          <a:off x="14673580" y="29123640"/>
          <a:ext cx="8722360" cy="3121660"/>
        </a:xfrm>
        <a:custGeom>
          <a:avLst/>
          <a:gdLst>
            <a:gd name="csX0" fmla="*/ 0 w 8722360"/>
            <a:gd name="csY0" fmla="*/ 520287 h 3121660"/>
            <a:gd name="csX1" fmla="*/ 520287 w 8722360"/>
            <a:gd name="csY1" fmla="*/ 0 h 3121660"/>
            <a:gd name="csX2" fmla="*/ 1264829 w 8722360"/>
            <a:gd name="csY2" fmla="*/ 0 h 3121660"/>
            <a:gd name="csX3" fmla="*/ 1625282 w 8722360"/>
            <a:gd name="csY3" fmla="*/ 0 h 3121660"/>
            <a:gd name="csX4" fmla="*/ 1985735 w 8722360"/>
            <a:gd name="csY4" fmla="*/ 0 h 3121660"/>
            <a:gd name="csX5" fmla="*/ 2346188 w 8722360"/>
            <a:gd name="csY5" fmla="*/ 0 h 3121660"/>
            <a:gd name="csX6" fmla="*/ 3090731 w 8722360"/>
            <a:gd name="csY6" fmla="*/ 0 h 3121660"/>
            <a:gd name="csX7" fmla="*/ 3681637 w 8722360"/>
            <a:gd name="csY7" fmla="*/ 0 h 3121660"/>
            <a:gd name="csX8" fmla="*/ 4272544 w 8722360"/>
            <a:gd name="csY8" fmla="*/ 0 h 3121660"/>
            <a:gd name="csX9" fmla="*/ 4632997 w 8722360"/>
            <a:gd name="csY9" fmla="*/ 0 h 3121660"/>
            <a:gd name="csX10" fmla="*/ 5300722 w 8722360"/>
            <a:gd name="csY10" fmla="*/ 0 h 3121660"/>
            <a:gd name="csX11" fmla="*/ 5968446 w 8722360"/>
            <a:gd name="csY11" fmla="*/ 0 h 3121660"/>
            <a:gd name="csX12" fmla="*/ 6482535 w 8722360"/>
            <a:gd name="csY12" fmla="*/ 0 h 3121660"/>
            <a:gd name="csX13" fmla="*/ 6842988 w 8722360"/>
            <a:gd name="csY13" fmla="*/ 0 h 3121660"/>
            <a:gd name="csX14" fmla="*/ 7203441 w 8722360"/>
            <a:gd name="csY14" fmla="*/ 0 h 3121660"/>
            <a:gd name="csX15" fmla="*/ 7640712 w 8722360"/>
            <a:gd name="csY15" fmla="*/ 0 h 3121660"/>
            <a:gd name="csX16" fmla="*/ 8202073 w 8722360"/>
            <a:gd name="csY16" fmla="*/ 0 h 3121660"/>
            <a:gd name="csX17" fmla="*/ 8722360 w 8722360"/>
            <a:gd name="csY17" fmla="*/ 520287 h 3121660"/>
            <a:gd name="csX18" fmla="*/ 8722360 w 8722360"/>
            <a:gd name="csY18" fmla="*/ 1082180 h 3121660"/>
            <a:gd name="csX19" fmla="*/ 8722360 w 8722360"/>
            <a:gd name="csY19" fmla="*/ 1602452 h 3121660"/>
            <a:gd name="csX20" fmla="*/ 8722360 w 8722360"/>
            <a:gd name="csY20" fmla="*/ 2122723 h 3121660"/>
            <a:gd name="csX21" fmla="*/ 8722360 w 8722360"/>
            <a:gd name="csY21" fmla="*/ 2601373 h 3121660"/>
            <a:gd name="csX22" fmla="*/ 8202073 w 8722360"/>
            <a:gd name="csY22" fmla="*/ 3121660 h 3121660"/>
            <a:gd name="csX23" fmla="*/ 7687984 w 8722360"/>
            <a:gd name="csY23" fmla="*/ 3121660 h 3121660"/>
            <a:gd name="csX24" fmla="*/ 6943442 w 8722360"/>
            <a:gd name="csY24" fmla="*/ 3121660 h 3121660"/>
            <a:gd name="csX25" fmla="*/ 6275717 w 8722360"/>
            <a:gd name="csY25" fmla="*/ 3121660 h 3121660"/>
            <a:gd name="csX26" fmla="*/ 5531175 w 8722360"/>
            <a:gd name="csY26" fmla="*/ 3121660 h 3121660"/>
            <a:gd name="csX27" fmla="*/ 4863451 w 8722360"/>
            <a:gd name="csY27" fmla="*/ 3121660 h 3121660"/>
            <a:gd name="csX28" fmla="*/ 4118908 w 8722360"/>
            <a:gd name="csY28" fmla="*/ 3121660 h 3121660"/>
            <a:gd name="csX29" fmla="*/ 3604820 w 8722360"/>
            <a:gd name="csY29" fmla="*/ 3121660 h 3121660"/>
            <a:gd name="csX30" fmla="*/ 3167549 w 8722360"/>
            <a:gd name="csY30" fmla="*/ 3121660 h 3121660"/>
            <a:gd name="csX31" fmla="*/ 2653460 w 8722360"/>
            <a:gd name="csY31" fmla="*/ 3121660 h 3121660"/>
            <a:gd name="csX32" fmla="*/ 2293007 w 8722360"/>
            <a:gd name="csY32" fmla="*/ 3121660 h 3121660"/>
            <a:gd name="csX33" fmla="*/ 1778918 w 8722360"/>
            <a:gd name="csY33" fmla="*/ 3121660 h 3121660"/>
            <a:gd name="csX34" fmla="*/ 1418465 w 8722360"/>
            <a:gd name="csY34" fmla="*/ 3121660 h 3121660"/>
            <a:gd name="csX35" fmla="*/ 1058012 w 8722360"/>
            <a:gd name="csY35" fmla="*/ 3121660 h 3121660"/>
            <a:gd name="csX36" fmla="*/ 520287 w 8722360"/>
            <a:gd name="csY36" fmla="*/ 3121660 h 3121660"/>
            <a:gd name="csX37" fmla="*/ 0 w 8722360"/>
            <a:gd name="csY37" fmla="*/ 2601373 h 3121660"/>
            <a:gd name="csX38" fmla="*/ 0 w 8722360"/>
            <a:gd name="csY38" fmla="*/ 2143534 h 3121660"/>
            <a:gd name="csX39" fmla="*/ 0 w 8722360"/>
            <a:gd name="csY39" fmla="*/ 1581641 h 3121660"/>
            <a:gd name="csX40" fmla="*/ 0 w 8722360"/>
            <a:gd name="csY40" fmla="*/ 1061369 h 3121660"/>
            <a:gd name="csX41" fmla="*/ 0 w 8722360"/>
            <a:gd name="csY41" fmla="*/ 520287 h 31216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722360" h="3121660" extrusionOk="0">
              <a:moveTo>
                <a:pt x="0" y="520287"/>
              </a:moveTo>
              <a:cubicBezTo>
                <a:pt x="-74652" y="201900"/>
                <a:pt x="229251" y="-63446"/>
                <a:pt x="520287" y="0"/>
              </a:cubicBezTo>
              <a:cubicBezTo>
                <a:pt x="721373" y="-50461"/>
                <a:pt x="988711" y="4157"/>
                <a:pt x="1264829" y="0"/>
              </a:cubicBezTo>
              <a:cubicBezTo>
                <a:pt x="1540947" y="-4157"/>
                <a:pt x="1485240" y="15111"/>
                <a:pt x="1625282" y="0"/>
              </a:cubicBezTo>
              <a:cubicBezTo>
                <a:pt x="1765324" y="-15111"/>
                <a:pt x="1867578" y="41475"/>
                <a:pt x="1985735" y="0"/>
              </a:cubicBezTo>
              <a:cubicBezTo>
                <a:pt x="2103892" y="-41475"/>
                <a:pt x="2180340" y="822"/>
                <a:pt x="2346188" y="0"/>
              </a:cubicBezTo>
              <a:cubicBezTo>
                <a:pt x="2512036" y="-822"/>
                <a:pt x="2821234" y="33556"/>
                <a:pt x="3090731" y="0"/>
              </a:cubicBezTo>
              <a:cubicBezTo>
                <a:pt x="3360228" y="-33556"/>
                <a:pt x="3451900" y="50857"/>
                <a:pt x="3681637" y="0"/>
              </a:cubicBezTo>
              <a:cubicBezTo>
                <a:pt x="3911374" y="-50857"/>
                <a:pt x="4126210" y="61131"/>
                <a:pt x="4272544" y="0"/>
              </a:cubicBezTo>
              <a:cubicBezTo>
                <a:pt x="4418878" y="-61131"/>
                <a:pt x="4479100" y="41182"/>
                <a:pt x="4632997" y="0"/>
              </a:cubicBezTo>
              <a:cubicBezTo>
                <a:pt x="4786894" y="-41182"/>
                <a:pt x="5062429" y="32245"/>
                <a:pt x="5300722" y="0"/>
              </a:cubicBezTo>
              <a:cubicBezTo>
                <a:pt x="5539015" y="-32245"/>
                <a:pt x="5809657" y="30048"/>
                <a:pt x="5968446" y="0"/>
              </a:cubicBezTo>
              <a:cubicBezTo>
                <a:pt x="6127235" y="-30048"/>
                <a:pt x="6348860" y="11552"/>
                <a:pt x="6482535" y="0"/>
              </a:cubicBezTo>
              <a:cubicBezTo>
                <a:pt x="6616210" y="-11552"/>
                <a:pt x="6675872" y="23896"/>
                <a:pt x="6842988" y="0"/>
              </a:cubicBezTo>
              <a:cubicBezTo>
                <a:pt x="7010104" y="-23896"/>
                <a:pt x="7121602" y="2531"/>
                <a:pt x="7203441" y="0"/>
              </a:cubicBezTo>
              <a:cubicBezTo>
                <a:pt x="7285280" y="-2531"/>
                <a:pt x="7514970" y="32366"/>
                <a:pt x="7640712" y="0"/>
              </a:cubicBezTo>
              <a:cubicBezTo>
                <a:pt x="7766454" y="-32366"/>
                <a:pt x="7974016" y="51637"/>
                <a:pt x="8202073" y="0"/>
              </a:cubicBezTo>
              <a:cubicBezTo>
                <a:pt x="8469792" y="79084"/>
                <a:pt x="8735938" y="265857"/>
                <a:pt x="8722360" y="520287"/>
              </a:cubicBezTo>
              <a:cubicBezTo>
                <a:pt x="8776132" y="761595"/>
                <a:pt x="8696812" y="855765"/>
                <a:pt x="8722360" y="1082180"/>
              </a:cubicBezTo>
              <a:cubicBezTo>
                <a:pt x="8747908" y="1308595"/>
                <a:pt x="8701010" y="1479991"/>
                <a:pt x="8722360" y="1602452"/>
              </a:cubicBezTo>
              <a:cubicBezTo>
                <a:pt x="8743710" y="1724913"/>
                <a:pt x="8718028" y="1947094"/>
                <a:pt x="8722360" y="2122723"/>
              </a:cubicBezTo>
              <a:cubicBezTo>
                <a:pt x="8726692" y="2298352"/>
                <a:pt x="8695198" y="2432026"/>
                <a:pt x="8722360" y="2601373"/>
              </a:cubicBezTo>
              <a:cubicBezTo>
                <a:pt x="8732374" y="2875830"/>
                <a:pt x="8501749" y="3161628"/>
                <a:pt x="8202073" y="3121660"/>
              </a:cubicBezTo>
              <a:cubicBezTo>
                <a:pt x="7984594" y="3159043"/>
                <a:pt x="7848436" y="3088312"/>
                <a:pt x="7687984" y="3121660"/>
              </a:cubicBezTo>
              <a:cubicBezTo>
                <a:pt x="7527532" y="3155008"/>
                <a:pt x="7241206" y="3107636"/>
                <a:pt x="6943442" y="3121660"/>
              </a:cubicBezTo>
              <a:cubicBezTo>
                <a:pt x="6645678" y="3135684"/>
                <a:pt x="6592462" y="3078486"/>
                <a:pt x="6275717" y="3121660"/>
              </a:cubicBezTo>
              <a:cubicBezTo>
                <a:pt x="5958972" y="3164834"/>
                <a:pt x="5837004" y="3094511"/>
                <a:pt x="5531175" y="3121660"/>
              </a:cubicBezTo>
              <a:cubicBezTo>
                <a:pt x="5225346" y="3148809"/>
                <a:pt x="5158648" y="3118276"/>
                <a:pt x="4863451" y="3121660"/>
              </a:cubicBezTo>
              <a:cubicBezTo>
                <a:pt x="4568254" y="3125044"/>
                <a:pt x="4277272" y="3046185"/>
                <a:pt x="4118908" y="3121660"/>
              </a:cubicBezTo>
              <a:cubicBezTo>
                <a:pt x="3960544" y="3197135"/>
                <a:pt x="3719593" y="3111439"/>
                <a:pt x="3604820" y="3121660"/>
              </a:cubicBezTo>
              <a:cubicBezTo>
                <a:pt x="3490047" y="3131881"/>
                <a:pt x="3274606" y="3109188"/>
                <a:pt x="3167549" y="3121660"/>
              </a:cubicBezTo>
              <a:cubicBezTo>
                <a:pt x="3060492" y="3134132"/>
                <a:pt x="2768485" y="3083229"/>
                <a:pt x="2653460" y="3121660"/>
              </a:cubicBezTo>
              <a:cubicBezTo>
                <a:pt x="2538435" y="3160091"/>
                <a:pt x="2403910" y="3092171"/>
                <a:pt x="2293007" y="3121660"/>
              </a:cubicBezTo>
              <a:cubicBezTo>
                <a:pt x="2182104" y="3151149"/>
                <a:pt x="1998450" y="3067128"/>
                <a:pt x="1778918" y="3121660"/>
              </a:cubicBezTo>
              <a:cubicBezTo>
                <a:pt x="1559386" y="3176192"/>
                <a:pt x="1588165" y="3080506"/>
                <a:pt x="1418465" y="3121660"/>
              </a:cubicBezTo>
              <a:cubicBezTo>
                <a:pt x="1248765" y="3162814"/>
                <a:pt x="1193258" y="3110599"/>
                <a:pt x="1058012" y="3121660"/>
              </a:cubicBezTo>
              <a:cubicBezTo>
                <a:pt x="922766" y="3132721"/>
                <a:pt x="723763" y="3088844"/>
                <a:pt x="520287" y="3121660"/>
              </a:cubicBezTo>
              <a:cubicBezTo>
                <a:pt x="216632" y="3134388"/>
                <a:pt x="34485" y="2892966"/>
                <a:pt x="0" y="2601373"/>
              </a:cubicBezTo>
              <a:cubicBezTo>
                <a:pt x="-17498" y="2452023"/>
                <a:pt x="4120" y="2272126"/>
                <a:pt x="0" y="2143534"/>
              </a:cubicBezTo>
              <a:cubicBezTo>
                <a:pt x="-4120" y="2014942"/>
                <a:pt x="3728" y="1750355"/>
                <a:pt x="0" y="1581641"/>
              </a:cubicBezTo>
              <a:cubicBezTo>
                <a:pt x="-3728" y="1412927"/>
                <a:pt x="37340" y="1200179"/>
                <a:pt x="0" y="1061369"/>
              </a:cubicBezTo>
              <a:cubicBezTo>
                <a:pt x="-37340" y="922559"/>
                <a:pt x="24121" y="740521"/>
                <a:pt x="0" y="520287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165100</xdr:colOff>
      <xdr:row>29</xdr:row>
      <xdr:rowOff>139700</xdr:rowOff>
    </xdr:from>
    <xdr:to>
      <xdr:col>36</xdr:col>
      <xdr:colOff>558800</xdr:colOff>
      <xdr:row>67</xdr:row>
      <xdr:rowOff>104140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34926389-8829-43F9-8897-0DD30FCC5F9A}"/>
            </a:ext>
          </a:extLst>
        </xdr:cNvPr>
        <xdr:cNvSpPr/>
      </xdr:nvSpPr>
      <xdr:spPr>
        <a:xfrm>
          <a:off x="15046960" y="7752080"/>
          <a:ext cx="8463280" cy="9184640"/>
        </a:xfrm>
        <a:custGeom>
          <a:avLst/>
          <a:gdLst>
            <a:gd name="csX0" fmla="*/ 0 w 8463280"/>
            <a:gd name="csY0" fmla="*/ 1410575 h 9184640"/>
            <a:gd name="csX1" fmla="*/ 1410575 w 8463280"/>
            <a:gd name="csY1" fmla="*/ 0 h 9184640"/>
            <a:gd name="csX2" fmla="*/ 2087631 w 8463280"/>
            <a:gd name="csY2" fmla="*/ 0 h 9184640"/>
            <a:gd name="csX3" fmla="*/ 2482580 w 8463280"/>
            <a:gd name="csY3" fmla="*/ 0 h 9184640"/>
            <a:gd name="csX4" fmla="*/ 2877529 w 8463280"/>
            <a:gd name="csY4" fmla="*/ 0 h 9184640"/>
            <a:gd name="csX5" fmla="*/ 3272478 w 8463280"/>
            <a:gd name="csY5" fmla="*/ 0 h 9184640"/>
            <a:gd name="csX6" fmla="*/ 3949534 w 8463280"/>
            <a:gd name="csY6" fmla="*/ 0 h 9184640"/>
            <a:gd name="csX7" fmla="*/ 4513747 w 8463280"/>
            <a:gd name="csY7" fmla="*/ 0 h 9184640"/>
            <a:gd name="csX8" fmla="*/ 5077960 w 8463280"/>
            <a:gd name="csY8" fmla="*/ 0 h 9184640"/>
            <a:gd name="csX9" fmla="*/ 5472909 w 8463280"/>
            <a:gd name="csY9" fmla="*/ 0 h 9184640"/>
            <a:gd name="csX10" fmla="*/ 6093543 w 8463280"/>
            <a:gd name="csY10" fmla="*/ 0 h 9184640"/>
            <a:gd name="csX11" fmla="*/ 7052705 w 8463280"/>
            <a:gd name="csY11" fmla="*/ 0 h 9184640"/>
            <a:gd name="csX12" fmla="*/ 8463280 w 8463280"/>
            <a:gd name="csY12" fmla="*/ 1410575 h 9184640"/>
            <a:gd name="csX13" fmla="*/ 8463280 w 8463280"/>
            <a:gd name="csY13" fmla="*/ 1989074 h 9184640"/>
            <a:gd name="csX14" fmla="*/ 8463280 w 8463280"/>
            <a:gd name="csY14" fmla="*/ 2440303 h 9184640"/>
            <a:gd name="csX15" fmla="*/ 8463280 w 8463280"/>
            <a:gd name="csY15" fmla="*/ 3146072 h 9184640"/>
            <a:gd name="csX16" fmla="*/ 8463280 w 8463280"/>
            <a:gd name="csY16" fmla="*/ 3533667 h 9184640"/>
            <a:gd name="csX17" fmla="*/ 8463280 w 8463280"/>
            <a:gd name="csY17" fmla="*/ 4048531 h 9184640"/>
            <a:gd name="csX18" fmla="*/ 8463280 w 8463280"/>
            <a:gd name="csY18" fmla="*/ 4563395 h 9184640"/>
            <a:gd name="csX19" fmla="*/ 8463280 w 8463280"/>
            <a:gd name="csY19" fmla="*/ 5141894 h 9184640"/>
            <a:gd name="csX20" fmla="*/ 8463280 w 8463280"/>
            <a:gd name="csY20" fmla="*/ 5720393 h 9184640"/>
            <a:gd name="csX21" fmla="*/ 8463280 w 8463280"/>
            <a:gd name="csY21" fmla="*/ 6426162 h 9184640"/>
            <a:gd name="csX22" fmla="*/ 8463280 w 8463280"/>
            <a:gd name="csY22" fmla="*/ 7131931 h 9184640"/>
            <a:gd name="csX23" fmla="*/ 8463280 w 8463280"/>
            <a:gd name="csY23" fmla="*/ 7774065 h 9184640"/>
            <a:gd name="csX24" fmla="*/ 7052705 w 8463280"/>
            <a:gd name="csY24" fmla="*/ 9184640 h 9184640"/>
            <a:gd name="csX25" fmla="*/ 6601335 w 8463280"/>
            <a:gd name="csY25" fmla="*/ 9184640 h 9184640"/>
            <a:gd name="csX26" fmla="*/ 5924279 w 8463280"/>
            <a:gd name="csY26" fmla="*/ 9184640 h 9184640"/>
            <a:gd name="csX27" fmla="*/ 5303645 w 8463280"/>
            <a:gd name="csY27" fmla="*/ 9184640 h 9184640"/>
            <a:gd name="csX28" fmla="*/ 4626589 w 8463280"/>
            <a:gd name="csY28" fmla="*/ 9184640 h 9184640"/>
            <a:gd name="csX29" fmla="*/ 4118797 w 8463280"/>
            <a:gd name="csY29" fmla="*/ 9184640 h 9184640"/>
            <a:gd name="csX30" fmla="*/ 3667427 w 8463280"/>
            <a:gd name="csY30" fmla="*/ 9184640 h 9184640"/>
            <a:gd name="csX31" fmla="*/ 3159635 w 8463280"/>
            <a:gd name="csY31" fmla="*/ 9184640 h 9184640"/>
            <a:gd name="csX32" fmla="*/ 2764686 w 8463280"/>
            <a:gd name="csY32" fmla="*/ 9184640 h 9184640"/>
            <a:gd name="csX33" fmla="*/ 2256895 w 8463280"/>
            <a:gd name="csY33" fmla="*/ 9184640 h 9184640"/>
            <a:gd name="csX34" fmla="*/ 1410575 w 8463280"/>
            <a:gd name="csY34" fmla="*/ 9184640 h 9184640"/>
            <a:gd name="csX35" fmla="*/ 0 w 8463280"/>
            <a:gd name="csY35" fmla="*/ 7774065 h 9184640"/>
            <a:gd name="csX36" fmla="*/ 0 w 8463280"/>
            <a:gd name="csY36" fmla="*/ 7131931 h 9184640"/>
            <a:gd name="csX37" fmla="*/ 0 w 8463280"/>
            <a:gd name="csY37" fmla="*/ 6426162 h 9184640"/>
            <a:gd name="csX38" fmla="*/ 0 w 8463280"/>
            <a:gd name="csY38" fmla="*/ 5974933 h 9184640"/>
            <a:gd name="csX39" fmla="*/ 0 w 8463280"/>
            <a:gd name="csY39" fmla="*/ 5269164 h 9184640"/>
            <a:gd name="csX40" fmla="*/ 0 w 8463280"/>
            <a:gd name="csY40" fmla="*/ 4690665 h 9184640"/>
            <a:gd name="csX41" fmla="*/ 0 w 8463280"/>
            <a:gd name="csY41" fmla="*/ 4239436 h 9184640"/>
            <a:gd name="csX42" fmla="*/ 0 w 8463280"/>
            <a:gd name="csY42" fmla="*/ 3597302 h 9184640"/>
            <a:gd name="csX43" fmla="*/ 0 w 8463280"/>
            <a:gd name="csY43" fmla="*/ 3209707 h 9184640"/>
            <a:gd name="csX44" fmla="*/ 0 w 8463280"/>
            <a:gd name="csY44" fmla="*/ 2694843 h 9184640"/>
            <a:gd name="csX45" fmla="*/ 0 w 8463280"/>
            <a:gd name="csY45" fmla="*/ 2052709 h 9184640"/>
            <a:gd name="csX46" fmla="*/ 0 w 8463280"/>
            <a:gd name="csY46" fmla="*/ 1410575 h 91846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8463280" h="9184640" extrusionOk="0">
              <a:moveTo>
                <a:pt x="0" y="1410575"/>
              </a:moveTo>
              <a:cubicBezTo>
                <a:pt x="-142146" y="572432"/>
                <a:pt x="628516" y="-51952"/>
                <a:pt x="1410575" y="0"/>
              </a:cubicBezTo>
              <a:cubicBezTo>
                <a:pt x="1557780" y="-68235"/>
                <a:pt x="1836370" y="65187"/>
                <a:pt x="2087631" y="0"/>
              </a:cubicBezTo>
              <a:cubicBezTo>
                <a:pt x="2338892" y="-65187"/>
                <a:pt x="2286757" y="36215"/>
                <a:pt x="2482580" y="0"/>
              </a:cubicBezTo>
              <a:cubicBezTo>
                <a:pt x="2678403" y="-36215"/>
                <a:pt x="2688561" y="4868"/>
                <a:pt x="2877529" y="0"/>
              </a:cubicBezTo>
              <a:cubicBezTo>
                <a:pt x="3066497" y="-4868"/>
                <a:pt x="3143686" y="15036"/>
                <a:pt x="3272478" y="0"/>
              </a:cubicBezTo>
              <a:cubicBezTo>
                <a:pt x="3401270" y="-15036"/>
                <a:pt x="3652707" y="20060"/>
                <a:pt x="3949534" y="0"/>
              </a:cubicBezTo>
              <a:cubicBezTo>
                <a:pt x="4246361" y="-20060"/>
                <a:pt x="4361174" y="48941"/>
                <a:pt x="4513747" y="0"/>
              </a:cubicBezTo>
              <a:cubicBezTo>
                <a:pt x="4666320" y="-48941"/>
                <a:pt x="4868970" y="42998"/>
                <a:pt x="5077960" y="0"/>
              </a:cubicBezTo>
              <a:cubicBezTo>
                <a:pt x="5286950" y="-42998"/>
                <a:pt x="5277758" y="15802"/>
                <a:pt x="5472909" y="0"/>
              </a:cubicBezTo>
              <a:cubicBezTo>
                <a:pt x="5668060" y="-15802"/>
                <a:pt x="5820092" y="42341"/>
                <a:pt x="6093543" y="0"/>
              </a:cubicBezTo>
              <a:cubicBezTo>
                <a:pt x="6366994" y="-42341"/>
                <a:pt x="6766613" y="67363"/>
                <a:pt x="7052705" y="0"/>
              </a:cubicBezTo>
              <a:cubicBezTo>
                <a:pt x="7679700" y="-167963"/>
                <a:pt x="8427611" y="550844"/>
                <a:pt x="8463280" y="1410575"/>
              </a:cubicBezTo>
              <a:cubicBezTo>
                <a:pt x="8500865" y="1676565"/>
                <a:pt x="8414712" y="1752936"/>
                <a:pt x="8463280" y="1989074"/>
              </a:cubicBezTo>
              <a:cubicBezTo>
                <a:pt x="8511848" y="2225212"/>
                <a:pt x="8458715" y="2283825"/>
                <a:pt x="8463280" y="2440303"/>
              </a:cubicBezTo>
              <a:cubicBezTo>
                <a:pt x="8467845" y="2596781"/>
                <a:pt x="8388404" y="2867669"/>
                <a:pt x="8463280" y="3146072"/>
              </a:cubicBezTo>
              <a:cubicBezTo>
                <a:pt x="8538156" y="3424475"/>
                <a:pt x="8435874" y="3408047"/>
                <a:pt x="8463280" y="3533667"/>
              </a:cubicBezTo>
              <a:cubicBezTo>
                <a:pt x="8490686" y="3659288"/>
                <a:pt x="8425816" y="3933513"/>
                <a:pt x="8463280" y="4048531"/>
              </a:cubicBezTo>
              <a:cubicBezTo>
                <a:pt x="8500744" y="4163549"/>
                <a:pt x="8405815" y="4306589"/>
                <a:pt x="8463280" y="4563395"/>
              </a:cubicBezTo>
              <a:cubicBezTo>
                <a:pt x="8520745" y="4820201"/>
                <a:pt x="8403839" y="5004498"/>
                <a:pt x="8463280" y="5141894"/>
              </a:cubicBezTo>
              <a:cubicBezTo>
                <a:pt x="8522721" y="5279290"/>
                <a:pt x="8403654" y="5600837"/>
                <a:pt x="8463280" y="5720393"/>
              </a:cubicBezTo>
              <a:cubicBezTo>
                <a:pt x="8522906" y="5839949"/>
                <a:pt x="8397193" y="6280741"/>
                <a:pt x="8463280" y="6426162"/>
              </a:cubicBezTo>
              <a:cubicBezTo>
                <a:pt x="8529367" y="6571583"/>
                <a:pt x="8407721" y="6907864"/>
                <a:pt x="8463280" y="7131931"/>
              </a:cubicBezTo>
              <a:cubicBezTo>
                <a:pt x="8518839" y="7355998"/>
                <a:pt x="8418196" y="7458655"/>
                <a:pt x="8463280" y="7774065"/>
              </a:cubicBezTo>
              <a:cubicBezTo>
                <a:pt x="8407914" y="8373568"/>
                <a:pt x="7946537" y="9248748"/>
                <a:pt x="7052705" y="9184640"/>
              </a:cubicBezTo>
              <a:cubicBezTo>
                <a:pt x="6881878" y="9227985"/>
                <a:pt x="6698247" y="9171795"/>
                <a:pt x="6601335" y="9184640"/>
              </a:cubicBezTo>
              <a:cubicBezTo>
                <a:pt x="6504423" y="9197485"/>
                <a:pt x="6100652" y="9137217"/>
                <a:pt x="5924279" y="9184640"/>
              </a:cubicBezTo>
              <a:cubicBezTo>
                <a:pt x="5747906" y="9232063"/>
                <a:pt x="5467507" y="9155906"/>
                <a:pt x="5303645" y="9184640"/>
              </a:cubicBezTo>
              <a:cubicBezTo>
                <a:pt x="5139783" y="9213374"/>
                <a:pt x="4835792" y="9146197"/>
                <a:pt x="4626589" y="9184640"/>
              </a:cubicBezTo>
              <a:cubicBezTo>
                <a:pt x="4417386" y="9223083"/>
                <a:pt x="4360055" y="9178846"/>
                <a:pt x="4118797" y="9184640"/>
              </a:cubicBezTo>
              <a:cubicBezTo>
                <a:pt x="3877539" y="9190434"/>
                <a:pt x="3834034" y="9175469"/>
                <a:pt x="3667427" y="9184640"/>
              </a:cubicBezTo>
              <a:cubicBezTo>
                <a:pt x="3500820" y="9193811"/>
                <a:pt x="3328033" y="9159028"/>
                <a:pt x="3159635" y="9184640"/>
              </a:cubicBezTo>
              <a:cubicBezTo>
                <a:pt x="2991237" y="9210252"/>
                <a:pt x="2914560" y="9182968"/>
                <a:pt x="2764686" y="9184640"/>
              </a:cubicBezTo>
              <a:cubicBezTo>
                <a:pt x="2614812" y="9186312"/>
                <a:pt x="2435264" y="9177610"/>
                <a:pt x="2256895" y="9184640"/>
              </a:cubicBezTo>
              <a:cubicBezTo>
                <a:pt x="2078526" y="9191670"/>
                <a:pt x="1703964" y="9100033"/>
                <a:pt x="1410575" y="9184640"/>
              </a:cubicBezTo>
              <a:cubicBezTo>
                <a:pt x="808613" y="9293325"/>
                <a:pt x="26511" y="8538065"/>
                <a:pt x="0" y="7774065"/>
              </a:cubicBezTo>
              <a:cubicBezTo>
                <a:pt x="-19504" y="7579521"/>
                <a:pt x="61829" y="7325521"/>
                <a:pt x="0" y="7131931"/>
              </a:cubicBezTo>
              <a:cubicBezTo>
                <a:pt x="-61829" y="6938341"/>
                <a:pt x="48296" y="6633706"/>
                <a:pt x="0" y="6426162"/>
              </a:cubicBezTo>
              <a:cubicBezTo>
                <a:pt x="-48296" y="6218618"/>
                <a:pt x="2120" y="6170039"/>
                <a:pt x="0" y="5974933"/>
              </a:cubicBezTo>
              <a:cubicBezTo>
                <a:pt x="-2120" y="5779827"/>
                <a:pt x="35616" y="5549260"/>
                <a:pt x="0" y="5269164"/>
              </a:cubicBezTo>
              <a:cubicBezTo>
                <a:pt x="-35616" y="4989068"/>
                <a:pt x="57852" y="4820786"/>
                <a:pt x="0" y="4690665"/>
              </a:cubicBezTo>
              <a:cubicBezTo>
                <a:pt x="-57852" y="4560544"/>
                <a:pt x="28599" y="4422738"/>
                <a:pt x="0" y="4239436"/>
              </a:cubicBezTo>
              <a:cubicBezTo>
                <a:pt x="-28599" y="4056134"/>
                <a:pt x="38616" y="3845724"/>
                <a:pt x="0" y="3597302"/>
              </a:cubicBezTo>
              <a:cubicBezTo>
                <a:pt x="-38616" y="3348880"/>
                <a:pt x="1008" y="3391352"/>
                <a:pt x="0" y="3209707"/>
              </a:cubicBezTo>
              <a:cubicBezTo>
                <a:pt x="-1008" y="3028062"/>
                <a:pt x="49806" y="2951748"/>
                <a:pt x="0" y="2694843"/>
              </a:cubicBezTo>
              <a:cubicBezTo>
                <a:pt x="-49806" y="2437938"/>
                <a:pt x="11523" y="2213494"/>
                <a:pt x="0" y="2052709"/>
              </a:cubicBezTo>
              <a:cubicBezTo>
                <a:pt x="-11523" y="1891924"/>
                <a:pt x="32573" y="1694855"/>
                <a:pt x="0" y="14105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36</xdr:col>
      <xdr:colOff>102769</xdr:colOff>
      <xdr:row>86</xdr:row>
      <xdr:rowOff>101707</xdr:rowOff>
    </xdr:to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E3CD4C31-CA66-4B18-8B97-44B861129A56}"/>
            </a:ext>
          </a:extLst>
        </xdr:cNvPr>
        <xdr:cNvSpPr/>
      </xdr:nvSpPr>
      <xdr:spPr>
        <a:xfrm rot="336433">
          <a:off x="14347086" y="17287347"/>
          <a:ext cx="8707123" cy="4775200"/>
        </a:xfrm>
        <a:custGeom>
          <a:avLst/>
          <a:gdLst>
            <a:gd name="csX0" fmla="*/ 0 w 8707123"/>
            <a:gd name="csY0" fmla="*/ 0 h 4775200"/>
            <a:gd name="csX1" fmla="*/ 8707123 w 8707123"/>
            <a:gd name="csY1" fmla="*/ 0 h 4775200"/>
            <a:gd name="csX2" fmla="*/ 8707123 w 8707123"/>
            <a:gd name="csY2" fmla="*/ 4775200 h 4775200"/>
            <a:gd name="csX3" fmla="*/ 0 w 8707123"/>
            <a:gd name="csY3" fmla="*/ 4775200 h 4775200"/>
            <a:gd name="csX4" fmla="*/ 0 w 8707123"/>
            <a:gd name="csY4" fmla="*/ 0 h 47752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8707123" h="4775200" extrusionOk="0">
              <a:moveTo>
                <a:pt x="0" y="0"/>
              </a:moveTo>
              <a:cubicBezTo>
                <a:pt x="4122579" y="-74274"/>
                <a:pt x="7018297" y="-120669"/>
                <a:pt x="8707123" y="0"/>
              </a:cubicBezTo>
              <a:cubicBezTo>
                <a:pt x="8860222" y="1984089"/>
                <a:pt x="8555129" y="3970316"/>
                <a:pt x="8707123" y="4775200"/>
              </a:cubicBezTo>
              <a:cubicBezTo>
                <a:pt x="5758574" y="4898338"/>
                <a:pt x="3242155" y="4836185"/>
                <a:pt x="0" y="4775200"/>
              </a:cubicBezTo>
              <a:cubicBezTo>
                <a:pt x="-129013" y="2534299"/>
                <a:pt x="-29966" y="74949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24</xdr:col>
      <xdr:colOff>314960</xdr:colOff>
      <xdr:row>30</xdr:row>
      <xdr:rowOff>68580</xdr:rowOff>
    </xdr:from>
    <xdr:ext cx="3304623" cy="134459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A32F5C02-F6F3-456D-B5E5-893DAB7685FB}"/>
            </a:ext>
          </a:extLst>
        </xdr:cNvPr>
        <xdr:cNvSpPr txBox="1"/>
      </xdr:nvSpPr>
      <xdr:spPr>
        <a:xfrm>
          <a:off x="15798800" y="791718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4A44665D-E84E-4C42-8F71-B34F89E6C90C}"/>
            </a:ext>
          </a:extLst>
        </xdr:cNvPr>
        <xdr:cNvSpPr txBox="1"/>
      </xdr:nvSpPr>
      <xdr:spPr>
        <a:xfrm>
          <a:off x="498601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C98FAE5E-3DE5-497A-85CA-0FB957B4151D}"/>
            </a:ext>
          </a:extLst>
        </xdr:cNvPr>
        <xdr:cNvSpPr txBox="1"/>
      </xdr:nvSpPr>
      <xdr:spPr>
        <a:xfrm rot="339370">
          <a:off x="14842313" y="1728723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6B58F0C0-2CDE-4E33-839B-DC9C2683F888}"/>
            </a:ext>
          </a:extLst>
        </xdr:cNvPr>
        <xdr:cNvSpPr txBox="1"/>
      </xdr:nvSpPr>
      <xdr:spPr>
        <a:xfrm>
          <a:off x="499110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8001C219-6505-485F-B1EC-A39632CBD1EF}"/>
            </a:ext>
          </a:extLst>
        </xdr:cNvPr>
        <xdr:cNvSpPr txBox="1"/>
      </xdr:nvSpPr>
      <xdr:spPr>
        <a:xfrm>
          <a:off x="496570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59003</xdr:colOff>
      <xdr:row>103</xdr:row>
      <xdr:rowOff>114301</xdr:rowOff>
    </xdr:from>
    <xdr:ext cx="5055936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67E0C089-4AAB-4F63-9788-F6B9A5BB01BF}"/>
            </a:ext>
          </a:extLst>
        </xdr:cNvPr>
        <xdr:cNvSpPr txBox="1"/>
      </xdr:nvSpPr>
      <xdr:spPr>
        <a:xfrm rot="21279912">
          <a:off x="14940863" y="2609088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50800</xdr:colOff>
      <xdr:row>117</xdr:row>
      <xdr:rowOff>0</xdr:rowOff>
    </xdr:from>
    <xdr:ext cx="6630661" cy="2596865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1B8741ED-9E40-42EC-9EF0-F6D9D79A45BA}"/>
            </a:ext>
          </a:extLst>
        </xdr:cNvPr>
        <xdr:cNvSpPr txBox="1"/>
      </xdr:nvSpPr>
      <xdr:spPr>
        <a:xfrm>
          <a:off x="14932660" y="2928366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37</xdr:col>
      <xdr:colOff>294192</xdr:colOff>
      <xdr:row>113</xdr:row>
      <xdr:rowOff>183704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BBB385F3-4ADD-488F-861B-6FEB54E57288}"/>
            </a:ext>
          </a:extLst>
        </xdr:cNvPr>
        <xdr:cNvSpPr/>
      </xdr:nvSpPr>
      <xdr:spPr>
        <a:xfrm rot="21299729">
          <a:off x="14528304" y="25818638"/>
          <a:ext cx="9349788" cy="2703846"/>
        </a:xfrm>
        <a:custGeom>
          <a:avLst/>
          <a:gdLst>
            <a:gd name="csX0" fmla="*/ 0 w 9349788"/>
            <a:gd name="csY0" fmla="*/ 0 h 2703846"/>
            <a:gd name="csX1" fmla="*/ 303868 w 9349788"/>
            <a:gd name="csY1" fmla="*/ 0 h 2703846"/>
            <a:gd name="csX2" fmla="*/ 607736 w 9349788"/>
            <a:gd name="csY2" fmla="*/ 0 h 2703846"/>
            <a:gd name="csX3" fmla="*/ 1005102 w 9349788"/>
            <a:gd name="csY3" fmla="*/ 0 h 2703846"/>
            <a:gd name="csX4" fmla="*/ 1308970 w 9349788"/>
            <a:gd name="csY4" fmla="*/ 0 h 2703846"/>
            <a:gd name="csX5" fmla="*/ 1893332 w 9349788"/>
            <a:gd name="csY5" fmla="*/ 0 h 2703846"/>
            <a:gd name="csX6" fmla="*/ 2197200 w 9349788"/>
            <a:gd name="csY6" fmla="*/ 0 h 2703846"/>
            <a:gd name="csX7" fmla="*/ 2594566 w 9349788"/>
            <a:gd name="csY7" fmla="*/ 0 h 2703846"/>
            <a:gd name="csX8" fmla="*/ 3178928 w 9349788"/>
            <a:gd name="csY8" fmla="*/ 0 h 2703846"/>
            <a:gd name="csX9" fmla="*/ 3576294 w 9349788"/>
            <a:gd name="csY9" fmla="*/ 0 h 2703846"/>
            <a:gd name="csX10" fmla="*/ 3880162 w 9349788"/>
            <a:gd name="csY10" fmla="*/ 0 h 2703846"/>
            <a:gd name="csX11" fmla="*/ 4558022 w 9349788"/>
            <a:gd name="csY11" fmla="*/ 0 h 2703846"/>
            <a:gd name="csX12" fmla="*/ 5235881 w 9349788"/>
            <a:gd name="csY12" fmla="*/ 0 h 2703846"/>
            <a:gd name="csX13" fmla="*/ 5726745 w 9349788"/>
            <a:gd name="csY13" fmla="*/ 0 h 2703846"/>
            <a:gd name="csX14" fmla="*/ 6498103 w 9349788"/>
            <a:gd name="csY14" fmla="*/ 0 h 2703846"/>
            <a:gd name="csX15" fmla="*/ 7082464 w 9349788"/>
            <a:gd name="csY15" fmla="*/ 0 h 2703846"/>
            <a:gd name="csX16" fmla="*/ 7479830 w 9349788"/>
            <a:gd name="csY16" fmla="*/ 0 h 2703846"/>
            <a:gd name="csX17" fmla="*/ 8064192 w 9349788"/>
            <a:gd name="csY17" fmla="*/ 0 h 2703846"/>
            <a:gd name="csX18" fmla="*/ 8835550 w 9349788"/>
            <a:gd name="csY18" fmla="*/ 0 h 2703846"/>
            <a:gd name="csX19" fmla="*/ 9349788 w 9349788"/>
            <a:gd name="csY19" fmla="*/ 0 h 2703846"/>
            <a:gd name="csX20" fmla="*/ 9349788 w 9349788"/>
            <a:gd name="csY20" fmla="*/ 486692 h 2703846"/>
            <a:gd name="csX21" fmla="*/ 9349788 w 9349788"/>
            <a:gd name="csY21" fmla="*/ 973385 h 2703846"/>
            <a:gd name="csX22" fmla="*/ 9349788 w 9349788"/>
            <a:gd name="csY22" fmla="*/ 1433038 h 2703846"/>
            <a:gd name="csX23" fmla="*/ 9349788 w 9349788"/>
            <a:gd name="csY23" fmla="*/ 2027885 h 2703846"/>
            <a:gd name="csX24" fmla="*/ 9349788 w 9349788"/>
            <a:gd name="csY24" fmla="*/ 2703846 h 2703846"/>
            <a:gd name="csX25" fmla="*/ 8671928 w 9349788"/>
            <a:gd name="csY25" fmla="*/ 2703846 h 2703846"/>
            <a:gd name="csX26" fmla="*/ 8087567 w 9349788"/>
            <a:gd name="csY26" fmla="*/ 2703846 h 2703846"/>
            <a:gd name="csX27" fmla="*/ 7783699 w 9349788"/>
            <a:gd name="csY27" fmla="*/ 2703846 h 2703846"/>
            <a:gd name="csX28" fmla="*/ 7292835 w 9349788"/>
            <a:gd name="csY28" fmla="*/ 2703846 h 2703846"/>
            <a:gd name="csX29" fmla="*/ 6801971 w 9349788"/>
            <a:gd name="csY29" fmla="*/ 2703846 h 2703846"/>
            <a:gd name="csX30" fmla="*/ 6498103 w 9349788"/>
            <a:gd name="csY30" fmla="*/ 2703846 h 2703846"/>
            <a:gd name="csX31" fmla="*/ 6100737 w 9349788"/>
            <a:gd name="csY31" fmla="*/ 2703846 h 2703846"/>
            <a:gd name="csX32" fmla="*/ 5703371 w 9349788"/>
            <a:gd name="csY32" fmla="*/ 2703846 h 2703846"/>
            <a:gd name="csX33" fmla="*/ 5306005 w 9349788"/>
            <a:gd name="csY33" fmla="*/ 2703846 h 2703846"/>
            <a:gd name="csX34" fmla="*/ 4534647 w 9349788"/>
            <a:gd name="csY34" fmla="*/ 2703846 h 2703846"/>
            <a:gd name="csX35" fmla="*/ 4230779 w 9349788"/>
            <a:gd name="csY35" fmla="*/ 2703846 h 2703846"/>
            <a:gd name="csX36" fmla="*/ 3459422 w 9349788"/>
            <a:gd name="csY36" fmla="*/ 2703846 h 2703846"/>
            <a:gd name="csX37" fmla="*/ 2688064 w 9349788"/>
            <a:gd name="csY37" fmla="*/ 2703846 h 2703846"/>
            <a:gd name="csX38" fmla="*/ 1916707 w 9349788"/>
            <a:gd name="csY38" fmla="*/ 2703846 h 2703846"/>
            <a:gd name="csX39" fmla="*/ 1612838 w 9349788"/>
            <a:gd name="csY39" fmla="*/ 2703846 h 2703846"/>
            <a:gd name="csX40" fmla="*/ 841481 w 9349788"/>
            <a:gd name="csY40" fmla="*/ 2703846 h 2703846"/>
            <a:gd name="csX41" fmla="*/ 0 w 9349788"/>
            <a:gd name="csY41" fmla="*/ 2703846 h 2703846"/>
            <a:gd name="csX42" fmla="*/ 0 w 9349788"/>
            <a:gd name="csY42" fmla="*/ 2190115 h 2703846"/>
            <a:gd name="csX43" fmla="*/ 0 w 9349788"/>
            <a:gd name="csY43" fmla="*/ 1703423 h 2703846"/>
            <a:gd name="csX44" fmla="*/ 0 w 9349788"/>
            <a:gd name="csY44" fmla="*/ 1135615 h 2703846"/>
            <a:gd name="csX45" fmla="*/ 0 w 9349788"/>
            <a:gd name="csY45" fmla="*/ 540769 h 2703846"/>
            <a:gd name="csX46" fmla="*/ 0 w 9349788"/>
            <a:gd name="csY46" fmla="*/ 0 h 270384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349788" h="2703846" extrusionOk="0">
              <a:moveTo>
                <a:pt x="0" y="0"/>
              </a:moveTo>
              <a:cubicBezTo>
                <a:pt x="111511" y="-27085"/>
                <a:pt x="235178" y="1011"/>
                <a:pt x="303868" y="0"/>
              </a:cubicBezTo>
              <a:cubicBezTo>
                <a:pt x="372558" y="-1011"/>
                <a:pt x="522398" y="9405"/>
                <a:pt x="607736" y="0"/>
              </a:cubicBezTo>
              <a:cubicBezTo>
                <a:pt x="693074" y="-9405"/>
                <a:pt x="919998" y="21825"/>
                <a:pt x="1005102" y="0"/>
              </a:cubicBezTo>
              <a:cubicBezTo>
                <a:pt x="1090206" y="-21825"/>
                <a:pt x="1216883" y="16951"/>
                <a:pt x="1308970" y="0"/>
              </a:cubicBezTo>
              <a:cubicBezTo>
                <a:pt x="1401057" y="-16951"/>
                <a:pt x="1706119" y="15529"/>
                <a:pt x="1893332" y="0"/>
              </a:cubicBezTo>
              <a:cubicBezTo>
                <a:pt x="2080545" y="-15529"/>
                <a:pt x="2048745" y="18763"/>
                <a:pt x="2197200" y="0"/>
              </a:cubicBezTo>
              <a:cubicBezTo>
                <a:pt x="2345655" y="-18763"/>
                <a:pt x="2420146" y="22006"/>
                <a:pt x="2594566" y="0"/>
              </a:cubicBezTo>
              <a:cubicBezTo>
                <a:pt x="2768986" y="-22006"/>
                <a:pt x="3007051" y="53917"/>
                <a:pt x="3178928" y="0"/>
              </a:cubicBezTo>
              <a:cubicBezTo>
                <a:pt x="3350805" y="-53917"/>
                <a:pt x="3478442" y="39769"/>
                <a:pt x="3576294" y="0"/>
              </a:cubicBezTo>
              <a:cubicBezTo>
                <a:pt x="3674146" y="-39769"/>
                <a:pt x="3749207" y="31056"/>
                <a:pt x="3880162" y="0"/>
              </a:cubicBezTo>
              <a:cubicBezTo>
                <a:pt x="4011117" y="-31056"/>
                <a:pt x="4369796" y="33122"/>
                <a:pt x="4558022" y="0"/>
              </a:cubicBezTo>
              <a:cubicBezTo>
                <a:pt x="4746248" y="-33122"/>
                <a:pt x="5065113" y="58270"/>
                <a:pt x="5235881" y="0"/>
              </a:cubicBezTo>
              <a:cubicBezTo>
                <a:pt x="5406649" y="-58270"/>
                <a:pt x="5488168" y="11818"/>
                <a:pt x="5726745" y="0"/>
              </a:cubicBezTo>
              <a:cubicBezTo>
                <a:pt x="5965322" y="-11818"/>
                <a:pt x="6193819" y="61705"/>
                <a:pt x="6498103" y="0"/>
              </a:cubicBezTo>
              <a:cubicBezTo>
                <a:pt x="6802387" y="-61705"/>
                <a:pt x="6817398" y="62134"/>
                <a:pt x="7082464" y="0"/>
              </a:cubicBezTo>
              <a:cubicBezTo>
                <a:pt x="7347530" y="-62134"/>
                <a:pt x="7374334" y="31617"/>
                <a:pt x="7479830" y="0"/>
              </a:cubicBezTo>
              <a:cubicBezTo>
                <a:pt x="7585326" y="-31617"/>
                <a:pt x="7803875" y="43074"/>
                <a:pt x="8064192" y="0"/>
              </a:cubicBezTo>
              <a:cubicBezTo>
                <a:pt x="8324509" y="-43074"/>
                <a:pt x="8471340" y="59337"/>
                <a:pt x="8835550" y="0"/>
              </a:cubicBezTo>
              <a:cubicBezTo>
                <a:pt x="9199760" y="-59337"/>
                <a:pt x="9147458" y="39726"/>
                <a:pt x="9349788" y="0"/>
              </a:cubicBezTo>
              <a:cubicBezTo>
                <a:pt x="9388080" y="207634"/>
                <a:pt x="9307245" y="269179"/>
                <a:pt x="9349788" y="486692"/>
              </a:cubicBezTo>
              <a:cubicBezTo>
                <a:pt x="9392331" y="704205"/>
                <a:pt x="9301410" y="730281"/>
                <a:pt x="9349788" y="973385"/>
              </a:cubicBezTo>
              <a:cubicBezTo>
                <a:pt x="9398166" y="1216489"/>
                <a:pt x="9336261" y="1274108"/>
                <a:pt x="9349788" y="1433038"/>
              </a:cubicBezTo>
              <a:cubicBezTo>
                <a:pt x="9363315" y="1591968"/>
                <a:pt x="9320581" y="1785058"/>
                <a:pt x="9349788" y="2027885"/>
              </a:cubicBezTo>
              <a:cubicBezTo>
                <a:pt x="9378995" y="2270712"/>
                <a:pt x="9287403" y="2526347"/>
                <a:pt x="9349788" y="2703846"/>
              </a:cubicBezTo>
              <a:cubicBezTo>
                <a:pt x="9139310" y="2708125"/>
                <a:pt x="8902156" y="2635464"/>
                <a:pt x="8671928" y="2703846"/>
              </a:cubicBezTo>
              <a:cubicBezTo>
                <a:pt x="8441700" y="2772228"/>
                <a:pt x="8305970" y="2668423"/>
                <a:pt x="8087567" y="2703846"/>
              </a:cubicBezTo>
              <a:cubicBezTo>
                <a:pt x="7869164" y="2739269"/>
                <a:pt x="7876541" y="2673708"/>
                <a:pt x="7783699" y="2703846"/>
              </a:cubicBezTo>
              <a:cubicBezTo>
                <a:pt x="7690857" y="2733984"/>
                <a:pt x="7482121" y="2702836"/>
                <a:pt x="7292835" y="2703846"/>
              </a:cubicBezTo>
              <a:cubicBezTo>
                <a:pt x="7103549" y="2704856"/>
                <a:pt x="6963044" y="2658782"/>
                <a:pt x="6801971" y="2703846"/>
              </a:cubicBezTo>
              <a:cubicBezTo>
                <a:pt x="6640898" y="2748910"/>
                <a:pt x="6638554" y="2696788"/>
                <a:pt x="6498103" y="2703846"/>
              </a:cubicBezTo>
              <a:cubicBezTo>
                <a:pt x="6357652" y="2710904"/>
                <a:pt x="6198117" y="2668248"/>
                <a:pt x="6100737" y="2703846"/>
              </a:cubicBezTo>
              <a:cubicBezTo>
                <a:pt x="6003357" y="2739444"/>
                <a:pt x="5787385" y="2667144"/>
                <a:pt x="5703371" y="2703846"/>
              </a:cubicBezTo>
              <a:cubicBezTo>
                <a:pt x="5619357" y="2740548"/>
                <a:pt x="5492051" y="2682522"/>
                <a:pt x="5306005" y="2703846"/>
              </a:cubicBezTo>
              <a:cubicBezTo>
                <a:pt x="5119959" y="2725170"/>
                <a:pt x="4850279" y="2665596"/>
                <a:pt x="4534647" y="2703846"/>
              </a:cubicBezTo>
              <a:cubicBezTo>
                <a:pt x="4219015" y="2742096"/>
                <a:pt x="4304381" y="2674699"/>
                <a:pt x="4230779" y="2703846"/>
              </a:cubicBezTo>
              <a:cubicBezTo>
                <a:pt x="4157177" y="2732993"/>
                <a:pt x="3763101" y="2640154"/>
                <a:pt x="3459422" y="2703846"/>
              </a:cubicBezTo>
              <a:cubicBezTo>
                <a:pt x="3155743" y="2767538"/>
                <a:pt x="2845148" y="2612692"/>
                <a:pt x="2688064" y="2703846"/>
              </a:cubicBezTo>
              <a:cubicBezTo>
                <a:pt x="2530980" y="2795000"/>
                <a:pt x="2301549" y="2654892"/>
                <a:pt x="1916707" y="2703846"/>
              </a:cubicBezTo>
              <a:cubicBezTo>
                <a:pt x="1531865" y="2752800"/>
                <a:pt x="1762673" y="2671375"/>
                <a:pt x="1612838" y="2703846"/>
              </a:cubicBezTo>
              <a:cubicBezTo>
                <a:pt x="1463003" y="2736317"/>
                <a:pt x="1218867" y="2631292"/>
                <a:pt x="841481" y="2703846"/>
              </a:cubicBezTo>
              <a:cubicBezTo>
                <a:pt x="464095" y="2776400"/>
                <a:pt x="362522" y="2628412"/>
                <a:pt x="0" y="2703846"/>
              </a:cubicBezTo>
              <a:cubicBezTo>
                <a:pt x="-19395" y="2547638"/>
                <a:pt x="1353" y="2433492"/>
                <a:pt x="0" y="2190115"/>
              </a:cubicBezTo>
              <a:cubicBezTo>
                <a:pt x="-1353" y="1946738"/>
                <a:pt x="54740" y="1865126"/>
                <a:pt x="0" y="1703423"/>
              </a:cubicBezTo>
              <a:cubicBezTo>
                <a:pt x="-54740" y="1541720"/>
                <a:pt x="10347" y="1346306"/>
                <a:pt x="0" y="1135615"/>
              </a:cubicBezTo>
              <a:cubicBezTo>
                <a:pt x="-10347" y="924924"/>
                <a:pt x="61664" y="729024"/>
                <a:pt x="0" y="540769"/>
              </a:cubicBezTo>
              <a:cubicBezTo>
                <a:pt x="-61664" y="352514"/>
                <a:pt x="37445" y="143882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76200</xdr:colOff>
      <xdr:row>88</xdr:row>
      <xdr:rowOff>165100</xdr:rowOff>
    </xdr:from>
    <xdr:ext cx="3588931" cy="1344599"/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0426A544-6BA5-4DBF-86B5-8A98D537FD70}"/>
            </a:ext>
          </a:extLst>
        </xdr:cNvPr>
        <xdr:cNvSpPr txBox="1"/>
      </xdr:nvSpPr>
      <xdr:spPr>
        <a:xfrm>
          <a:off x="14958060" y="2259838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116840</xdr:colOff>
      <xdr:row>3</xdr:row>
      <xdr:rowOff>251460</xdr:rowOff>
    </xdr:from>
    <xdr:to>
      <xdr:col>37</xdr:col>
      <xdr:colOff>459740</xdr:colOff>
      <xdr:row>24</xdr:row>
      <xdr:rowOff>162560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id="{9B9DAD95-F085-47B1-AD5A-04A197A0D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26" name="Rechthoek: afgeronde hoeken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4FC1C70-3C06-4D33-B43B-717802F6ED92}"/>
            </a:ext>
          </a:extLst>
        </xdr:cNvPr>
        <xdr:cNvSpPr/>
      </xdr:nvSpPr>
      <xdr:spPr>
        <a:xfrm>
          <a:off x="645160" y="248608"/>
          <a:ext cx="1204470" cy="7447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7" name="Rechthoek: afgeronde hoeken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62125F6-D813-43B1-8927-F7ACCA9EB953}"/>
            </a:ext>
          </a:extLst>
        </xdr:cNvPr>
        <xdr:cNvSpPr/>
      </xdr:nvSpPr>
      <xdr:spPr>
        <a:xfrm>
          <a:off x="199388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M4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8" name="Rechthoek: afgeronde hoeken 2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E45783D-0B9B-487A-ACB2-1E81CD1BFC3C}"/>
            </a:ext>
          </a:extLst>
        </xdr:cNvPr>
        <xdr:cNvSpPr/>
      </xdr:nvSpPr>
      <xdr:spPr>
        <a:xfrm>
          <a:off x="332591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E4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9" name="Rechthoek: afgeronde hoek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6E49ACB-AC2C-46F2-B9F2-F726E0560741}"/>
            </a:ext>
          </a:extLst>
        </xdr:cNvPr>
        <xdr:cNvSpPr/>
      </xdr:nvSpPr>
      <xdr:spPr>
        <a:xfrm>
          <a:off x="624840" y="1114468"/>
          <a:ext cx="393192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B4E7B99-869B-4BCE-9F53-C95A147977D7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159A43CC-F258-4B66-A4B6-AF018B710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16B97DB-55CC-42B4-8340-CF4BEB00F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8A42C67-9204-4D69-88C8-14B84D82CDC8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470FABD-ACF1-41BD-B0B0-9456435AB79B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gr.5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5B7072-BF3D-41B8-A747-9136046371E1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1E56CBD-AB91-4082-8D97-0B42F19297A9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E989330D-C166-4D25-9F02-A3A903D88AB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M5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58F6A5B-0605-4A2A-9B31-B8EF32BAA653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81FEF9D-1501-4F9D-AB84-B73B27AF5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C54FACB-51CD-4C07-AD2A-889798B2A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17930</xdr:colOff>
      <xdr:row>17</xdr:row>
      <xdr:rowOff>8965</xdr:rowOff>
    </xdr:from>
    <xdr:to>
      <xdr:col>3</xdr:col>
      <xdr:colOff>0</xdr:colOff>
      <xdr:row>53</xdr:row>
      <xdr:rowOff>8964</xdr:rowOff>
    </xdr:to>
    <xdr:sp macro="" textlink="">
      <xdr:nvSpPr>
        <xdr:cNvPr id="5" name="Rechtho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0B2F6E-106C-491A-B154-BDCE233BB1B5}"/>
            </a:ext>
          </a:extLst>
        </xdr:cNvPr>
        <xdr:cNvSpPr/>
      </xdr:nvSpPr>
      <xdr:spPr>
        <a:xfrm>
          <a:off x="277906" y="2653553"/>
          <a:ext cx="2142565" cy="6777317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34A5E8C-4292-4C38-8BFC-5387C6F117C9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5D6F4CE-7295-4244-951F-9563ECCA8297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gr.5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D90F48F-72FD-4CFF-A2C2-FA3546DDF2E6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B64AD51-6F4E-4E56-AA33-8F8094F6F3A5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8006F2F8-5C9B-4754-B845-924EB90870B9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E5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22B19D3B-7F39-48A2-82AF-39DB5337E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A39E20A7-4FFD-49B5-AB2F-DF6E09DBF635}"/>
            </a:ext>
          </a:extLst>
        </xdr:cNvPr>
        <xdr:cNvSpPr>
          <a:spLocks noChangeArrowheads="1"/>
        </xdr:cNvSpPr>
      </xdr:nvSpPr>
      <xdr:spPr bwMode="auto">
        <a:xfrm>
          <a:off x="2774364" y="274002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96F9BE71-9019-4D9B-A08E-A067A16B6648}"/>
            </a:ext>
          </a:extLst>
        </xdr:cNvPr>
        <xdr:cNvSpPr txBox="1">
          <a:spLocks noChangeArrowheads="1"/>
        </xdr:cNvSpPr>
      </xdr:nvSpPr>
      <xdr:spPr bwMode="auto">
        <a:xfrm>
          <a:off x="2788285" y="307276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B4ED60C1-7DE9-41B3-B8AC-99903BE7F117}"/>
            </a:ext>
          </a:extLst>
        </xdr:cNvPr>
        <xdr:cNvSpPr>
          <a:spLocks noChangeArrowheads="1"/>
        </xdr:cNvSpPr>
      </xdr:nvSpPr>
      <xdr:spPr bwMode="auto">
        <a:xfrm>
          <a:off x="2789018" y="380047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F70DE04A-7BC7-4E2D-AD6B-7DE27454A197}"/>
            </a:ext>
          </a:extLst>
        </xdr:cNvPr>
        <xdr:cNvSpPr txBox="1">
          <a:spLocks noChangeArrowheads="1"/>
        </xdr:cNvSpPr>
      </xdr:nvSpPr>
      <xdr:spPr bwMode="auto">
        <a:xfrm>
          <a:off x="2804160" y="417957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DB544D98-E565-48E7-9BDF-C50CACA53E43}"/>
            </a:ext>
          </a:extLst>
        </xdr:cNvPr>
        <xdr:cNvSpPr>
          <a:spLocks noChangeArrowheads="1"/>
        </xdr:cNvSpPr>
      </xdr:nvSpPr>
      <xdr:spPr bwMode="auto">
        <a:xfrm>
          <a:off x="2787064" y="495300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15A271E7-3B49-4E4B-95D6-020BC350B337}"/>
            </a:ext>
          </a:extLst>
        </xdr:cNvPr>
        <xdr:cNvSpPr txBox="1">
          <a:spLocks noChangeArrowheads="1"/>
        </xdr:cNvSpPr>
      </xdr:nvSpPr>
      <xdr:spPr bwMode="auto">
        <a:xfrm>
          <a:off x="2804160" y="532574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2CC7D8AF-AB75-49D8-ABB2-1370EF6F624F}"/>
            </a:ext>
          </a:extLst>
        </xdr:cNvPr>
        <xdr:cNvSpPr>
          <a:spLocks noChangeArrowheads="1"/>
        </xdr:cNvSpPr>
      </xdr:nvSpPr>
      <xdr:spPr bwMode="auto">
        <a:xfrm>
          <a:off x="2772410" y="607885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73467625-621B-44A4-B355-5C8CCE17D338}"/>
            </a:ext>
          </a:extLst>
        </xdr:cNvPr>
        <xdr:cNvSpPr txBox="1">
          <a:spLocks noChangeArrowheads="1"/>
        </xdr:cNvSpPr>
      </xdr:nvSpPr>
      <xdr:spPr bwMode="auto">
        <a:xfrm>
          <a:off x="2804160" y="647700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4914A829-0C50-495C-A61F-0FAA50ADF847}"/>
            </a:ext>
          </a:extLst>
        </xdr:cNvPr>
        <xdr:cNvSpPr>
          <a:spLocks noChangeArrowheads="1"/>
        </xdr:cNvSpPr>
      </xdr:nvSpPr>
      <xdr:spPr bwMode="auto">
        <a:xfrm>
          <a:off x="2778760" y="724408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525DEF7E-9253-44D0-A059-9AA398307068}"/>
            </a:ext>
          </a:extLst>
        </xdr:cNvPr>
        <xdr:cNvSpPr txBox="1">
          <a:spLocks noChangeArrowheads="1"/>
        </xdr:cNvSpPr>
      </xdr:nvSpPr>
      <xdr:spPr bwMode="auto">
        <a:xfrm>
          <a:off x="2804160" y="755332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FC929F83-BF5F-4D4B-9354-B33F552A597D}"/>
            </a:ext>
          </a:extLst>
        </xdr:cNvPr>
        <xdr:cNvSpPr>
          <a:spLocks noChangeArrowheads="1"/>
        </xdr:cNvSpPr>
      </xdr:nvSpPr>
      <xdr:spPr bwMode="auto">
        <a:xfrm>
          <a:off x="2774364" y="165544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AA0A0C93-B32E-421E-9A7D-188FBDD21BBF}"/>
            </a:ext>
          </a:extLst>
        </xdr:cNvPr>
        <xdr:cNvSpPr txBox="1">
          <a:spLocks noChangeArrowheads="1"/>
        </xdr:cNvSpPr>
      </xdr:nvSpPr>
      <xdr:spPr bwMode="auto">
        <a:xfrm>
          <a:off x="2797810" y="198691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F48E095F-DD68-4646-8EAF-F43EBF508868}"/>
            </a:ext>
          </a:extLst>
        </xdr:cNvPr>
        <xdr:cNvSpPr/>
      </xdr:nvSpPr>
      <xdr:spPr bwMode="auto">
        <a:xfrm>
          <a:off x="5012788" y="157675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17293DC2-670C-4380-9C5A-D61DCD505D32}"/>
            </a:ext>
          </a:extLst>
        </xdr:cNvPr>
        <xdr:cNvSpPr/>
      </xdr:nvSpPr>
      <xdr:spPr bwMode="auto">
        <a:xfrm>
          <a:off x="5010834" y="39846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A3600121-AED8-4A2B-969B-34CCD0E99175}"/>
            </a:ext>
          </a:extLst>
        </xdr:cNvPr>
        <xdr:cNvSpPr/>
      </xdr:nvSpPr>
      <xdr:spPr bwMode="auto">
        <a:xfrm>
          <a:off x="4996180" y="69240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11724</xdr:colOff>
      <xdr:row>5</xdr:row>
      <xdr:rowOff>46893</xdr:rowOff>
    </xdr:from>
    <xdr:to>
      <xdr:col>31</xdr:col>
      <xdr:colOff>11725</xdr:colOff>
      <xdr:row>42</xdr:row>
      <xdr:rowOff>35170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436AAB9E-ADB3-4F7D-8ED6-62D7DFE40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44787FA-9984-42E0-806A-8A23BC3DF8B6}"/>
            </a:ext>
          </a:extLst>
        </xdr:cNvPr>
        <xdr:cNvSpPr/>
      </xdr:nvSpPr>
      <xdr:spPr>
        <a:xfrm>
          <a:off x="434340" y="1363477"/>
          <a:ext cx="879117" cy="63773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F3F95F9-5D13-4EC9-B923-E2001B6751D7}"/>
            </a:ext>
          </a:extLst>
        </xdr:cNvPr>
        <xdr:cNvSpPr/>
      </xdr:nvSpPr>
      <xdr:spPr>
        <a:xfrm>
          <a:off x="1417309" y="1358709"/>
          <a:ext cx="88100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M5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26" name="Rechthoek: afgeronde hoeken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7CD1A5C-2315-4393-904F-3FC3F1CE4FB8}"/>
            </a:ext>
          </a:extLst>
        </xdr:cNvPr>
        <xdr:cNvSpPr/>
      </xdr:nvSpPr>
      <xdr:spPr>
        <a:xfrm>
          <a:off x="2414057" y="1358709"/>
          <a:ext cx="89107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E5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7" name="Rechthoek: afgeronde hoeken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DEE150B-07FE-4BA8-A0F1-0974502A1910}"/>
            </a:ext>
          </a:extLst>
        </xdr:cNvPr>
        <xdr:cNvSpPr/>
      </xdr:nvSpPr>
      <xdr:spPr>
        <a:xfrm>
          <a:off x="419100" y="2112498"/>
          <a:ext cx="2886027" cy="62713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4CFB441-A5E7-4E31-9E79-24D9F780B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5339" y="7236458"/>
          <a:ext cx="10073641" cy="1081532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37</xdr:col>
      <xdr:colOff>406400</xdr:colOff>
      <xdr:row>128</xdr:row>
      <xdr:rowOff>101600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E3B76FEC-D33D-4353-AECF-2AE5473EAFA9}"/>
            </a:ext>
          </a:extLst>
        </xdr:cNvPr>
        <xdr:cNvSpPr/>
      </xdr:nvSpPr>
      <xdr:spPr>
        <a:xfrm>
          <a:off x="4325620" y="6992620"/>
          <a:ext cx="19664680" cy="2499106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FF0DB8EB-D310-4B69-BA95-523E96F77901}"/>
            </a:ext>
          </a:extLst>
        </xdr:cNvPr>
        <xdr:cNvSpPr/>
      </xdr:nvSpPr>
      <xdr:spPr>
        <a:xfrm>
          <a:off x="4693920" y="18516600"/>
          <a:ext cx="9149080" cy="2964180"/>
        </a:xfrm>
        <a:custGeom>
          <a:avLst/>
          <a:gdLst>
            <a:gd name="csX0" fmla="*/ 0 w 9149080"/>
            <a:gd name="csY0" fmla="*/ 494040 h 2964180"/>
            <a:gd name="csX1" fmla="*/ 494040 w 9149080"/>
            <a:gd name="csY1" fmla="*/ 0 h 2964180"/>
            <a:gd name="csX2" fmla="*/ 832139 w 9149080"/>
            <a:gd name="csY2" fmla="*/ 0 h 2964180"/>
            <a:gd name="csX3" fmla="*/ 1496677 w 9149080"/>
            <a:gd name="csY3" fmla="*/ 0 h 2964180"/>
            <a:gd name="csX4" fmla="*/ 2079606 w 9149080"/>
            <a:gd name="csY4" fmla="*/ 0 h 2964180"/>
            <a:gd name="csX5" fmla="*/ 2825754 w 9149080"/>
            <a:gd name="csY5" fmla="*/ 0 h 2964180"/>
            <a:gd name="csX6" fmla="*/ 3571903 w 9149080"/>
            <a:gd name="csY6" fmla="*/ 0 h 2964180"/>
            <a:gd name="csX7" fmla="*/ 4236441 w 9149080"/>
            <a:gd name="csY7" fmla="*/ 0 h 2964180"/>
            <a:gd name="csX8" fmla="*/ 4737760 w 9149080"/>
            <a:gd name="csY8" fmla="*/ 0 h 2964180"/>
            <a:gd name="csX9" fmla="*/ 5157469 w 9149080"/>
            <a:gd name="csY9" fmla="*/ 0 h 2964180"/>
            <a:gd name="csX10" fmla="*/ 5740397 w 9149080"/>
            <a:gd name="csY10" fmla="*/ 0 h 2964180"/>
            <a:gd name="csX11" fmla="*/ 6241716 w 9149080"/>
            <a:gd name="csY11" fmla="*/ 0 h 2964180"/>
            <a:gd name="csX12" fmla="*/ 6824644 w 9149080"/>
            <a:gd name="csY12" fmla="*/ 0 h 2964180"/>
            <a:gd name="csX13" fmla="*/ 7162743 w 9149080"/>
            <a:gd name="csY13" fmla="*/ 0 h 2964180"/>
            <a:gd name="csX14" fmla="*/ 7500841 w 9149080"/>
            <a:gd name="csY14" fmla="*/ 0 h 2964180"/>
            <a:gd name="csX15" fmla="*/ 8655040 w 9149080"/>
            <a:gd name="csY15" fmla="*/ 0 h 2964180"/>
            <a:gd name="csX16" fmla="*/ 9149080 w 9149080"/>
            <a:gd name="csY16" fmla="*/ 494040 h 2964180"/>
            <a:gd name="csX17" fmla="*/ 9149080 w 9149080"/>
            <a:gd name="csY17" fmla="*/ 968304 h 2964180"/>
            <a:gd name="csX18" fmla="*/ 9149080 w 9149080"/>
            <a:gd name="csY18" fmla="*/ 1403046 h 2964180"/>
            <a:gd name="csX19" fmla="*/ 9149080 w 9149080"/>
            <a:gd name="csY19" fmla="*/ 1916832 h 2964180"/>
            <a:gd name="csX20" fmla="*/ 9149080 w 9149080"/>
            <a:gd name="csY20" fmla="*/ 2470140 h 2964180"/>
            <a:gd name="csX21" fmla="*/ 8655040 w 9149080"/>
            <a:gd name="csY21" fmla="*/ 2964180 h 2964180"/>
            <a:gd name="csX22" fmla="*/ 8072111 w 9149080"/>
            <a:gd name="csY22" fmla="*/ 2964180 h 2964180"/>
            <a:gd name="csX23" fmla="*/ 7570793 w 9149080"/>
            <a:gd name="csY23" fmla="*/ 2964180 h 2964180"/>
            <a:gd name="csX24" fmla="*/ 6906254 w 9149080"/>
            <a:gd name="csY24" fmla="*/ 2964180 h 2964180"/>
            <a:gd name="csX25" fmla="*/ 6568156 w 9149080"/>
            <a:gd name="csY25" fmla="*/ 2964180 h 2964180"/>
            <a:gd name="csX26" fmla="*/ 6148447 w 9149080"/>
            <a:gd name="csY26" fmla="*/ 2964180 h 2964180"/>
            <a:gd name="csX27" fmla="*/ 5565519 w 9149080"/>
            <a:gd name="csY27" fmla="*/ 2964180 h 2964180"/>
            <a:gd name="csX28" fmla="*/ 5227420 w 9149080"/>
            <a:gd name="csY28" fmla="*/ 2964180 h 2964180"/>
            <a:gd name="csX29" fmla="*/ 4644491 w 9149080"/>
            <a:gd name="csY29" fmla="*/ 2964180 h 2964180"/>
            <a:gd name="csX30" fmla="*/ 4306393 w 9149080"/>
            <a:gd name="csY30" fmla="*/ 2964180 h 2964180"/>
            <a:gd name="csX31" fmla="*/ 3723464 w 9149080"/>
            <a:gd name="csY31" fmla="*/ 2964180 h 2964180"/>
            <a:gd name="csX32" fmla="*/ 3140536 w 9149080"/>
            <a:gd name="csY32" fmla="*/ 2964180 h 2964180"/>
            <a:gd name="csX33" fmla="*/ 2475997 w 9149080"/>
            <a:gd name="csY33" fmla="*/ 2964180 h 2964180"/>
            <a:gd name="csX34" fmla="*/ 1974679 w 9149080"/>
            <a:gd name="csY34" fmla="*/ 2964180 h 2964180"/>
            <a:gd name="csX35" fmla="*/ 1391750 w 9149080"/>
            <a:gd name="csY35" fmla="*/ 2964180 h 2964180"/>
            <a:gd name="csX36" fmla="*/ 494040 w 9149080"/>
            <a:gd name="csY36" fmla="*/ 2964180 h 2964180"/>
            <a:gd name="csX37" fmla="*/ 0 w 9149080"/>
            <a:gd name="csY37" fmla="*/ 2470140 h 2964180"/>
            <a:gd name="csX38" fmla="*/ 0 w 9149080"/>
            <a:gd name="csY38" fmla="*/ 1936593 h 2964180"/>
            <a:gd name="csX39" fmla="*/ 0 w 9149080"/>
            <a:gd name="csY39" fmla="*/ 1482090 h 2964180"/>
            <a:gd name="csX40" fmla="*/ 0 w 9149080"/>
            <a:gd name="csY40" fmla="*/ 948543 h 2964180"/>
            <a:gd name="csX41" fmla="*/ 0 w 9149080"/>
            <a:gd name="csY41" fmla="*/ 494040 h 29641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49080" h="2964180" extrusionOk="0">
              <a:moveTo>
                <a:pt x="0" y="494040"/>
              </a:moveTo>
              <a:cubicBezTo>
                <a:pt x="-15572" y="246899"/>
                <a:pt x="233568" y="3310"/>
                <a:pt x="494040" y="0"/>
              </a:cubicBezTo>
              <a:cubicBezTo>
                <a:pt x="657528" y="-35247"/>
                <a:pt x="758869" y="14673"/>
                <a:pt x="832139" y="0"/>
              </a:cubicBezTo>
              <a:cubicBezTo>
                <a:pt x="905409" y="-14673"/>
                <a:pt x="1274520" y="45133"/>
                <a:pt x="1496677" y="0"/>
              </a:cubicBezTo>
              <a:cubicBezTo>
                <a:pt x="1718834" y="-45133"/>
                <a:pt x="1817826" y="63788"/>
                <a:pt x="2079606" y="0"/>
              </a:cubicBezTo>
              <a:cubicBezTo>
                <a:pt x="2341386" y="-63788"/>
                <a:pt x="2516882" y="26535"/>
                <a:pt x="2825754" y="0"/>
              </a:cubicBezTo>
              <a:cubicBezTo>
                <a:pt x="3134626" y="-26535"/>
                <a:pt x="3308135" y="20226"/>
                <a:pt x="3571903" y="0"/>
              </a:cubicBezTo>
              <a:cubicBezTo>
                <a:pt x="3835671" y="-20226"/>
                <a:pt x="3930192" y="35288"/>
                <a:pt x="4236441" y="0"/>
              </a:cubicBezTo>
              <a:cubicBezTo>
                <a:pt x="4542690" y="-35288"/>
                <a:pt x="4490350" y="915"/>
                <a:pt x="4737760" y="0"/>
              </a:cubicBezTo>
              <a:cubicBezTo>
                <a:pt x="4985170" y="-915"/>
                <a:pt x="4994061" y="6447"/>
                <a:pt x="5157469" y="0"/>
              </a:cubicBezTo>
              <a:cubicBezTo>
                <a:pt x="5320877" y="-6447"/>
                <a:pt x="5578530" y="40488"/>
                <a:pt x="5740397" y="0"/>
              </a:cubicBezTo>
              <a:cubicBezTo>
                <a:pt x="5902264" y="-40488"/>
                <a:pt x="6099106" y="35059"/>
                <a:pt x="6241716" y="0"/>
              </a:cubicBezTo>
              <a:cubicBezTo>
                <a:pt x="6384326" y="-35059"/>
                <a:pt x="6535368" y="64042"/>
                <a:pt x="6824644" y="0"/>
              </a:cubicBezTo>
              <a:cubicBezTo>
                <a:pt x="7113920" y="-64042"/>
                <a:pt x="7070646" y="15352"/>
                <a:pt x="7162743" y="0"/>
              </a:cubicBezTo>
              <a:cubicBezTo>
                <a:pt x="7254840" y="-15352"/>
                <a:pt x="7369610" y="14062"/>
                <a:pt x="7500841" y="0"/>
              </a:cubicBezTo>
              <a:cubicBezTo>
                <a:pt x="7632072" y="-14062"/>
                <a:pt x="8242285" y="74146"/>
                <a:pt x="8655040" y="0"/>
              </a:cubicBezTo>
              <a:cubicBezTo>
                <a:pt x="8940287" y="-77039"/>
                <a:pt x="9154326" y="199706"/>
                <a:pt x="9149080" y="494040"/>
              </a:cubicBezTo>
              <a:cubicBezTo>
                <a:pt x="9179615" y="703813"/>
                <a:pt x="9135727" y="736490"/>
                <a:pt x="9149080" y="968304"/>
              </a:cubicBezTo>
              <a:cubicBezTo>
                <a:pt x="9162433" y="1200118"/>
                <a:pt x="9118505" y="1268167"/>
                <a:pt x="9149080" y="1403046"/>
              </a:cubicBezTo>
              <a:cubicBezTo>
                <a:pt x="9179655" y="1537925"/>
                <a:pt x="9146769" y="1745482"/>
                <a:pt x="9149080" y="1916832"/>
              </a:cubicBezTo>
              <a:cubicBezTo>
                <a:pt x="9151391" y="2088182"/>
                <a:pt x="9104310" y="2319091"/>
                <a:pt x="9149080" y="2470140"/>
              </a:cubicBezTo>
              <a:cubicBezTo>
                <a:pt x="9165117" y="2742184"/>
                <a:pt x="8952830" y="2996360"/>
                <a:pt x="8655040" y="2964180"/>
              </a:cubicBezTo>
              <a:cubicBezTo>
                <a:pt x="8518423" y="3029820"/>
                <a:pt x="8286815" y="2912882"/>
                <a:pt x="8072111" y="2964180"/>
              </a:cubicBezTo>
              <a:cubicBezTo>
                <a:pt x="7857407" y="3015478"/>
                <a:pt x="7686691" y="2955114"/>
                <a:pt x="7570793" y="2964180"/>
              </a:cubicBezTo>
              <a:cubicBezTo>
                <a:pt x="7454895" y="2973246"/>
                <a:pt x="7129794" y="2885495"/>
                <a:pt x="6906254" y="2964180"/>
              </a:cubicBezTo>
              <a:cubicBezTo>
                <a:pt x="6682714" y="3042865"/>
                <a:pt x="6684151" y="2927398"/>
                <a:pt x="6568156" y="2964180"/>
              </a:cubicBezTo>
              <a:cubicBezTo>
                <a:pt x="6452161" y="3000962"/>
                <a:pt x="6245134" y="2923992"/>
                <a:pt x="6148447" y="2964180"/>
              </a:cubicBezTo>
              <a:cubicBezTo>
                <a:pt x="6051760" y="3004368"/>
                <a:pt x="5798774" y="2902092"/>
                <a:pt x="5565519" y="2964180"/>
              </a:cubicBezTo>
              <a:cubicBezTo>
                <a:pt x="5332264" y="3026268"/>
                <a:pt x="5332904" y="2933702"/>
                <a:pt x="5227420" y="2964180"/>
              </a:cubicBezTo>
              <a:cubicBezTo>
                <a:pt x="5121936" y="2994658"/>
                <a:pt x="4922915" y="2908371"/>
                <a:pt x="4644491" y="2964180"/>
              </a:cubicBezTo>
              <a:cubicBezTo>
                <a:pt x="4366067" y="3019989"/>
                <a:pt x="4451549" y="2935010"/>
                <a:pt x="4306393" y="2964180"/>
              </a:cubicBezTo>
              <a:cubicBezTo>
                <a:pt x="4161237" y="2993350"/>
                <a:pt x="3857007" y="2948381"/>
                <a:pt x="3723464" y="2964180"/>
              </a:cubicBezTo>
              <a:cubicBezTo>
                <a:pt x="3589921" y="2979979"/>
                <a:pt x="3347246" y="2959780"/>
                <a:pt x="3140536" y="2964180"/>
              </a:cubicBezTo>
              <a:cubicBezTo>
                <a:pt x="2933826" y="2968580"/>
                <a:pt x="2651916" y="2930824"/>
                <a:pt x="2475997" y="2964180"/>
              </a:cubicBezTo>
              <a:cubicBezTo>
                <a:pt x="2300078" y="2997536"/>
                <a:pt x="2144249" y="2927493"/>
                <a:pt x="1974679" y="2964180"/>
              </a:cubicBezTo>
              <a:cubicBezTo>
                <a:pt x="1805109" y="3000867"/>
                <a:pt x="1660493" y="2913437"/>
                <a:pt x="1391750" y="2964180"/>
              </a:cubicBezTo>
              <a:cubicBezTo>
                <a:pt x="1123007" y="3014923"/>
                <a:pt x="762355" y="2955991"/>
                <a:pt x="494040" y="2964180"/>
              </a:cubicBezTo>
              <a:cubicBezTo>
                <a:pt x="218024" y="2937921"/>
                <a:pt x="18894" y="2781705"/>
                <a:pt x="0" y="2470140"/>
              </a:cubicBezTo>
              <a:cubicBezTo>
                <a:pt x="-49518" y="2324816"/>
                <a:pt x="6303" y="2146727"/>
                <a:pt x="0" y="1936593"/>
              </a:cubicBezTo>
              <a:cubicBezTo>
                <a:pt x="-6303" y="1726459"/>
                <a:pt x="3086" y="1606990"/>
                <a:pt x="0" y="1482090"/>
              </a:cubicBezTo>
              <a:cubicBezTo>
                <a:pt x="-3086" y="1357190"/>
                <a:pt x="22889" y="1079709"/>
                <a:pt x="0" y="948543"/>
              </a:cubicBezTo>
              <a:cubicBezTo>
                <a:pt x="-22889" y="817377"/>
                <a:pt x="26472" y="672317"/>
                <a:pt x="0" y="49404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A775B78D-33D2-4644-908B-23794FF32164}"/>
            </a:ext>
          </a:extLst>
        </xdr:cNvPr>
        <xdr:cNvSpPr/>
      </xdr:nvSpPr>
      <xdr:spPr>
        <a:xfrm>
          <a:off x="4709160" y="22006560"/>
          <a:ext cx="9235440" cy="2865120"/>
        </a:xfrm>
        <a:custGeom>
          <a:avLst/>
          <a:gdLst>
            <a:gd name="csX0" fmla="*/ 0 w 9235440"/>
            <a:gd name="csY0" fmla="*/ 477530 h 2865120"/>
            <a:gd name="csX1" fmla="*/ 477530 w 9235440"/>
            <a:gd name="csY1" fmla="*/ 0 h 2865120"/>
            <a:gd name="csX2" fmla="*/ 820574 w 9235440"/>
            <a:gd name="csY2" fmla="*/ 0 h 2865120"/>
            <a:gd name="csX3" fmla="*/ 1494834 w 9235440"/>
            <a:gd name="csY3" fmla="*/ 0 h 2865120"/>
            <a:gd name="csX4" fmla="*/ 2086290 w 9235440"/>
            <a:gd name="csY4" fmla="*/ 0 h 2865120"/>
            <a:gd name="csX5" fmla="*/ 2843353 w 9235440"/>
            <a:gd name="csY5" fmla="*/ 0 h 2865120"/>
            <a:gd name="csX6" fmla="*/ 3600416 w 9235440"/>
            <a:gd name="csY6" fmla="*/ 0 h 2865120"/>
            <a:gd name="csX7" fmla="*/ 4274676 w 9235440"/>
            <a:gd name="csY7" fmla="*/ 0 h 2865120"/>
            <a:gd name="csX8" fmla="*/ 4783328 w 9235440"/>
            <a:gd name="csY8" fmla="*/ 0 h 2865120"/>
            <a:gd name="csX9" fmla="*/ 5209176 w 9235440"/>
            <a:gd name="csY9" fmla="*/ 0 h 2865120"/>
            <a:gd name="csX10" fmla="*/ 5800631 w 9235440"/>
            <a:gd name="csY10" fmla="*/ 0 h 2865120"/>
            <a:gd name="csX11" fmla="*/ 6309283 w 9235440"/>
            <a:gd name="csY11" fmla="*/ 0 h 2865120"/>
            <a:gd name="csX12" fmla="*/ 6900739 w 9235440"/>
            <a:gd name="csY12" fmla="*/ 0 h 2865120"/>
            <a:gd name="csX13" fmla="*/ 7243783 w 9235440"/>
            <a:gd name="csY13" fmla="*/ 0 h 2865120"/>
            <a:gd name="csX14" fmla="*/ 7586828 w 9235440"/>
            <a:gd name="csY14" fmla="*/ 0 h 2865120"/>
            <a:gd name="csX15" fmla="*/ 8757910 w 9235440"/>
            <a:gd name="csY15" fmla="*/ 0 h 2865120"/>
            <a:gd name="csX16" fmla="*/ 9235440 w 9235440"/>
            <a:gd name="csY16" fmla="*/ 477530 h 2865120"/>
            <a:gd name="csX17" fmla="*/ 9235440 w 9235440"/>
            <a:gd name="csY17" fmla="*/ 935944 h 2865120"/>
            <a:gd name="csX18" fmla="*/ 9235440 w 9235440"/>
            <a:gd name="csY18" fmla="*/ 1356158 h 2865120"/>
            <a:gd name="csX19" fmla="*/ 9235440 w 9235440"/>
            <a:gd name="csY19" fmla="*/ 1852773 h 2865120"/>
            <a:gd name="csX20" fmla="*/ 9235440 w 9235440"/>
            <a:gd name="csY20" fmla="*/ 2387590 h 2865120"/>
            <a:gd name="csX21" fmla="*/ 8757910 w 9235440"/>
            <a:gd name="csY21" fmla="*/ 2865120 h 2865120"/>
            <a:gd name="csX22" fmla="*/ 8166454 w 9235440"/>
            <a:gd name="csY22" fmla="*/ 2865120 h 2865120"/>
            <a:gd name="csX23" fmla="*/ 7657802 w 9235440"/>
            <a:gd name="csY23" fmla="*/ 2865120 h 2865120"/>
            <a:gd name="csX24" fmla="*/ 6983543 w 9235440"/>
            <a:gd name="csY24" fmla="*/ 2865120 h 2865120"/>
            <a:gd name="csX25" fmla="*/ 6640499 w 9235440"/>
            <a:gd name="csY25" fmla="*/ 2865120 h 2865120"/>
            <a:gd name="csX26" fmla="*/ 6214650 w 9235440"/>
            <a:gd name="csY26" fmla="*/ 2865120 h 2865120"/>
            <a:gd name="csX27" fmla="*/ 5623195 w 9235440"/>
            <a:gd name="csY27" fmla="*/ 2865120 h 2865120"/>
            <a:gd name="csX28" fmla="*/ 5280150 w 9235440"/>
            <a:gd name="csY28" fmla="*/ 2865120 h 2865120"/>
            <a:gd name="csX29" fmla="*/ 4688695 w 9235440"/>
            <a:gd name="csY29" fmla="*/ 2865120 h 2865120"/>
            <a:gd name="csX30" fmla="*/ 4345650 w 9235440"/>
            <a:gd name="csY30" fmla="*/ 2865120 h 2865120"/>
            <a:gd name="csX31" fmla="*/ 3754195 w 9235440"/>
            <a:gd name="csY31" fmla="*/ 2865120 h 2865120"/>
            <a:gd name="csX32" fmla="*/ 3162739 w 9235440"/>
            <a:gd name="csY32" fmla="*/ 2865120 h 2865120"/>
            <a:gd name="csX33" fmla="*/ 2488479 w 9235440"/>
            <a:gd name="csY33" fmla="*/ 2865120 h 2865120"/>
            <a:gd name="csX34" fmla="*/ 1979828 w 9235440"/>
            <a:gd name="csY34" fmla="*/ 2865120 h 2865120"/>
            <a:gd name="csX35" fmla="*/ 1388372 w 9235440"/>
            <a:gd name="csY35" fmla="*/ 2865120 h 2865120"/>
            <a:gd name="csX36" fmla="*/ 477530 w 9235440"/>
            <a:gd name="csY36" fmla="*/ 2865120 h 2865120"/>
            <a:gd name="csX37" fmla="*/ 0 w 9235440"/>
            <a:gd name="csY37" fmla="*/ 2387590 h 2865120"/>
            <a:gd name="csX38" fmla="*/ 0 w 9235440"/>
            <a:gd name="csY38" fmla="*/ 1871874 h 2865120"/>
            <a:gd name="csX39" fmla="*/ 0 w 9235440"/>
            <a:gd name="csY39" fmla="*/ 1432560 h 2865120"/>
            <a:gd name="csX40" fmla="*/ 0 w 9235440"/>
            <a:gd name="csY40" fmla="*/ 916844 h 2865120"/>
            <a:gd name="csX41" fmla="*/ 0 w 9235440"/>
            <a:gd name="csY41" fmla="*/ 477530 h 28651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235440" h="2865120" extrusionOk="0">
              <a:moveTo>
                <a:pt x="0" y="477530"/>
              </a:moveTo>
              <a:cubicBezTo>
                <a:pt x="-38215" y="276893"/>
                <a:pt x="269308" y="14842"/>
                <a:pt x="477530" y="0"/>
              </a:cubicBezTo>
              <a:cubicBezTo>
                <a:pt x="605040" y="-30657"/>
                <a:pt x="695299" y="35518"/>
                <a:pt x="820574" y="0"/>
              </a:cubicBezTo>
              <a:cubicBezTo>
                <a:pt x="945849" y="-35518"/>
                <a:pt x="1239305" y="44488"/>
                <a:pt x="1494834" y="0"/>
              </a:cubicBezTo>
              <a:cubicBezTo>
                <a:pt x="1750363" y="-44488"/>
                <a:pt x="1880495" y="56805"/>
                <a:pt x="2086290" y="0"/>
              </a:cubicBezTo>
              <a:cubicBezTo>
                <a:pt x="2292085" y="-56805"/>
                <a:pt x="2585539" y="36742"/>
                <a:pt x="2843353" y="0"/>
              </a:cubicBezTo>
              <a:cubicBezTo>
                <a:pt x="3101167" y="-36742"/>
                <a:pt x="3346792" y="53286"/>
                <a:pt x="3600416" y="0"/>
              </a:cubicBezTo>
              <a:cubicBezTo>
                <a:pt x="3854040" y="-53286"/>
                <a:pt x="4112496" y="14335"/>
                <a:pt x="4274676" y="0"/>
              </a:cubicBezTo>
              <a:cubicBezTo>
                <a:pt x="4436856" y="-14335"/>
                <a:pt x="4604143" y="14526"/>
                <a:pt x="4783328" y="0"/>
              </a:cubicBezTo>
              <a:cubicBezTo>
                <a:pt x="4962513" y="-14526"/>
                <a:pt x="5110015" y="1030"/>
                <a:pt x="5209176" y="0"/>
              </a:cubicBezTo>
              <a:cubicBezTo>
                <a:pt x="5308337" y="-1030"/>
                <a:pt x="5577745" y="39096"/>
                <a:pt x="5800631" y="0"/>
              </a:cubicBezTo>
              <a:cubicBezTo>
                <a:pt x="6023517" y="-39096"/>
                <a:pt x="6127851" y="21176"/>
                <a:pt x="6309283" y="0"/>
              </a:cubicBezTo>
              <a:cubicBezTo>
                <a:pt x="6490715" y="-21176"/>
                <a:pt x="6771880" y="7827"/>
                <a:pt x="6900739" y="0"/>
              </a:cubicBezTo>
              <a:cubicBezTo>
                <a:pt x="7029598" y="-7827"/>
                <a:pt x="7171130" y="33379"/>
                <a:pt x="7243783" y="0"/>
              </a:cubicBezTo>
              <a:cubicBezTo>
                <a:pt x="7316436" y="-33379"/>
                <a:pt x="7516526" y="28309"/>
                <a:pt x="7586828" y="0"/>
              </a:cubicBezTo>
              <a:cubicBezTo>
                <a:pt x="7657131" y="-28309"/>
                <a:pt x="8286757" y="76003"/>
                <a:pt x="8757910" y="0"/>
              </a:cubicBezTo>
              <a:cubicBezTo>
                <a:pt x="9022879" y="-7682"/>
                <a:pt x="9251279" y="148932"/>
                <a:pt x="9235440" y="477530"/>
              </a:cubicBezTo>
              <a:cubicBezTo>
                <a:pt x="9237184" y="641998"/>
                <a:pt x="9209114" y="732702"/>
                <a:pt x="9235440" y="935944"/>
              </a:cubicBezTo>
              <a:cubicBezTo>
                <a:pt x="9261766" y="1139186"/>
                <a:pt x="9199570" y="1208936"/>
                <a:pt x="9235440" y="1356158"/>
              </a:cubicBezTo>
              <a:cubicBezTo>
                <a:pt x="9271310" y="1503380"/>
                <a:pt x="9208587" y="1618849"/>
                <a:pt x="9235440" y="1852773"/>
              </a:cubicBezTo>
              <a:cubicBezTo>
                <a:pt x="9262293" y="2086698"/>
                <a:pt x="9205536" y="2265287"/>
                <a:pt x="9235440" y="2387590"/>
              </a:cubicBezTo>
              <a:cubicBezTo>
                <a:pt x="9288608" y="2648647"/>
                <a:pt x="9060681" y="2915491"/>
                <a:pt x="8757910" y="2865120"/>
              </a:cubicBezTo>
              <a:cubicBezTo>
                <a:pt x="8577620" y="2920579"/>
                <a:pt x="8350072" y="2864360"/>
                <a:pt x="8166454" y="2865120"/>
              </a:cubicBezTo>
              <a:cubicBezTo>
                <a:pt x="7982836" y="2865880"/>
                <a:pt x="7804002" y="2829218"/>
                <a:pt x="7657802" y="2865120"/>
              </a:cubicBezTo>
              <a:cubicBezTo>
                <a:pt x="7511602" y="2901022"/>
                <a:pt x="7263199" y="2789673"/>
                <a:pt x="6983543" y="2865120"/>
              </a:cubicBezTo>
              <a:cubicBezTo>
                <a:pt x="6703887" y="2940567"/>
                <a:pt x="6748724" y="2838346"/>
                <a:pt x="6640499" y="2865120"/>
              </a:cubicBezTo>
              <a:cubicBezTo>
                <a:pt x="6532274" y="2891894"/>
                <a:pt x="6360128" y="2855492"/>
                <a:pt x="6214650" y="2865120"/>
              </a:cubicBezTo>
              <a:cubicBezTo>
                <a:pt x="6069172" y="2874748"/>
                <a:pt x="5778652" y="2826377"/>
                <a:pt x="5623195" y="2865120"/>
              </a:cubicBezTo>
              <a:cubicBezTo>
                <a:pt x="5467738" y="2903863"/>
                <a:pt x="5423035" y="2839920"/>
                <a:pt x="5280150" y="2865120"/>
              </a:cubicBezTo>
              <a:cubicBezTo>
                <a:pt x="5137265" y="2890320"/>
                <a:pt x="4866719" y="2861278"/>
                <a:pt x="4688695" y="2865120"/>
              </a:cubicBezTo>
              <a:cubicBezTo>
                <a:pt x="4510671" y="2868962"/>
                <a:pt x="4456325" y="2839427"/>
                <a:pt x="4345650" y="2865120"/>
              </a:cubicBezTo>
              <a:cubicBezTo>
                <a:pt x="4234976" y="2890813"/>
                <a:pt x="3934347" y="2850289"/>
                <a:pt x="3754195" y="2865120"/>
              </a:cubicBezTo>
              <a:cubicBezTo>
                <a:pt x="3574044" y="2879951"/>
                <a:pt x="3452762" y="2852441"/>
                <a:pt x="3162739" y="2865120"/>
              </a:cubicBezTo>
              <a:cubicBezTo>
                <a:pt x="2872716" y="2877799"/>
                <a:pt x="2767033" y="2802359"/>
                <a:pt x="2488479" y="2865120"/>
              </a:cubicBezTo>
              <a:cubicBezTo>
                <a:pt x="2209925" y="2927881"/>
                <a:pt x="2121696" y="2858584"/>
                <a:pt x="1979828" y="2865120"/>
              </a:cubicBezTo>
              <a:cubicBezTo>
                <a:pt x="1837960" y="2871656"/>
                <a:pt x="1671784" y="2814976"/>
                <a:pt x="1388372" y="2865120"/>
              </a:cubicBezTo>
              <a:cubicBezTo>
                <a:pt x="1104960" y="2915264"/>
                <a:pt x="773715" y="2861535"/>
                <a:pt x="477530" y="2865120"/>
              </a:cubicBezTo>
              <a:cubicBezTo>
                <a:pt x="206550" y="2805002"/>
                <a:pt x="5911" y="2663435"/>
                <a:pt x="0" y="2387590"/>
              </a:cubicBezTo>
              <a:cubicBezTo>
                <a:pt x="-25142" y="2172829"/>
                <a:pt x="5980" y="2065408"/>
                <a:pt x="0" y="1871874"/>
              </a:cubicBezTo>
              <a:cubicBezTo>
                <a:pt x="-5980" y="1678340"/>
                <a:pt x="45902" y="1538916"/>
                <a:pt x="0" y="1432560"/>
              </a:cubicBezTo>
              <a:cubicBezTo>
                <a:pt x="-45902" y="1326204"/>
                <a:pt x="21843" y="1048049"/>
                <a:pt x="0" y="916844"/>
              </a:cubicBezTo>
              <a:cubicBezTo>
                <a:pt x="-21843" y="785639"/>
                <a:pt x="19838" y="677851"/>
                <a:pt x="0" y="47753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F8FB928E-70D0-419B-B20E-F482E45A53E4}"/>
            </a:ext>
          </a:extLst>
        </xdr:cNvPr>
        <xdr:cNvSpPr/>
      </xdr:nvSpPr>
      <xdr:spPr>
        <a:xfrm>
          <a:off x="4739640" y="25123140"/>
          <a:ext cx="9331960" cy="6568440"/>
        </a:xfrm>
        <a:custGeom>
          <a:avLst/>
          <a:gdLst>
            <a:gd name="csX0" fmla="*/ 0 w 9331960"/>
            <a:gd name="csY0" fmla="*/ 0 h 6568440"/>
            <a:gd name="csX1" fmla="*/ 303289 w 9331960"/>
            <a:gd name="csY1" fmla="*/ 0 h 6568440"/>
            <a:gd name="csX2" fmla="*/ 606577 w 9331960"/>
            <a:gd name="csY2" fmla="*/ 0 h 6568440"/>
            <a:gd name="csX3" fmla="*/ 1189825 w 9331960"/>
            <a:gd name="csY3" fmla="*/ 0 h 6568440"/>
            <a:gd name="csX4" fmla="*/ 1959712 w 9331960"/>
            <a:gd name="csY4" fmla="*/ 0 h 6568440"/>
            <a:gd name="csX5" fmla="*/ 2449640 w 9331960"/>
            <a:gd name="csY5" fmla="*/ 0 h 6568440"/>
            <a:gd name="csX6" fmla="*/ 3032887 w 9331960"/>
            <a:gd name="csY6" fmla="*/ 0 h 6568440"/>
            <a:gd name="csX7" fmla="*/ 3522815 w 9331960"/>
            <a:gd name="csY7" fmla="*/ 0 h 6568440"/>
            <a:gd name="csX8" fmla="*/ 4199382 w 9331960"/>
            <a:gd name="csY8" fmla="*/ 0 h 6568440"/>
            <a:gd name="csX9" fmla="*/ 4595990 w 9331960"/>
            <a:gd name="csY9" fmla="*/ 0 h 6568440"/>
            <a:gd name="csX10" fmla="*/ 5272557 w 9331960"/>
            <a:gd name="csY10" fmla="*/ 0 h 6568440"/>
            <a:gd name="csX11" fmla="*/ 5762485 w 9331960"/>
            <a:gd name="csY11" fmla="*/ 0 h 6568440"/>
            <a:gd name="csX12" fmla="*/ 6159094 w 9331960"/>
            <a:gd name="csY12" fmla="*/ 0 h 6568440"/>
            <a:gd name="csX13" fmla="*/ 6649021 w 9331960"/>
            <a:gd name="csY13" fmla="*/ 0 h 6568440"/>
            <a:gd name="csX14" fmla="*/ 7138949 w 9331960"/>
            <a:gd name="csY14" fmla="*/ 0 h 6568440"/>
            <a:gd name="csX15" fmla="*/ 7535558 w 9331960"/>
            <a:gd name="csY15" fmla="*/ 0 h 6568440"/>
            <a:gd name="csX16" fmla="*/ 7838846 w 9331960"/>
            <a:gd name="csY16" fmla="*/ 0 h 6568440"/>
            <a:gd name="csX17" fmla="*/ 8235455 w 9331960"/>
            <a:gd name="csY17" fmla="*/ 0 h 6568440"/>
            <a:gd name="csX18" fmla="*/ 8632063 w 9331960"/>
            <a:gd name="csY18" fmla="*/ 0 h 6568440"/>
            <a:gd name="csX19" fmla="*/ 9331960 w 9331960"/>
            <a:gd name="csY19" fmla="*/ 0 h 6568440"/>
            <a:gd name="csX20" fmla="*/ 9331960 w 9331960"/>
            <a:gd name="csY20" fmla="*/ 465762 h 6568440"/>
            <a:gd name="csX21" fmla="*/ 9331960 w 9331960"/>
            <a:gd name="csY21" fmla="*/ 1194262 h 6568440"/>
            <a:gd name="csX22" fmla="*/ 9331960 w 9331960"/>
            <a:gd name="csY22" fmla="*/ 1791393 h 6568440"/>
            <a:gd name="csX23" fmla="*/ 9331960 w 9331960"/>
            <a:gd name="csY23" fmla="*/ 2454208 h 6568440"/>
            <a:gd name="csX24" fmla="*/ 9331960 w 9331960"/>
            <a:gd name="csY24" fmla="*/ 3117023 h 6568440"/>
            <a:gd name="csX25" fmla="*/ 9331960 w 9331960"/>
            <a:gd name="csY25" fmla="*/ 3648470 h 6568440"/>
            <a:gd name="csX26" fmla="*/ 9331960 w 9331960"/>
            <a:gd name="csY26" fmla="*/ 4245601 h 6568440"/>
            <a:gd name="csX27" fmla="*/ 9331960 w 9331960"/>
            <a:gd name="csY27" fmla="*/ 4777047 h 6568440"/>
            <a:gd name="csX28" fmla="*/ 9331960 w 9331960"/>
            <a:gd name="csY28" fmla="*/ 5308494 h 6568440"/>
            <a:gd name="csX29" fmla="*/ 9331960 w 9331960"/>
            <a:gd name="csY29" fmla="*/ 6036993 h 6568440"/>
            <a:gd name="csX30" fmla="*/ 9331960 w 9331960"/>
            <a:gd name="csY30" fmla="*/ 6568440 h 6568440"/>
            <a:gd name="csX31" fmla="*/ 8935352 w 9331960"/>
            <a:gd name="csY31" fmla="*/ 6568440 h 6568440"/>
            <a:gd name="csX32" fmla="*/ 8538743 w 9331960"/>
            <a:gd name="csY32" fmla="*/ 6568440 h 6568440"/>
            <a:gd name="csX33" fmla="*/ 8142135 w 9331960"/>
            <a:gd name="csY33" fmla="*/ 6568440 h 6568440"/>
            <a:gd name="csX34" fmla="*/ 7558888 w 9331960"/>
            <a:gd name="csY34" fmla="*/ 6568440 h 6568440"/>
            <a:gd name="csX35" fmla="*/ 6975640 w 9331960"/>
            <a:gd name="csY35" fmla="*/ 6568440 h 6568440"/>
            <a:gd name="csX36" fmla="*/ 6672351 w 9331960"/>
            <a:gd name="csY36" fmla="*/ 6568440 h 6568440"/>
            <a:gd name="csX37" fmla="*/ 6089104 w 9331960"/>
            <a:gd name="csY37" fmla="*/ 6568440 h 6568440"/>
            <a:gd name="csX38" fmla="*/ 5319217 w 9331960"/>
            <a:gd name="csY38" fmla="*/ 6568440 h 6568440"/>
            <a:gd name="csX39" fmla="*/ 4829289 w 9331960"/>
            <a:gd name="csY39" fmla="*/ 6568440 h 6568440"/>
            <a:gd name="csX40" fmla="*/ 4059403 w 9331960"/>
            <a:gd name="csY40" fmla="*/ 6568440 h 6568440"/>
            <a:gd name="csX41" fmla="*/ 3382835 w 9331960"/>
            <a:gd name="csY41" fmla="*/ 6568440 h 6568440"/>
            <a:gd name="csX42" fmla="*/ 2706268 w 9331960"/>
            <a:gd name="csY42" fmla="*/ 6568440 h 6568440"/>
            <a:gd name="csX43" fmla="*/ 2216340 w 9331960"/>
            <a:gd name="csY43" fmla="*/ 6568440 h 6568440"/>
            <a:gd name="csX44" fmla="*/ 1913052 w 9331960"/>
            <a:gd name="csY44" fmla="*/ 6568440 h 6568440"/>
            <a:gd name="csX45" fmla="*/ 1329804 w 9331960"/>
            <a:gd name="csY45" fmla="*/ 6568440 h 6568440"/>
            <a:gd name="csX46" fmla="*/ 746557 w 9331960"/>
            <a:gd name="csY46" fmla="*/ 6568440 h 6568440"/>
            <a:gd name="csX47" fmla="*/ 0 w 9331960"/>
            <a:gd name="csY47" fmla="*/ 6568440 h 6568440"/>
            <a:gd name="csX48" fmla="*/ 0 w 9331960"/>
            <a:gd name="csY48" fmla="*/ 6168362 h 6568440"/>
            <a:gd name="csX49" fmla="*/ 0 w 9331960"/>
            <a:gd name="csY49" fmla="*/ 5702600 h 6568440"/>
            <a:gd name="csX50" fmla="*/ 0 w 9331960"/>
            <a:gd name="csY50" fmla="*/ 5302522 h 6568440"/>
            <a:gd name="csX51" fmla="*/ 0 w 9331960"/>
            <a:gd name="csY51" fmla="*/ 4771076 h 6568440"/>
            <a:gd name="csX52" fmla="*/ 0 w 9331960"/>
            <a:gd name="csY52" fmla="*/ 4370998 h 6568440"/>
            <a:gd name="csX53" fmla="*/ 0 w 9331960"/>
            <a:gd name="csY53" fmla="*/ 3839552 h 6568440"/>
            <a:gd name="csX54" fmla="*/ 0 w 9331960"/>
            <a:gd name="csY54" fmla="*/ 3439474 h 6568440"/>
            <a:gd name="csX55" fmla="*/ 0 w 9331960"/>
            <a:gd name="csY55" fmla="*/ 3039396 h 6568440"/>
            <a:gd name="csX56" fmla="*/ 0 w 9331960"/>
            <a:gd name="csY56" fmla="*/ 2310897 h 6568440"/>
            <a:gd name="csX57" fmla="*/ 0 w 9331960"/>
            <a:gd name="csY57" fmla="*/ 1779450 h 6568440"/>
            <a:gd name="csX58" fmla="*/ 0 w 9331960"/>
            <a:gd name="csY58" fmla="*/ 1182319 h 6568440"/>
            <a:gd name="csX59" fmla="*/ 0 w 9331960"/>
            <a:gd name="csY59" fmla="*/ 782241 h 6568440"/>
            <a:gd name="csX60" fmla="*/ 0 w 9331960"/>
            <a:gd name="csY60" fmla="*/ 0 h 65684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</a:cxnLst>
          <a:rect l="l" t="t" r="r" b="b"/>
          <a:pathLst>
            <a:path w="9331960" h="6568440" extrusionOk="0">
              <a:moveTo>
                <a:pt x="0" y="0"/>
              </a:moveTo>
              <a:cubicBezTo>
                <a:pt x="73253" y="-25951"/>
                <a:pt x="226668" y="33284"/>
                <a:pt x="303289" y="0"/>
              </a:cubicBezTo>
              <a:cubicBezTo>
                <a:pt x="379910" y="-33284"/>
                <a:pt x="508888" y="28022"/>
                <a:pt x="606577" y="0"/>
              </a:cubicBezTo>
              <a:cubicBezTo>
                <a:pt x="704266" y="-28022"/>
                <a:pt x="982366" y="21347"/>
                <a:pt x="1189825" y="0"/>
              </a:cubicBezTo>
              <a:cubicBezTo>
                <a:pt x="1397284" y="-21347"/>
                <a:pt x="1616816" y="1100"/>
                <a:pt x="1959712" y="0"/>
              </a:cubicBezTo>
              <a:cubicBezTo>
                <a:pt x="2302608" y="-1100"/>
                <a:pt x="2293615" y="16818"/>
                <a:pt x="2449640" y="0"/>
              </a:cubicBezTo>
              <a:cubicBezTo>
                <a:pt x="2605665" y="-16818"/>
                <a:pt x="2775494" y="61605"/>
                <a:pt x="3032887" y="0"/>
              </a:cubicBezTo>
              <a:cubicBezTo>
                <a:pt x="3290280" y="-61605"/>
                <a:pt x="3353390" y="20751"/>
                <a:pt x="3522815" y="0"/>
              </a:cubicBezTo>
              <a:cubicBezTo>
                <a:pt x="3692240" y="-20751"/>
                <a:pt x="3861651" y="39077"/>
                <a:pt x="4199382" y="0"/>
              </a:cubicBezTo>
              <a:cubicBezTo>
                <a:pt x="4537113" y="-39077"/>
                <a:pt x="4456635" y="21373"/>
                <a:pt x="4595990" y="0"/>
              </a:cubicBezTo>
              <a:cubicBezTo>
                <a:pt x="4735345" y="-21373"/>
                <a:pt x="5028447" y="1649"/>
                <a:pt x="5272557" y="0"/>
              </a:cubicBezTo>
              <a:cubicBezTo>
                <a:pt x="5516667" y="-1649"/>
                <a:pt x="5619181" y="41965"/>
                <a:pt x="5762485" y="0"/>
              </a:cubicBezTo>
              <a:cubicBezTo>
                <a:pt x="5905789" y="-41965"/>
                <a:pt x="6051602" y="43587"/>
                <a:pt x="6159094" y="0"/>
              </a:cubicBezTo>
              <a:cubicBezTo>
                <a:pt x="6266586" y="-43587"/>
                <a:pt x="6491632" y="38059"/>
                <a:pt x="6649021" y="0"/>
              </a:cubicBezTo>
              <a:cubicBezTo>
                <a:pt x="6806410" y="-38059"/>
                <a:pt x="6992743" y="18465"/>
                <a:pt x="7138949" y="0"/>
              </a:cubicBezTo>
              <a:cubicBezTo>
                <a:pt x="7285155" y="-18465"/>
                <a:pt x="7413633" y="2785"/>
                <a:pt x="7535558" y="0"/>
              </a:cubicBezTo>
              <a:cubicBezTo>
                <a:pt x="7657483" y="-2785"/>
                <a:pt x="7733865" y="6509"/>
                <a:pt x="7838846" y="0"/>
              </a:cubicBezTo>
              <a:cubicBezTo>
                <a:pt x="7943827" y="-6509"/>
                <a:pt x="8098551" y="15514"/>
                <a:pt x="8235455" y="0"/>
              </a:cubicBezTo>
              <a:cubicBezTo>
                <a:pt x="8372359" y="-15514"/>
                <a:pt x="8467404" y="14945"/>
                <a:pt x="8632063" y="0"/>
              </a:cubicBezTo>
              <a:cubicBezTo>
                <a:pt x="8796722" y="-14945"/>
                <a:pt x="9110690" y="42661"/>
                <a:pt x="9331960" y="0"/>
              </a:cubicBezTo>
              <a:cubicBezTo>
                <a:pt x="9372064" y="211633"/>
                <a:pt x="9290288" y="239084"/>
                <a:pt x="9331960" y="465762"/>
              </a:cubicBezTo>
              <a:cubicBezTo>
                <a:pt x="9373632" y="692440"/>
                <a:pt x="9273769" y="904580"/>
                <a:pt x="9331960" y="1194262"/>
              </a:cubicBezTo>
              <a:cubicBezTo>
                <a:pt x="9390151" y="1483944"/>
                <a:pt x="9327152" y="1572633"/>
                <a:pt x="9331960" y="1791393"/>
              </a:cubicBezTo>
              <a:cubicBezTo>
                <a:pt x="9336768" y="2010153"/>
                <a:pt x="9279014" y="2146445"/>
                <a:pt x="9331960" y="2454208"/>
              </a:cubicBezTo>
              <a:cubicBezTo>
                <a:pt x="9384906" y="2761971"/>
                <a:pt x="9264547" y="2952290"/>
                <a:pt x="9331960" y="3117023"/>
              </a:cubicBezTo>
              <a:cubicBezTo>
                <a:pt x="9399373" y="3281757"/>
                <a:pt x="9288743" y="3512534"/>
                <a:pt x="9331960" y="3648470"/>
              </a:cubicBezTo>
              <a:cubicBezTo>
                <a:pt x="9375177" y="3784406"/>
                <a:pt x="9283896" y="4074078"/>
                <a:pt x="9331960" y="4245601"/>
              </a:cubicBezTo>
              <a:cubicBezTo>
                <a:pt x="9380024" y="4417124"/>
                <a:pt x="9326228" y="4577138"/>
                <a:pt x="9331960" y="4777047"/>
              </a:cubicBezTo>
              <a:cubicBezTo>
                <a:pt x="9337692" y="4976956"/>
                <a:pt x="9302327" y="5144688"/>
                <a:pt x="9331960" y="5308494"/>
              </a:cubicBezTo>
              <a:cubicBezTo>
                <a:pt x="9361593" y="5472300"/>
                <a:pt x="9285934" y="5827365"/>
                <a:pt x="9331960" y="6036993"/>
              </a:cubicBezTo>
              <a:cubicBezTo>
                <a:pt x="9377986" y="6246621"/>
                <a:pt x="9292808" y="6354986"/>
                <a:pt x="9331960" y="6568440"/>
              </a:cubicBezTo>
              <a:cubicBezTo>
                <a:pt x="9248541" y="6614893"/>
                <a:pt x="9064858" y="6563077"/>
                <a:pt x="8935352" y="6568440"/>
              </a:cubicBezTo>
              <a:cubicBezTo>
                <a:pt x="8805846" y="6573803"/>
                <a:pt x="8639288" y="6531888"/>
                <a:pt x="8538743" y="6568440"/>
              </a:cubicBezTo>
              <a:cubicBezTo>
                <a:pt x="8438198" y="6604992"/>
                <a:pt x="8281285" y="6527024"/>
                <a:pt x="8142135" y="6568440"/>
              </a:cubicBezTo>
              <a:cubicBezTo>
                <a:pt x="8002985" y="6609856"/>
                <a:pt x="7832010" y="6503697"/>
                <a:pt x="7558888" y="6568440"/>
              </a:cubicBezTo>
              <a:cubicBezTo>
                <a:pt x="7285766" y="6633183"/>
                <a:pt x="7136734" y="6533103"/>
                <a:pt x="6975640" y="6568440"/>
              </a:cubicBezTo>
              <a:cubicBezTo>
                <a:pt x="6814546" y="6603777"/>
                <a:pt x="6808667" y="6534779"/>
                <a:pt x="6672351" y="6568440"/>
              </a:cubicBezTo>
              <a:cubicBezTo>
                <a:pt x="6536035" y="6602101"/>
                <a:pt x="6284973" y="6535142"/>
                <a:pt x="6089104" y="6568440"/>
              </a:cubicBezTo>
              <a:cubicBezTo>
                <a:pt x="5893235" y="6601738"/>
                <a:pt x="5486738" y="6559762"/>
                <a:pt x="5319217" y="6568440"/>
              </a:cubicBezTo>
              <a:cubicBezTo>
                <a:pt x="5151696" y="6577118"/>
                <a:pt x="5031250" y="6565769"/>
                <a:pt x="4829289" y="6568440"/>
              </a:cubicBezTo>
              <a:cubicBezTo>
                <a:pt x="4627328" y="6571111"/>
                <a:pt x="4219761" y="6513273"/>
                <a:pt x="4059403" y="6568440"/>
              </a:cubicBezTo>
              <a:cubicBezTo>
                <a:pt x="3899045" y="6623607"/>
                <a:pt x="3584387" y="6535558"/>
                <a:pt x="3382835" y="6568440"/>
              </a:cubicBezTo>
              <a:cubicBezTo>
                <a:pt x="3181283" y="6601322"/>
                <a:pt x="2924239" y="6492227"/>
                <a:pt x="2706268" y="6568440"/>
              </a:cubicBezTo>
              <a:cubicBezTo>
                <a:pt x="2488297" y="6644653"/>
                <a:pt x="2379681" y="6560449"/>
                <a:pt x="2216340" y="6568440"/>
              </a:cubicBezTo>
              <a:cubicBezTo>
                <a:pt x="2052999" y="6576431"/>
                <a:pt x="2010954" y="6537628"/>
                <a:pt x="1913052" y="6568440"/>
              </a:cubicBezTo>
              <a:cubicBezTo>
                <a:pt x="1815150" y="6599252"/>
                <a:pt x="1469313" y="6551062"/>
                <a:pt x="1329804" y="6568440"/>
              </a:cubicBezTo>
              <a:cubicBezTo>
                <a:pt x="1190295" y="6585818"/>
                <a:pt x="1022485" y="6508811"/>
                <a:pt x="746557" y="6568440"/>
              </a:cubicBezTo>
              <a:cubicBezTo>
                <a:pt x="470629" y="6628069"/>
                <a:pt x="314549" y="6558896"/>
                <a:pt x="0" y="6568440"/>
              </a:cubicBezTo>
              <a:cubicBezTo>
                <a:pt x="-23633" y="6376255"/>
                <a:pt x="90" y="6258854"/>
                <a:pt x="0" y="6168362"/>
              </a:cubicBezTo>
              <a:cubicBezTo>
                <a:pt x="-90" y="6077870"/>
                <a:pt x="33377" y="5852217"/>
                <a:pt x="0" y="5702600"/>
              </a:cubicBezTo>
              <a:cubicBezTo>
                <a:pt x="-33377" y="5552983"/>
                <a:pt x="17452" y="5393995"/>
                <a:pt x="0" y="5302522"/>
              </a:cubicBezTo>
              <a:cubicBezTo>
                <a:pt x="-17452" y="5211049"/>
                <a:pt x="54023" y="4941177"/>
                <a:pt x="0" y="4771076"/>
              </a:cubicBezTo>
              <a:cubicBezTo>
                <a:pt x="-54023" y="4600975"/>
                <a:pt x="11448" y="4518951"/>
                <a:pt x="0" y="4370998"/>
              </a:cubicBezTo>
              <a:cubicBezTo>
                <a:pt x="-11448" y="4223045"/>
                <a:pt x="40622" y="3983696"/>
                <a:pt x="0" y="3839552"/>
              </a:cubicBezTo>
              <a:cubicBezTo>
                <a:pt x="-40622" y="3695408"/>
                <a:pt x="5450" y="3596892"/>
                <a:pt x="0" y="3439474"/>
              </a:cubicBezTo>
              <a:cubicBezTo>
                <a:pt x="-5450" y="3282056"/>
                <a:pt x="20822" y="3124439"/>
                <a:pt x="0" y="3039396"/>
              </a:cubicBezTo>
              <a:cubicBezTo>
                <a:pt x="-20822" y="2954353"/>
                <a:pt x="9279" y="2628358"/>
                <a:pt x="0" y="2310897"/>
              </a:cubicBezTo>
              <a:cubicBezTo>
                <a:pt x="-9279" y="1993436"/>
                <a:pt x="45046" y="2006047"/>
                <a:pt x="0" y="1779450"/>
              </a:cubicBezTo>
              <a:cubicBezTo>
                <a:pt x="-45046" y="1552853"/>
                <a:pt x="70227" y="1347043"/>
                <a:pt x="0" y="1182319"/>
              </a:cubicBezTo>
              <a:cubicBezTo>
                <a:pt x="-70227" y="1017595"/>
                <a:pt x="6785" y="953390"/>
                <a:pt x="0" y="782241"/>
              </a:cubicBezTo>
              <a:cubicBezTo>
                <a:pt x="-6785" y="611092"/>
                <a:pt x="22719" y="19804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36</xdr:col>
      <xdr:colOff>548640</xdr:colOff>
      <xdr:row>101</xdr:row>
      <xdr:rowOff>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150BE850-9E4F-4350-8712-993E14642B78}"/>
            </a:ext>
          </a:extLst>
        </xdr:cNvPr>
        <xdr:cNvSpPr/>
      </xdr:nvSpPr>
      <xdr:spPr>
        <a:xfrm>
          <a:off x="14546580" y="22362160"/>
          <a:ext cx="8953500" cy="3141980"/>
        </a:xfrm>
        <a:custGeom>
          <a:avLst/>
          <a:gdLst>
            <a:gd name="csX0" fmla="*/ 0 w 8953500"/>
            <a:gd name="csY0" fmla="*/ 523674 h 3141980"/>
            <a:gd name="csX1" fmla="*/ 523674 w 8953500"/>
            <a:gd name="csY1" fmla="*/ 0 h 3141980"/>
            <a:gd name="csX2" fmla="*/ 851215 w 8953500"/>
            <a:gd name="csY2" fmla="*/ 0 h 3141980"/>
            <a:gd name="csX3" fmla="*/ 1495001 w 8953500"/>
            <a:gd name="csY3" fmla="*/ 0 h 3141980"/>
            <a:gd name="csX4" fmla="*/ 2059726 w 8953500"/>
            <a:gd name="csY4" fmla="*/ 0 h 3141980"/>
            <a:gd name="csX5" fmla="*/ 2782575 w 8953500"/>
            <a:gd name="csY5" fmla="*/ 0 h 3141980"/>
            <a:gd name="csX6" fmla="*/ 3505423 w 8953500"/>
            <a:gd name="csY6" fmla="*/ 0 h 3141980"/>
            <a:gd name="csX7" fmla="*/ 4149209 w 8953500"/>
            <a:gd name="csY7" fmla="*/ 0 h 3141980"/>
            <a:gd name="csX8" fmla="*/ 4634873 w 8953500"/>
            <a:gd name="csY8" fmla="*/ 0 h 3141980"/>
            <a:gd name="csX9" fmla="*/ 5041475 w 8953500"/>
            <a:gd name="csY9" fmla="*/ 0 h 3141980"/>
            <a:gd name="csX10" fmla="*/ 5606200 w 8953500"/>
            <a:gd name="csY10" fmla="*/ 0 h 3141980"/>
            <a:gd name="csX11" fmla="*/ 6091864 w 8953500"/>
            <a:gd name="csY11" fmla="*/ 0 h 3141980"/>
            <a:gd name="csX12" fmla="*/ 6656589 w 8953500"/>
            <a:gd name="csY12" fmla="*/ 0 h 3141980"/>
            <a:gd name="csX13" fmla="*/ 6984130 w 8953500"/>
            <a:gd name="csY13" fmla="*/ 0 h 3141980"/>
            <a:gd name="csX14" fmla="*/ 7311670 w 8953500"/>
            <a:gd name="csY14" fmla="*/ 0 h 3141980"/>
            <a:gd name="csX15" fmla="*/ 8429826 w 8953500"/>
            <a:gd name="csY15" fmla="*/ 0 h 3141980"/>
            <a:gd name="csX16" fmla="*/ 8953500 w 8953500"/>
            <a:gd name="csY16" fmla="*/ 523674 h 3141980"/>
            <a:gd name="csX17" fmla="*/ 8953500 w 8953500"/>
            <a:gd name="csY17" fmla="*/ 1026386 h 3141980"/>
            <a:gd name="csX18" fmla="*/ 8953500 w 8953500"/>
            <a:gd name="csY18" fmla="*/ 1487205 h 3141980"/>
            <a:gd name="csX19" fmla="*/ 8953500 w 8953500"/>
            <a:gd name="csY19" fmla="*/ 2031809 h 3141980"/>
            <a:gd name="csX20" fmla="*/ 8953500 w 8953500"/>
            <a:gd name="csY20" fmla="*/ 2618306 h 3141980"/>
            <a:gd name="csX21" fmla="*/ 8429826 w 8953500"/>
            <a:gd name="csY21" fmla="*/ 3141980 h 3141980"/>
            <a:gd name="csX22" fmla="*/ 7865101 w 8953500"/>
            <a:gd name="csY22" fmla="*/ 3141980 h 3141980"/>
            <a:gd name="csX23" fmla="*/ 7379437 w 8953500"/>
            <a:gd name="csY23" fmla="*/ 3141980 h 3141980"/>
            <a:gd name="csX24" fmla="*/ 6735651 w 8953500"/>
            <a:gd name="csY24" fmla="*/ 3141980 h 3141980"/>
            <a:gd name="csX25" fmla="*/ 6408110 w 8953500"/>
            <a:gd name="csY25" fmla="*/ 3141980 h 3141980"/>
            <a:gd name="csX26" fmla="*/ 6001508 w 8953500"/>
            <a:gd name="csY26" fmla="*/ 3141980 h 3141980"/>
            <a:gd name="csX27" fmla="*/ 5436783 w 8953500"/>
            <a:gd name="csY27" fmla="*/ 3141980 h 3141980"/>
            <a:gd name="csX28" fmla="*/ 5109242 w 8953500"/>
            <a:gd name="csY28" fmla="*/ 3141980 h 3141980"/>
            <a:gd name="csX29" fmla="*/ 4544517 w 8953500"/>
            <a:gd name="csY29" fmla="*/ 3141980 h 3141980"/>
            <a:gd name="csX30" fmla="*/ 4216976 w 8953500"/>
            <a:gd name="csY30" fmla="*/ 3141980 h 3141980"/>
            <a:gd name="csX31" fmla="*/ 3652251 w 8953500"/>
            <a:gd name="csY31" fmla="*/ 3141980 h 3141980"/>
            <a:gd name="csX32" fmla="*/ 3087526 w 8953500"/>
            <a:gd name="csY32" fmla="*/ 3141980 h 3141980"/>
            <a:gd name="csX33" fmla="*/ 2443739 w 8953500"/>
            <a:gd name="csY33" fmla="*/ 3141980 h 3141980"/>
            <a:gd name="csX34" fmla="*/ 1958076 w 8953500"/>
            <a:gd name="csY34" fmla="*/ 3141980 h 3141980"/>
            <a:gd name="csX35" fmla="*/ 1393351 w 8953500"/>
            <a:gd name="csY35" fmla="*/ 3141980 h 3141980"/>
            <a:gd name="csX36" fmla="*/ 523674 w 8953500"/>
            <a:gd name="csY36" fmla="*/ 3141980 h 3141980"/>
            <a:gd name="csX37" fmla="*/ 0 w 8953500"/>
            <a:gd name="csY37" fmla="*/ 2618306 h 3141980"/>
            <a:gd name="csX38" fmla="*/ 0 w 8953500"/>
            <a:gd name="csY38" fmla="*/ 2052755 h 3141980"/>
            <a:gd name="csX39" fmla="*/ 0 w 8953500"/>
            <a:gd name="csY39" fmla="*/ 1570990 h 3141980"/>
            <a:gd name="csX40" fmla="*/ 0 w 8953500"/>
            <a:gd name="csY40" fmla="*/ 1005439 h 3141980"/>
            <a:gd name="csX41" fmla="*/ 0 w 8953500"/>
            <a:gd name="csY41" fmla="*/ 523674 h 31419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953500" h="3141980" extrusionOk="0">
              <a:moveTo>
                <a:pt x="0" y="523674"/>
              </a:moveTo>
              <a:cubicBezTo>
                <a:pt x="-27724" y="280231"/>
                <a:pt x="314472" y="21394"/>
                <a:pt x="523674" y="0"/>
              </a:cubicBezTo>
              <a:cubicBezTo>
                <a:pt x="628018" y="-25978"/>
                <a:pt x="773608" y="36719"/>
                <a:pt x="851215" y="0"/>
              </a:cubicBezTo>
              <a:cubicBezTo>
                <a:pt x="928822" y="-36719"/>
                <a:pt x="1234547" y="66585"/>
                <a:pt x="1495001" y="0"/>
              </a:cubicBezTo>
              <a:cubicBezTo>
                <a:pt x="1755455" y="-66585"/>
                <a:pt x="1795420" y="28975"/>
                <a:pt x="2059726" y="0"/>
              </a:cubicBezTo>
              <a:cubicBezTo>
                <a:pt x="2324033" y="-28975"/>
                <a:pt x="2512724" y="1199"/>
                <a:pt x="2782575" y="0"/>
              </a:cubicBezTo>
              <a:cubicBezTo>
                <a:pt x="3052426" y="-1199"/>
                <a:pt x="3234798" y="75119"/>
                <a:pt x="3505423" y="0"/>
              </a:cubicBezTo>
              <a:cubicBezTo>
                <a:pt x="3776048" y="-75119"/>
                <a:pt x="3892139" y="64163"/>
                <a:pt x="4149209" y="0"/>
              </a:cubicBezTo>
              <a:cubicBezTo>
                <a:pt x="4406279" y="-64163"/>
                <a:pt x="4437985" y="1470"/>
                <a:pt x="4634873" y="0"/>
              </a:cubicBezTo>
              <a:cubicBezTo>
                <a:pt x="4831761" y="-1470"/>
                <a:pt x="4932129" y="44907"/>
                <a:pt x="5041475" y="0"/>
              </a:cubicBezTo>
              <a:cubicBezTo>
                <a:pt x="5150821" y="-44907"/>
                <a:pt x="5338169" y="22481"/>
                <a:pt x="5606200" y="0"/>
              </a:cubicBezTo>
              <a:cubicBezTo>
                <a:pt x="5874231" y="-22481"/>
                <a:pt x="5923589" y="45657"/>
                <a:pt x="6091864" y="0"/>
              </a:cubicBezTo>
              <a:cubicBezTo>
                <a:pt x="6260139" y="-45657"/>
                <a:pt x="6387476" y="36678"/>
                <a:pt x="6656589" y="0"/>
              </a:cubicBezTo>
              <a:cubicBezTo>
                <a:pt x="6925702" y="-36678"/>
                <a:pt x="6856280" y="36371"/>
                <a:pt x="6984130" y="0"/>
              </a:cubicBezTo>
              <a:cubicBezTo>
                <a:pt x="7111980" y="-36371"/>
                <a:pt x="7222302" y="29383"/>
                <a:pt x="7311670" y="0"/>
              </a:cubicBezTo>
              <a:cubicBezTo>
                <a:pt x="7401038" y="-29383"/>
                <a:pt x="7989538" y="55068"/>
                <a:pt x="8429826" y="0"/>
              </a:cubicBezTo>
              <a:cubicBezTo>
                <a:pt x="8726096" y="-43833"/>
                <a:pt x="8967609" y="176675"/>
                <a:pt x="8953500" y="523674"/>
              </a:cubicBezTo>
              <a:cubicBezTo>
                <a:pt x="8984385" y="709179"/>
                <a:pt x="8900754" y="852177"/>
                <a:pt x="8953500" y="1026386"/>
              </a:cubicBezTo>
              <a:cubicBezTo>
                <a:pt x="9006246" y="1200595"/>
                <a:pt x="8952144" y="1311383"/>
                <a:pt x="8953500" y="1487205"/>
              </a:cubicBezTo>
              <a:cubicBezTo>
                <a:pt x="8954856" y="1663027"/>
                <a:pt x="8935807" y="1838763"/>
                <a:pt x="8953500" y="2031809"/>
              </a:cubicBezTo>
              <a:cubicBezTo>
                <a:pt x="8971193" y="2224855"/>
                <a:pt x="8903953" y="2361051"/>
                <a:pt x="8953500" y="2618306"/>
              </a:cubicBezTo>
              <a:cubicBezTo>
                <a:pt x="8991432" y="2905614"/>
                <a:pt x="8746791" y="3177784"/>
                <a:pt x="8429826" y="3141980"/>
              </a:cubicBezTo>
              <a:cubicBezTo>
                <a:pt x="8228245" y="3163248"/>
                <a:pt x="8138860" y="3099838"/>
                <a:pt x="7865101" y="3141980"/>
              </a:cubicBezTo>
              <a:cubicBezTo>
                <a:pt x="7591342" y="3184122"/>
                <a:pt x="7592855" y="3090640"/>
                <a:pt x="7379437" y="3141980"/>
              </a:cubicBezTo>
              <a:cubicBezTo>
                <a:pt x="7166019" y="3193320"/>
                <a:pt x="6871494" y="3075006"/>
                <a:pt x="6735651" y="3141980"/>
              </a:cubicBezTo>
              <a:cubicBezTo>
                <a:pt x="6599808" y="3208954"/>
                <a:pt x="6534552" y="3111230"/>
                <a:pt x="6408110" y="3141980"/>
              </a:cubicBezTo>
              <a:cubicBezTo>
                <a:pt x="6281668" y="3172730"/>
                <a:pt x="6136611" y="3112751"/>
                <a:pt x="6001508" y="3141980"/>
              </a:cubicBezTo>
              <a:cubicBezTo>
                <a:pt x="5866405" y="3171209"/>
                <a:pt x="5640919" y="3078975"/>
                <a:pt x="5436783" y="3141980"/>
              </a:cubicBezTo>
              <a:cubicBezTo>
                <a:pt x="5232648" y="3204985"/>
                <a:pt x="5185318" y="3115104"/>
                <a:pt x="5109242" y="3141980"/>
              </a:cubicBezTo>
              <a:cubicBezTo>
                <a:pt x="5033166" y="3168856"/>
                <a:pt x="4676543" y="3075791"/>
                <a:pt x="4544517" y="3141980"/>
              </a:cubicBezTo>
              <a:cubicBezTo>
                <a:pt x="4412491" y="3208169"/>
                <a:pt x="4295233" y="3112619"/>
                <a:pt x="4216976" y="3141980"/>
              </a:cubicBezTo>
              <a:cubicBezTo>
                <a:pt x="4138719" y="3171341"/>
                <a:pt x="3869500" y="3133322"/>
                <a:pt x="3652251" y="3141980"/>
              </a:cubicBezTo>
              <a:cubicBezTo>
                <a:pt x="3435002" y="3150638"/>
                <a:pt x="3265696" y="3124056"/>
                <a:pt x="3087526" y="3141980"/>
              </a:cubicBezTo>
              <a:cubicBezTo>
                <a:pt x="2909356" y="3159904"/>
                <a:pt x="2675579" y="3115124"/>
                <a:pt x="2443739" y="3141980"/>
              </a:cubicBezTo>
              <a:cubicBezTo>
                <a:pt x="2211899" y="3168836"/>
                <a:pt x="2110758" y="3097298"/>
                <a:pt x="1958076" y="3141980"/>
              </a:cubicBezTo>
              <a:cubicBezTo>
                <a:pt x="1805394" y="3186662"/>
                <a:pt x="1606857" y="3091058"/>
                <a:pt x="1393351" y="3141980"/>
              </a:cubicBezTo>
              <a:cubicBezTo>
                <a:pt x="1179845" y="3192902"/>
                <a:pt x="708108" y="3133110"/>
                <a:pt x="523674" y="3141980"/>
              </a:cubicBezTo>
              <a:cubicBezTo>
                <a:pt x="228824" y="3095247"/>
                <a:pt x="9681" y="2927359"/>
                <a:pt x="0" y="2618306"/>
              </a:cubicBezTo>
              <a:cubicBezTo>
                <a:pt x="-5216" y="2503173"/>
                <a:pt x="633" y="2219862"/>
                <a:pt x="0" y="2052755"/>
              </a:cubicBezTo>
              <a:cubicBezTo>
                <a:pt x="-633" y="1885648"/>
                <a:pt x="31156" y="1787386"/>
                <a:pt x="0" y="1570990"/>
              </a:cubicBezTo>
              <a:cubicBezTo>
                <a:pt x="-31156" y="1354595"/>
                <a:pt x="53900" y="1194654"/>
                <a:pt x="0" y="1005439"/>
              </a:cubicBezTo>
              <a:cubicBezTo>
                <a:pt x="-53900" y="816224"/>
                <a:pt x="37435" y="666722"/>
                <a:pt x="0" y="52367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36</xdr:col>
      <xdr:colOff>444500</xdr:colOff>
      <xdr:row>129</xdr:row>
      <xdr:rowOff>127000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EEA10A29-275E-49CA-B5B1-B6A91F1405A2}"/>
            </a:ext>
          </a:extLst>
        </xdr:cNvPr>
        <xdr:cNvSpPr/>
      </xdr:nvSpPr>
      <xdr:spPr>
        <a:xfrm>
          <a:off x="14673580" y="29123640"/>
          <a:ext cx="8722360" cy="3121660"/>
        </a:xfrm>
        <a:custGeom>
          <a:avLst/>
          <a:gdLst>
            <a:gd name="csX0" fmla="*/ 0 w 8722360"/>
            <a:gd name="csY0" fmla="*/ 520287 h 3121660"/>
            <a:gd name="csX1" fmla="*/ 520287 w 8722360"/>
            <a:gd name="csY1" fmla="*/ 0 h 3121660"/>
            <a:gd name="csX2" fmla="*/ 1264829 w 8722360"/>
            <a:gd name="csY2" fmla="*/ 0 h 3121660"/>
            <a:gd name="csX3" fmla="*/ 1625282 w 8722360"/>
            <a:gd name="csY3" fmla="*/ 0 h 3121660"/>
            <a:gd name="csX4" fmla="*/ 1985735 w 8722360"/>
            <a:gd name="csY4" fmla="*/ 0 h 3121660"/>
            <a:gd name="csX5" fmla="*/ 2346188 w 8722360"/>
            <a:gd name="csY5" fmla="*/ 0 h 3121660"/>
            <a:gd name="csX6" fmla="*/ 3090731 w 8722360"/>
            <a:gd name="csY6" fmla="*/ 0 h 3121660"/>
            <a:gd name="csX7" fmla="*/ 3681637 w 8722360"/>
            <a:gd name="csY7" fmla="*/ 0 h 3121660"/>
            <a:gd name="csX8" fmla="*/ 4272544 w 8722360"/>
            <a:gd name="csY8" fmla="*/ 0 h 3121660"/>
            <a:gd name="csX9" fmla="*/ 4632997 w 8722360"/>
            <a:gd name="csY9" fmla="*/ 0 h 3121660"/>
            <a:gd name="csX10" fmla="*/ 5300722 w 8722360"/>
            <a:gd name="csY10" fmla="*/ 0 h 3121660"/>
            <a:gd name="csX11" fmla="*/ 5968446 w 8722360"/>
            <a:gd name="csY11" fmla="*/ 0 h 3121660"/>
            <a:gd name="csX12" fmla="*/ 6482535 w 8722360"/>
            <a:gd name="csY12" fmla="*/ 0 h 3121660"/>
            <a:gd name="csX13" fmla="*/ 6842988 w 8722360"/>
            <a:gd name="csY13" fmla="*/ 0 h 3121660"/>
            <a:gd name="csX14" fmla="*/ 7203441 w 8722360"/>
            <a:gd name="csY14" fmla="*/ 0 h 3121660"/>
            <a:gd name="csX15" fmla="*/ 7640712 w 8722360"/>
            <a:gd name="csY15" fmla="*/ 0 h 3121660"/>
            <a:gd name="csX16" fmla="*/ 8202073 w 8722360"/>
            <a:gd name="csY16" fmla="*/ 0 h 3121660"/>
            <a:gd name="csX17" fmla="*/ 8722360 w 8722360"/>
            <a:gd name="csY17" fmla="*/ 520287 h 3121660"/>
            <a:gd name="csX18" fmla="*/ 8722360 w 8722360"/>
            <a:gd name="csY18" fmla="*/ 1082180 h 3121660"/>
            <a:gd name="csX19" fmla="*/ 8722360 w 8722360"/>
            <a:gd name="csY19" fmla="*/ 1602452 h 3121660"/>
            <a:gd name="csX20" fmla="*/ 8722360 w 8722360"/>
            <a:gd name="csY20" fmla="*/ 2122723 h 3121660"/>
            <a:gd name="csX21" fmla="*/ 8722360 w 8722360"/>
            <a:gd name="csY21" fmla="*/ 2601373 h 3121660"/>
            <a:gd name="csX22" fmla="*/ 8202073 w 8722360"/>
            <a:gd name="csY22" fmla="*/ 3121660 h 3121660"/>
            <a:gd name="csX23" fmla="*/ 7687984 w 8722360"/>
            <a:gd name="csY23" fmla="*/ 3121660 h 3121660"/>
            <a:gd name="csX24" fmla="*/ 6943442 w 8722360"/>
            <a:gd name="csY24" fmla="*/ 3121660 h 3121660"/>
            <a:gd name="csX25" fmla="*/ 6275717 w 8722360"/>
            <a:gd name="csY25" fmla="*/ 3121660 h 3121660"/>
            <a:gd name="csX26" fmla="*/ 5531175 w 8722360"/>
            <a:gd name="csY26" fmla="*/ 3121660 h 3121660"/>
            <a:gd name="csX27" fmla="*/ 4863451 w 8722360"/>
            <a:gd name="csY27" fmla="*/ 3121660 h 3121660"/>
            <a:gd name="csX28" fmla="*/ 4118908 w 8722360"/>
            <a:gd name="csY28" fmla="*/ 3121660 h 3121660"/>
            <a:gd name="csX29" fmla="*/ 3604820 w 8722360"/>
            <a:gd name="csY29" fmla="*/ 3121660 h 3121660"/>
            <a:gd name="csX30" fmla="*/ 3167549 w 8722360"/>
            <a:gd name="csY30" fmla="*/ 3121660 h 3121660"/>
            <a:gd name="csX31" fmla="*/ 2653460 w 8722360"/>
            <a:gd name="csY31" fmla="*/ 3121660 h 3121660"/>
            <a:gd name="csX32" fmla="*/ 2293007 w 8722360"/>
            <a:gd name="csY32" fmla="*/ 3121660 h 3121660"/>
            <a:gd name="csX33" fmla="*/ 1778918 w 8722360"/>
            <a:gd name="csY33" fmla="*/ 3121660 h 3121660"/>
            <a:gd name="csX34" fmla="*/ 1418465 w 8722360"/>
            <a:gd name="csY34" fmla="*/ 3121660 h 3121660"/>
            <a:gd name="csX35" fmla="*/ 1058012 w 8722360"/>
            <a:gd name="csY35" fmla="*/ 3121660 h 3121660"/>
            <a:gd name="csX36" fmla="*/ 520287 w 8722360"/>
            <a:gd name="csY36" fmla="*/ 3121660 h 3121660"/>
            <a:gd name="csX37" fmla="*/ 0 w 8722360"/>
            <a:gd name="csY37" fmla="*/ 2601373 h 3121660"/>
            <a:gd name="csX38" fmla="*/ 0 w 8722360"/>
            <a:gd name="csY38" fmla="*/ 2143534 h 3121660"/>
            <a:gd name="csX39" fmla="*/ 0 w 8722360"/>
            <a:gd name="csY39" fmla="*/ 1581641 h 3121660"/>
            <a:gd name="csX40" fmla="*/ 0 w 8722360"/>
            <a:gd name="csY40" fmla="*/ 1061369 h 3121660"/>
            <a:gd name="csX41" fmla="*/ 0 w 8722360"/>
            <a:gd name="csY41" fmla="*/ 520287 h 31216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722360" h="3121660" extrusionOk="0">
              <a:moveTo>
                <a:pt x="0" y="520287"/>
              </a:moveTo>
              <a:cubicBezTo>
                <a:pt x="-74652" y="201900"/>
                <a:pt x="229251" y="-63446"/>
                <a:pt x="520287" y="0"/>
              </a:cubicBezTo>
              <a:cubicBezTo>
                <a:pt x="721373" y="-50461"/>
                <a:pt x="988711" y="4157"/>
                <a:pt x="1264829" y="0"/>
              </a:cubicBezTo>
              <a:cubicBezTo>
                <a:pt x="1540947" y="-4157"/>
                <a:pt x="1485240" y="15111"/>
                <a:pt x="1625282" y="0"/>
              </a:cubicBezTo>
              <a:cubicBezTo>
                <a:pt x="1765324" y="-15111"/>
                <a:pt x="1867578" y="41475"/>
                <a:pt x="1985735" y="0"/>
              </a:cubicBezTo>
              <a:cubicBezTo>
                <a:pt x="2103892" y="-41475"/>
                <a:pt x="2180340" y="822"/>
                <a:pt x="2346188" y="0"/>
              </a:cubicBezTo>
              <a:cubicBezTo>
                <a:pt x="2512036" y="-822"/>
                <a:pt x="2821234" y="33556"/>
                <a:pt x="3090731" y="0"/>
              </a:cubicBezTo>
              <a:cubicBezTo>
                <a:pt x="3360228" y="-33556"/>
                <a:pt x="3451900" y="50857"/>
                <a:pt x="3681637" y="0"/>
              </a:cubicBezTo>
              <a:cubicBezTo>
                <a:pt x="3911374" y="-50857"/>
                <a:pt x="4126210" y="61131"/>
                <a:pt x="4272544" y="0"/>
              </a:cubicBezTo>
              <a:cubicBezTo>
                <a:pt x="4418878" y="-61131"/>
                <a:pt x="4479100" y="41182"/>
                <a:pt x="4632997" y="0"/>
              </a:cubicBezTo>
              <a:cubicBezTo>
                <a:pt x="4786894" y="-41182"/>
                <a:pt x="5062429" y="32245"/>
                <a:pt x="5300722" y="0"/>
              </a:cubicBezTo>
              <a:cubicBezTo>
                <a:pt x="5539015" y="-32245"/>
                <a:pt x="5809657" y="30048"/>
                <a:pt x="5968446" y="0"/>
              </a:cubicBezTo>
              <a:cubicBezTo>
                <a:pt x="6127235" y="-30048"/>
                <a:pt x="6348860" y="11552"/>
                <a:pt x="6482535" y="0"/>
              </a:cubicBezTo>
              <a:cubicBezTo>
                <a:pt x="6616210" y="-11552"/>
                <a:pt x="6675872" y="23896"/>
                <a:pt x="6842988" y="0"/>
              </a:cubicBezTo>
              <a:cubicBezTo>
                <a:pt x="7010104" y="-23896"/>
                <a:pt x="7121602" y="2531"/>
                <a:pt x="7203441" y="0"/>
              </a:cubicBezTo>
              <a:cubicBezTo>
                <a:pt x="7285280" y="-2531"/>
                <a:pt x="7514970" y="32366"/>
                <a:pt x="7640712" y="0"/>
              </a:cubicBezTo>
              <a:cubicBezTo>
                <a:pt x="7766454" y="-32366"/>
                <a:pt x="7974016" y="51637"/>
                <a:pt x="8202073" y="0"/>
              </a:cubicBezTo>
              <a:cubicBezTo>
                <a:pt x="8469792" y="79084"/>
                <a:pt x="8735938" y="265857"/>
                <a:pt x="8722360" y="520287"/>
              </a:cubicBezTo>
              <a:cubicBezTo>
                <a:pt x="8776132" y="761595"/>
                <a:pt x="8696812" y="855765"/>
                <a:pt x="8722360" y="1082180"/>
              </a:cubicBezTo>
              <a:cubicBezTo>
                <a:pt x="8747908" y="1308595"/>
                <a:pt x="8701010" y="1479991"/>
                <a:pt x="8722360" y="1602452"/>
              </a:cubicBezTo>
              <a:cubicBezTo>
                <a:pt x="8743710" y="1724913"/>
                <a:pt x="8718028" y="1947094"/>
                <a:pt x="8722360" y="2122723"/>
              </a:cubicBezTo>
              <a:cubicBezTo>
                <a:pt x="8726692" y="2298352"/>
                <a:pt x="8695198" y="2432026"/>
                <a:pt x="8722360" y="2601373"/>
              </a:cubicBezTo>
              <a:cubicBezTo>
                <a:pt x="8732374" y="2875830"/>
                <a:pt x="8501749" y="3161628"/>
                <a:pt x="8202073" y="3121660"/>
              </a:cubicBezTo>
              <a:cubicBezTo>
                <a:pt x="7984594" y="3159043"/>
                <a:pt x="7848436" y="3088312"/>
                <a:pt x="7687984" y="3121660"/>
              </a:cubicBezTo>
              <a:cubicBezTo>
                <a:pt x="7527532" y="3155008"/>
                <a:pt x="7241206" y="3107636"/>
                <a:pt x="6943442" y="3121660"/>
              </a:cubicBezTo>
              <a:cubicBezTo>
                <a:pt x="6645678" y="3135684"/>
                <a:pt x="6592462" y="3078486"/>
                <a:pt x="6275717" y="3121660"/>
              </a:cubicBezTo>
              <a:cubicBezTo>
                <a:pt x="5958972" y="3164834"/>
                <a:pt x="5837004" y="3094511"/>
                <a:pt x="5531175" y="3121660"/>
              </a:cubicBezTo>
              <a:cubicBezTo>
                <a:pt x="5225346" y="3148809"/>
                <a:pt x="5158648" y="3118276"/>
                <a:pt x="4863451" y="3121660"/>
              </a:cubicBezTo>
              <a:cubicBezTo>
                <a:pt x="4568254" y="3125044"/>
                <a:pt x="4277272" y="3046185"/>
                <a:pt x="4118908" y="3121660"/>
              </a:cubicBezTo>
              <a:cubicBezTo>
                <a:pt x="3960544" y="3197135"/>
                <a:pt x="3719593" y="3111439"/>
                <a:pt x="3604820" y="3121660"/>
              </a:cubicBezTo>
              <a:cubicBezTo>
                <a:pt x="3490047" y="3131881"/>
                <a:pt x="3274606" y="3109188"/>
                <a:pt x="3167549" y="3121660"/>
              </a:cubicBezTo>
              <a:cubicBezTo>
                <a:pt x="3060492" y="3134132"/>
                <a:pt x="2768485" y="3083229"/>
                <a:pt x="2653460" y="3121660"/>
              </a:cubicBezTo>
              <a:cubicBezTo>
                <a:pt x="2538435" y="3160091"/>
                <a:pt x="2403910" y="3092171"/>
                <a:pt x="2293007" y="3121660"/>
              </a:cubicBezTo>
              <a:cubicBezTo>
                <a:pt x="2182104" y="3151149"/>
                <a:pt x="1998450" y="3067128"/>
                <a:pt x="1778918" y="3121660"/>
              </a:cubicBezTo>
              <a:cubicBezTo>
                <a:pt x="1559386" y="3176192"/>
                <a:pt x="1588165" y="3080506"/>
                <a:pt x="1418465" y="3121660"/>
              </a:cubicBezTo>
              <a:cubicBezTo>
                <a:pt x="1248765" y="3162814"/>
                <a:pt x="1193258" y="3110599"/>
                <a:pt x="1058012" y="3121660"/>
              </a:cubicBezTo>
              <a:cubicBezTo>
                <a:pt x="922766" y="3132721"/>
                <a:pt x="723763" y="3088844"/>
                <a:pt x="520287" y="3121660"/>
              </a:cubicBezTo>
              <a:cubicBezTo>
                <a:pt x="216632" y="3134388"/>
                <a:pt x="34485" y="2892966"/>
                <a:pt x="0" y="2601373"/>
              </a:cubicBezTo>
              <a:cubicBezTo>
                <a:pt x="-17498" y="2452023"/>
                <a:pt x="4120" y="2272126"/>
                <a:pt x="0" y="2143534"/>
              </a:cubicBezTo>
              <a:cubicBezTo>
                <a:pt x="-4120" y="2014942"/>
                <a:pt x="3728" y="1750355"/>
                <a:pt x="0" y="1581641"/>
              </a:cubicBezTo>
              <a:cubicBezTo>
                <a:pt x="-3728" y="1412927"/>
                <a:pt x="37340" y="1200179"/>
                <a:pt x="0" y="1061369"/>
              </a:cubicBezTo>
              <a:cubicBezTo>
                <a:pt x="-37340" y="922559"/>
                <a:pt x="24121" y="740521"/>
                <a:pt x="0" y="520287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165100</xdr:colOff>
      <xdr:row>29</xdr:row>
      <xdr:rowOff>139700</xdr:rowOff>
    </xdr:from>
    <xdr:to>
      <xdr:col>36</xdr:col>
      <xdr:colOff>558800</xdr:colOff>
      <xdr:row>67</xdr:row>
      <xdr:rowOff>104140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C6599C2B-150F-453A-8FD2-AC113AE012B5}"/>
            </a:ext>
          </a:extLst>
        </xdr:cNvPr>
        <xdr:cNvSpPr/>
      </xdr:nvSpPr>
      <xdr:spPr>
        <a:xfrm>
          <a:off x="15046960" y="7752080"/>
          <a:ext cx="8463280" cy="9184640"/>
        </a:xfrm>
        <a:custGeom>
          <a:avLst/>
          <a:gdLst>
            <a:gd name="csX0" fmla="*/ 0 w 8463280"/>
            <a:gd name="csY0" fmla="*/ 1410575 h 9184640"/>
            <a:gd name="csX1" fmla="*/ 1410575 w 8463280"/>
            <a:gd name="csY1" fmla="*/ 0 h 9184640"/>
            <a:gd name="csX2" fmla="*/ 2087631 w 8463280"/>
            <a:gd name="csY2" fmla="*/ 0 h 9184640"/>
            <a:gd name="csX3" fmla="*/ 2482580 w 8463280"/>
            <a:gd name="csY3" fmla="*/ 0 h 9184640"/>
            <a:gd name="csX4" fmla="*/ 2877529 w 8463280"/>
            <a:gd name="csY4" fmla="*/ 0 h 9184640"/>
            <a:gd name="csX5" fmla="*/ 3272478 w 8463280"/>
            <a:gd name="csY5" fmla="*/ 0 h 9184640"/>
            <a:gd name="csX6" fmla="*/ 3949534 w 8463280"/>
            <a:gd name="csY6" fmla="*/ 0 h 9184640"/>
            <a:gd name="csX7" fmla="*/ 4513747 w 8463280"/>
            <a:gd name="csY7" fmla="*/ 0 h 9184640"/>
            <a:gd name="csX8" fmla="*/ 5077960 w 8463280"/>
            <a:gd name="csY8" fmla="*/ 0 h 9184640"/>
            <a:gd name="csX9" fmla="*/ 5472909 w 8463280"/>
            <a:gd name="csY9" fmla="*/ 0 h 9184640"/>
            <a:gd name="csX10" fmla="*/ 6093543 w 8463280"/>
            <a:gd name="csY10" fmla="*/ 0 h 9184640"/>
            <a:gd name="csX11" fmla="*/ 7052705 w 8463280"/>
            <a:gd name="csY11" fmla="*/ 0 h 9184640"/>
            <a:gd name="csX12" fmla="*/ 8463280 w 8463280"/>
            <a:gd name="csY12" fmla="*/ 1410575 h 9184640"/>
            <a:gd name="csX13" fmla="*/ 8463280 w 8463280"/>
            <a:gd name="csY13" fmla="*/ 1989074 h 9184640"/>
            <a:gd name="csX14" fmla="*/ 8463280 w 8463280"/>
            <a:gd name="csY14" fmla="*/ 2440303 h 9184640"/>
            <a:gd name="csX15" fmla="*/ 8463280 w 8463280"/>
            <a:gd name="csY15" fmla="*/ 3146072 h 9184640"/>
            <a:gd name="csX16" fmla="*/ 8463280 w 8463280"/>
            <a:gd name="csY16" fmla="*/ 3533667 h 9184640"/>
            <a:gd name="csX17" fmla="*/ 8463280 w 8463280"/>
            <a:gd name="csY17" fmla="*/ 4048531 h 9184640"/>
            <a:gd name="csX18" fmla="*/ 8463280 w 8463280"/>
            <a:gd name="csY18" fmla="*/ 4563395 h 9184640"/>
            <a:gd name="csX19" fmla="*/ 8463280 w 8463280"/>
            <a:gd name="csY19" fmla="*/ 5141894 h 9184640"/>
            <a:gd name="csX20" fmla="*/ 8463280 w 8463280"/>
            <a:gd name="csY20" fmla="*/ 5720393 h 9184640"/>
            <a:gd name="csX21" fmla="*/ 8463280 w 8463280"/>
            <a:gd name="csY21" fmla="*/ 6426162 h 9184640"/>
            <a:gd name="csX22" fmla="*/ 8463280 w 8463280"/>
            <a:gd name="csY22" fmla="*/ 7131931 h 9184640"/>
            <a:gd name="csX23" fmla="*/ 8463280 w 8463280"/>
            <a:gd name="csY23" fmla="*/ 7774065 h 9184640"/>
            <a:gd name="csX24" fmla="*/ 7052705 w 8463280"/>
            <a:gd name="csY24" fmla="*/ 9184640 h 9184640"/>
            <a:gd name="csX25" fmla="*/ 6601335 w 8463280"/>
            <a:gd name="csY25" fmla="*/ 9184640 h 9184640"/>
            <a:gd name="csX26" fmla="*/ 5924279 w 8463280"/>
            <a:gd name="csY26" fmla="*/ 9184640 h 9184640"/>
            <a:gd name="csX27" fmla="*/ 5303645 w 8463280"/>
            <a:gd name="csY27" fmla="*/ 9184640 h 9184640"/>
            <a:gd name="csX28" fmla="*/ 4626589 w 8463280"/>
            <a:gd name="csY28" fmla="*/ 9184640 h 9184640"/>
            <a:gd name="csX29" fmla="*/ 4118797 w 8463280"/>
            <a:gd name="csY29" fmla="*/ 9184640 h 9184640"/>
            <a:gd name="csX30" fmla="*/ 3667427 w 8463280"/>
            <a:gd name="csY30" fmla="*/ 9184640 h 9184640"/>
            <a:gd name="csX31" fmla="*/ 3159635 w 8463280"/>
            <a:gd name="csY31" fmla="*/ 9184640 h 9184640"/>
            <a:gd name="csX32" fmla="*/ 2764686 w 8463280"/>
            <a:gd name="csY32" fmla="*/ 9184640 h 9184640"/>
            <a:gd name="csX33" fmla="*/ 2256895 w 8463280"/>
            <a:gd name="csY33" fmla="*/ 9184640 h 9184640"/>
            <a:gd name="csX34" fmla="*/ 1410575 w 8463280"/>
            <a:gd name="csY34" fmla="*/ 9184640 h 9184640"/>
            <a:gd name="csX35" fmla="*/ 0 w 8463280"/>
            <a:gd name="csY35" fmla="*/ 7774065 h 9184640"/>
            <a:gd name="csX36" fmla="*/ 0 w 8463280"/>
            <a:gd name="csY36" fmla="*/ 7131931 h 9184640"/>
            <a:gd name="csX37" fmla="*/ 0 w 8463280"/>
            <a:gd name="csY37" fmla="*/ 6426162 h 9184640"/>
            <a:gd name="csX38" fmla="*/ 0 w 8463280"/>
            <a:gd name="csY38" fmla="*/ 5974933 h 9184640"/>
            <a:gd name="csX39" fmla="*/ 0 w 8463280"/>
            <a:gd name="csY39" fmla="*/ 5269164 h 9184640"/>
            <a:gd name="csX40" fmla="*/ 0 w 8463280"/>
            <a:gd name="csY40" fmla="*/ 4690665 h 9184640"/>
            <a:gd name="csX41" fmla="*/ 0 w 8463280"/>
            <a:gd name="csY41" fmla="*/ 4239436 h 9184640"/>
            <a:gd name="csX42" fmla="*/ 0 w 8463280"/>
            <a:gd name="csY42" fmla="*/ 3597302 h 9184640"/>
            <a:gd name="csX43" fmla="*/ 0 w 8463280"/>
            <a:gd name="csY43" fmla="*/ 3209707 h 9184640"/>
            <a:gd name="csX44" fmla="*/ 0 w 8463280"/>
            <a:gd name="csY44" fmla="*/ 2694843 h 9184640"/>
            <a:gd name="csX45" fmla="*/ 0 w 8463280"/>
            <a:gd name="csY45" fmla="*/ 2052709 h 9184640"/>
            <a:gd name="csX46" fmla="*/ 0 w 8463280"/>
            <a:gd name="csY46" fmla="*/ 1410575 h 91846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8463280" h="9184640" extrusionOk="0">
              <a:moveTo>
                <a:pt x="0" y="1410575"/>
              </a:moveTo>
              <a:cubicBezTo>
                <a:pt x="-142146" y="572432"/>
                <a:pt x="628516" y="-51952"/>
                <a:pt x="1410575" y="0"/>
              </a:cubicBezTo>
              <a:cubicBezTo>
                <a:pt x="1557780" y="-68235"/>
                <a:pt x="1836370" y="65187"/>
                <a:pt x="2087631" y="0"/>
              </a:cubicBezTo>
              <a:cubicBezTo>
                <a:pt x="2338892" y="-65187"/>
                <a:pt x="2286757" y="36215"/>
                <a:pt x="2482580" y="0"/>
              </a:cubicBezTo>
              <a:cubicBezTo>
                <a:pt x="2678403" y="-36215"/>
                <a:pt x="2688561" y="4868"/>
                <a:pt x="2877529" y="0"/>
              </a:cubicBezTo>
              <a:cubicBezTo>
                <a:pt x="3066497" y="-4868"/>
                <a:pt x="3143686" y="15036"/>
                <a:pt x="3272478" y="0"/>
              </a:cubicBezTo>
              <a:cubicBezTo>
                <a:pt x="3401270" y="-15036"/>
                <a:pt x="3652707" y="20060"/>
                <a:pt x="3949534" y="0"/>
              </a:cubicBezTo>
              <a:cubicBezTo>
                <a:pt x="4246361" y="-20060"/>
                <a:pt x="4361174" y="48941"/>
                <a:pt x="4513747" y="0"/>
              </a:cubicBezTo>
              <a:cubicBezTo>
                <a:pt x="4666320" y="-48941"/>
                <a:pt x="4868970" y="42998"/>
                <a:pt x="5077960" y="0"/>
              </a:cubicBezTo>
              <a:cubicBezTo>
                <a:pt x="5286950" y="-42998"/>
                <a:pt x="5277758" y="15802"/>
                <a:pt x="5472909" y="0"/>
              </a:cubicBezTo>
              <a:cubicBezTo>
                <a:pt x="5668060" y="-15802"/>
                <a:pt x="5820092" y="42341"/>
                <a:pt x="6093543" y="0"/>
              </a:cubicBezTo>
              <a:cubicBezTo>
                <a:pt x="6366994" y="-42341"/>
                <a:pt x="6766613" y="67363"/>
                <a:pt x="7052705" y="0"/>
              </a:cubicBezTo>
              <a:cubicBezTo>
                <a:pt x="7679700" y="-167963"/>
                <a:pt x="8427611" y="550844"/>
                <a:pt x="8463280" y="1410575"/>
              </a:cubicBezTo>
              <a:cubicBezTo>
                <a:pt x="8500865" y="1676565"/>
                <a:pt x="8414712" y="1752936"/>
                <a:pt x="8463280" y="1989074"/>
              </a:cubicBezTo>
              <a:cubicBezTo>
                <a:pt x="8511848" y="2225212"/>
                <a:pt x="8458715" y="2283825"/>
                <a:pt x="8463280" y="2440303"/>
              </a:cubicBezTo>
              <a:cubicBezTo>
                <a:pt x="8467845" y="2596781"/>
                <a:pt x="8388404" y="2867669"/>
                <a:pt x="8463280" y="3146072"/>
              </a:cubicBezTo>
              <a:cubicBezTo>
                <a:pt x="8538156" y="3424475"/>
                <a:pt x="8435874" y="3408047"/>
                <a:pt x="8463280" y="3533667"/>
              </a:cubicBezTo>
              <a:cubicBezTo>
                <a:pt x="8490686" y="3659288"/>
                <a:pt x="8425816" y="3933513"/>
                <a:pt x="8463280" y="4048531"/>
              </a:cubicBezTo>
              <a:cubicBezTo>
                <a:pt x="8500744" y="4163549"/>
                <a:pt x="8405815" y="4306589"/>
                <a:pt x="8463280" y="4563395"/>
              </a:cubicBezTo>
              <a:cubicBezTo>
                <a:pt x="8520745" y="4820201"/>
                <a:pt x="8403839" y="5004498"/>
                <a:pt x="8463280" y="5141894"/>
              </a:cubicBezTo>
              <a:cubicBezTo>
                <a:pt x="8522721" y="5279290"/>
                <a:pt x="8403654" y="5600837"/>
                <a:pt x="8463280" y="5720393"/>
              </a:cubicBezTo>
              <a:cubicBezTo>
                <a:pt x="8522906" y="5839949"/>
                <a:pt x="8397193" y="6280741"/>
                <a:pt x="8463280" y="6426162"/>
              </a:cubicBezTo>
              <a:cubicBezTo>
                <a:pt x="8529367" y="6571583"/>
                <a:pt x="8407721" y="6907864"/>
                <a:pt x="8463280" y="7131931"/>
              </a:cubicBezTo>
              <a:cubicBezTo>
                <a:pt x="8518839" y="7355998"/>
                <a:pt x="8418196" y="7458655"/>
                <a:pt x="8463280" y="7774065"/>
              </a:cubicBezTo>
              <a:cubicBezTo>
                <a:pt x="8407914" y="8373568"/>
                <a:pt x="7946537" y="9248748"/>
                <a:pt x="7052705" y="9184640"/>
              </a:cubicBezTo>
              <a:cubicBezTo>
                <a:pt x="6881878" y="9227985"/>
                <a:pt x="6698247" y="9171795"/>
                <a:pt x="6601335" y="9184640"/>
              </a:cubicBezTo>
              <a:cubicBezTo>
                <a:pt x="6504423" y="9197485"/>
                <a:pt x="6100652" y="9137217"/>
                <a:pt x="5924279" y="9184640"/>
              </a:cubicBezTo>
              <a:cubicBezTo>
                <a:pt x="5747906" y="9232063"/>
                <a:pt x="5467507" y="9155906"/>
                <a:pt x="5303645" y="9184640"/>
              </a:cubicBezTo>
              <a:cubicBezTo>
                <a:pt x="5139783" y="9213374"/>
                <a:pt x="4835792" y="9146197"/>
                <a:pt x="4626589" y="9184640"/>
              </a:cubicBezTo>
              <a:cubicBezTo>
                <a:pt x="4417386" y="9223083"/>
                <a:pt x="4360055" y="9178846"/>
                <a:pt x="4118797" y="9184640"/>
              </a:cubicBezTo>
              <a:cubicBezTo>
                <a:pt x="3877539" y="9190434"/>
                <a:pt x="3834034" y="9175469"/>
                <a:pt x="3667427" y="9184640"/>
              </a:cubicBezTo>
              <a:cubicBezTo>
                <a:pt x="3500820" y="9193811"/>
                <a:pt x="3328033" y="9159028"/>
                <a:pt x="3159635" y="9184640"/>
              </a:cubicBezTo>
              <a:cubicBezTo>
                <a:pt x="2991237" y="9210252"/>
                <a:pt x="2914560" y="9182968"/>
                <a:pt x="2764686" y="9184640"/>
              </a:cubicBezTo>
              <a:cubicBezTo>
                <a:pt x="2614812" y="9186312"/>
                <a:pt x="2435264" y="9177610"/>
                <a:pt x="2256895" y="9184640"/>
              </a:cubicBezTo>
              <a:cubicBezTo>
                <a:pt x="2078526" y="9191670"/>
                <a:pt x="1703964" y="9100033"/>
                <a:pt x="1410575" y="9184640"/>
              </a:cubicBezTo>
              <a:cubicBezTo>
                <a:pt x="808613" y="9293325"/>
                <a:pt x="26511" y="8538065"/>
                <a:pt x="0" y="7774065"/>
              </a:cubicBezTo>
              <a:cubicBezTo>
                <a:pt x="-19504" y="7579521"/>
                <a:pt x="61829" y="7325521"/>
                <a:pt x="0" y="7131931"/>
              </a:cubicBezTo>
              <a:cubicBezTo>
                <a:pt x="-61829" y="6938341"/>
                <a:pt x="48296" y="6633706"/>
                <a:pt x="0" y="6426162"/>
              </a:cubicBezTo>
              <a:cubicBezTo>
                <a:pt x="-48296" y="6218618"/>
                <a:pt x="2120" y="6170039"/>
                <a:pt x="0" y="5974933"/>
              </a:cubicBezTo>
              <a:cubicBezTo>
                <a:pt x="-2120" y="5779827"/>
                <a:pt x="35616" y="5549260"/>
                <a:pt x="0" y="5269164"/>
              </a:cubicBezTo>
              <a:cubicBezTo>
                <a:pt x="-35616" y="4989068"/>
                <a:pt x="57852" y="4820786"/>
                <a:pt x="0" y="4690665"/>
              </a:cubicBezTo>
              <a:cubicBezTo>
                <a:pt x="-57852" y="4560544"/>
                <a:pt x="28599" y="4422738"/>
                <a:pt x="0" y="4239436"/>
              </a:cubicBezTo>
              <a:cubicBezTo>
                <a:pt x="-28599" y="4056134"/>
                <a:pt x="38616" y="3845724"/>
                <a:pt x="0" y="3597302"/>
              </a:cubicBezTo>
              <a:cubicBezTo>
                <a:pt x="-38616" y="3348880"/>
                <a:pt x="1008" y="3391352"/>
                <a:pt x="0" y="3209707"/>
              </a:cubicBezTo>
              <a:cubicBezTo>
                <a:pt x="-1008" y="3028062"/>
                <a:pt x="49806" y="2951748"/>
                <a:pt x="0" y="2694843"/>
              </a:cubicBezTo>
              <a:cubicBezTo>
                <a:pt x="-49806" y="2437938"/>
                <a:pt x="11523" y="2213494"/>
                <a:pt x="0" y="2052709"/>
              </a:cubicBezTo>
              <a:cubicBezTo>
                <a:pt x="-11523" y="1891924"/>
                <a:pt x="32573" y="1694855"/>
                <a:pt x="0" y="14105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36</xdr:col>
      <xdr:colOff>102769</xdr:colOff>
      <xdr:row>86</xdr:row>
      <xdr:rowOff>101707</xdr:rowOff>
    </xdr:to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0AA06207-E9CE-407F-9D75-666EA43E5A98}"/>
            </a:ext>
          </a:extLst>
        </xdr:cNvPr>
        <xdr:cNvSpPr/>
      </xdr:nvSpPr>
      <xdr:spPr>
        <a:xfrm rot="336433">
          <a:off x="14347086" y="17287347"/>
          <a:ext cx="8707123" cy="4775200"/>
        </a:xfrm>
        <a:custGeom>
          <a:avLst/>
          <a:gdLst>
            <a:gd name="csX0" fmla="*/ 0 w 8707123"/>
            <a:gd name="csY0" fmla="*/ 0 h 4775200"/>
            <a:gd name="csX1" fmla="*/ 8707123 w 8707123"/>
            <a:gd name="csY1" fmla="*/ 0 h 4775200"/>
            <a:gd name="csX2" fmla="*/ 8707123 w 8707123"/>
            <a:gd name="csY2" fmla="*/ 4775200 h 4775200"/>
            <a:gd name="csX3" fmla="*/ 0 w 8707123"/>
            <a:gd name="csY3" fmla="*/ 4775200 h 4775200"/>
            <a:gd name="csX4" fmla="*/ 0 w 8707123"/>
            <a:gd name="csY4" fmla="*/ 0 h 47752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8707123" h="4775200" extrusionOk="0">
              <a:moveTo>
                <a:pt x="0" y="0"/>
              </a:moveTo>
              <a:cubicBezTo>
                <a:pt x="4122579" y="-74274"/>
                <a:pt x="7018297" y="-120669"/>
                <a:pt x="8707123" y="0"/>
              </a:cubicBezTo>
              <a:cubicBezTo>
                <a:pt x="8860222" y="1984089"/>
                <a:pt x="8555129" y="3970316"/>
                <a:pt x="8707123" y="4775200"/>
              </a:cubicBezTo>
              <a:cubicBezTo>
                <a:pt x="5758574" y="4898338"/>
                <a:pt x="3242155" y="4836185"/>
                <a:pt x="0" y="4775200"/>
              </a:cubicBezTo>
              <a:cubicBezTo>
                <a:pt x="-129013" y="2534299"/>
                <a:pt x="-29966" y="74949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24</xdr:col>
      <xdr:colOff>314960</xdr:colOff>
      <xdr:row>30</xdr:row>
      <xdr:rowOff>68580</xdr:rowOff>
    </xdr:from>
    <xdr:ext cx="3304623" cy="134459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B584B10C-EBE5-49E8-A37E-B5653672B78B}"/>
            </a:ext>
          </a:extLst>
        </xdr:cNvPr>
        <xdr:cNvSpPr txBox="1"/>
      </xdr:nvSpPr>
      <xdr:spPr>
        <a:xfrm>
          <a:off x="15798800" y="791718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2B66E515-2FD3-4E8D-87F3-D2264D3CB79D}"/>
            </a:ext>
          </a:extLst>
        </xdr:cNvPr>
        <xdr:cNvSpPr txBox="1"/>
      </xdr:nvSpPr>
      <xdr:spPr>
        <a:xfrm>
          <a:off x="498601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381A1A14-175A-4778-8742-4244CA4538CB}"/>
            </a:ext>
          </a:extLst>
        </xdr:cNvPr>
        <xdr:cNvSpPr txBox="1"/>
      </xdr:nvSpPr>
      <xdr:spPr>
        <a:xfrm rot="339370">
          <a:off x="14842313" y="1728723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8184C969-B0D7-43DC-ABE2-1AD1D8ED0193}"/>
            </a:ext>
          </a:extLst>
        </xdr:cNvPr>
        <xdr:cNvSpPr txBox="1"/>
      </xdr:nvSpPr>
      <xdr:spPr>
        <a:xfrm>
          <a:off x="499110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1E5003E3-1D91-4972-BF1A-AD74203B1489}"/>
            </a:ext>
          </a:extLst>
        </xdr:cNvPr>
        <xdr:cNvSpPr txBox="1"/>
      </xdr:nvSpPr>
      <xdr:spPr>
        <a:xfrm>
          <a:off x="496570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59003</xdr:colOff>
      <xdr:row>103</xdr:row>
      <xdr:rowOff>114301</xdr:rowOff>
    </xdr:from>
    <xdr:ext cx="5055936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386521BF-A06C-4B8D-9BF2-3CEB404306A7}"/>
            </a:ext>
          </a:extLst>
        </xdr:cNvPr>
        <xdr:cNvSpPr txBox="1"/>
      </xdr:nvSpPr>
      <xdr:spPr>
        <a:xfrm rot="21279912">
          <a:off x="14940863" y="2609088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50800</xdr:colOff>
      <xdr:row>117</xdr:row>
      <xdr:rowOff>0</xdr:rowOff>
    </xdr:from>
    <xdr:ext cx="6630661" cy="2596865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2CFB7F0B-BB17-48DB-B98D-8EA916F59A6D}"/>
            </a:ext>
          </a:extLst>
        </xdr:cNvPr>
        <xdr:cNvSpPr txBox="1"/>
      </xdr:nvSpPr>
      <xdr:spPr>
        <a:xfrm>
          <a:off x="14932660" y="2928366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37</xdr:col>
      <xdr:colOff>294192</xdr:colOff>
      <xdr:row>113</xdr:row>
      <xdr:rowOff>183704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84612DFB-4568-44E5-8942-7BFAF7E401A2}"/>
            </a:ext>
          </a:extLst>
        </xdr:cNvPr>
        <xdr:cNvSpPr/>
      </xdr:nvSpPr>
      <xdr:spPr>
        <a:xfrm rot="21299729">
          <a:off x="14528304" y="25818638"/>
          <a:ext cx="9349788" cy="2703846"/>
        </a:xfrm>
        <a:custGeom>
          <a:avLst/>
          <a:gdLst>
            <a:gd name="csX0" fmla="*/ 0 w 9349788"/>
            <a:gd name="csY0" fmla="*/ 0 h 2703846"/>
            <a:gd name="csX1" fmla="*/ 303868 w 9349788"/>
            <a:gd name="csY1" fmla="*/ 0 h 2703846"/>
            <a:gd name="csX2" fmla="*/ 607736 w 9349788"/>
            <a:gd name="csY2" fmla="*/ 0 h 2703846"/>
            <a:gd name="csX3" fmla="*/ 1005102 w 9349788"/>
            <a:gd name="csY3" fmla="*/ 0 h 2703846"/>
            <a:gd name="csX4" fmla="*/ 1308970 w 9349788"/>
            <a:gd name="csY4" fmla="*/ 0 h 2703846"/>
            <a:gd name="csX5" fmla="*/ 1893332 w 9349788"/>
            <a:gd name="csY5" fmla="*/ 0 h 2703846"/>
            <a:gd name="csX6" fmla="*/ 2197200 w 9349788"/>
            <a:gd name="csY6" fmla="*/ 0 h 2703846"/>
            <a:gd name="csX7" fmla="*/ 2594566 w 9349788"/>
            <a:gd name="csY7" fmla="*/ 0 h 2703846"/>
            <a:gd name="csX8" fmla="*/ 3178928 w 9349788"/>
            <a:gd name="csY8" fmla="*/ 0 h 2703846"/>
            <a:gd name="csX9" fmla="*/ 3576294 w 9349788"/>
            <a:gd name="csY9" fmla="*/ 0 h 2703846"/>
            <a:gd name="csX10" fmla="*/ 3880162 w 9349788"/>
            <a:gd name="csY10" fmla="*/ 0 h 2703846"/>
            <a:gd name="csX11" fmla="*/ 4558022 w 9349788"/>
            <a:gd name="csY11" fmla="*/ 0 h 2703846"/>
            <a:gd name="csX12" fmla="*/ 5235881 w 9349788"/>
            <a:gd name="csY12" fmla="*/ 0 h 2703846"/>
            <a:gd name="csX13" fmla="*/ 5726745 w 9349788"/>
            <a:gd name="csY13" fmla="*/ 0 h 2703846"/>
            <a:gd name="csX14" fmla="*/ 6498103 w 9349788"/>
            <a:gd name="csY14" fmla="*/ 0 h 2703846"/>
            <a:gd name="csX15" fmla="*/ 7082464 w 9349788"/>
            <a:gd name="csY15" fmla="*/ 0 h 2703846"/>
            <a:gd name="csX16" fmla="*/ 7479830 w 9349788"/>
            <a:gd name="csY16" fmla="*/ 0 h 2703846"/>
            <a:gd name="csX17" fmla="*/ 8064192 w 9349788"/>
            <a:gd name="csY17" fmla="*/ 0 h 2703846"/>
            <a:gd name="csX18" fmla="*/ 8835550 w 9349788"/>
            <a:gd name="csY18" fmla="*/ 0 h 2703846"/>
            <a:gd name="csX19" fmla="*/ 9349788 w 9349788"/>
            <a:gd name="csY19" fmla="*/ 0 h 2703846"/>
            <a:gd name="csX20" fmla="*/ 9349788 w 9349788"/>
            <a:gd name="csY20" fmla="*/ 486692 h 2703846"/>
            <a:gd name="csX21" fmla="*/ 9349788 w 9349788"/>
            <a:gd name="csY21" fmla="*/ 973385 h 2703846"/>
            <a:gd name="csX22" fmla="*/ 9349788 w 9349788"/>
            <a:gd name="csY22" fmla="*/ 1433038 h 2703846"/>
            <a:gd name="csX23" fmla="*/ 9349788 w 9349788"/>
            <a:gd name="csY23" fmla="*/ 2027885 h 2703846"/>
            <a:gd name="csX24" fmla="*/ 9349788 w 9349788"/>
            <a:gd name="csY24" fmla="*/ 2703846 h 2703846"/>
            <a:gd name="csX25" fmla="*/ 8671928 w 9349788"/>
            <a:gd name="csY25" fmla="*/ 2703846 h 2703846"/>
            <a:gd name="csX26" fmla="*/ 8087567 w 9349788"/>
            <a:gd name="csY26" fmla="*/ 2703846 h 2703846"/>
            <a:gd name="csX27" fmla="*/ 7783699 w 9349788"/>
            <a:gd name="csY27" fmla="*/ 2703846 h 2703846"/>
            <a:gd name="csX28" fmla="*/ 7292835 w 9349788"/>
            <a:gd name="csY28" fmla="*/ 2703846 h 2703846"/>
            <a:gd name="csX29" fmla="*/ 6801971 w 9349788"/>
            <a:gd name="csY29" fmla="*/ 2703846 h 2703846"/>
            <a:gd name="csX30" fmla="*/ 6498103 w 9349788"/>
            <a:gd name="csY30" fmla="*/ 2703846 h 2703846"/>
            <a:gd name="csX31" fmla="*/ 6100737 w 9349788"/>
            <a:gd name="csY31" fmla="*/ 2703846 h 2703846"/>
            <a:gd name="csX32" fmla="*/ 5703371 w 9349788"/>
            <a:gd name="csY32" fmla="*/ 2703846 h 2703846"/>
            <a:gd name="csX33" fmla="*/ 5306005 w 9349788"/>
            <a:gd name="csY33" fmla="*/ 2703846 h 2703846"/>
            <a:gd name="csX34" fmla="*/ 4534647 w 9349788"/>
            <a:gd name="csY34" fmla="*/ 2703846 h 2703846"/>
            <a:gd name="csX35" fmla="*/ 4230779 w 9349788"/>
            <a:gd name="csY35" fmla="*/ 2703846 h 2703846"/>
            <a:gd name="csX36" fmla="*/ 3459422 w 9349788"/>
            <a:gd name="csY36" fmla="*/ 2703846 h 2703846"/>
            <a:gd name="csX37" fmla="*/ 2688064 w 9349788"/>
            <a:gd name="csY37" fmla="*/ 2703846 h 2703846"/>
            <a:gd name="csX38" fmla="*/ 1916707 w 9349788"/>
            <a:gd name="csY38" fmla="*/ 2703846 h 2703846"/>
            <a:gd name="csX39" fmla="*/ 1612838 w 9349788"/>
            <a:gd name="csY39" fmla="*/ 2703846 h 2703846"/>
            <a:gd name="csX40" fmla="*/ 841481 w 9349788"/>
            <a:gd name="csY40" fmla="*/ 2703846 h 2703846"/>
            <a:gd name="csX41" fmla="*/ 0 w 9349788"/>
            <a:gd name="csY41" fmla="*/ 2703846 h 2703846"/>
            <a:gd name="csX42" fmla="*/ 0 w 9349788"/>
            <a:gd name="csY42" fmla="*/ 2190115 h 2703846"/>
            <a:gd name="csX43" fmla="*/ 0 w 9349788"/>
            <a:gd name="csY43" fmla="*/ 1703423 h 2703846"/>
            <a:gd name="csX44" fmla="*/ 0 w 9349788"/>
            <a:gd name="csY44" fmla="*/ 1135615 h 2703846"/>
            <a:gd name="csX45" fmla="*/ 0 w 9349788"/>
            <a:gd name="csY45" fmla="*/ 540769 h 2703846"/>
            <a:gd name="csX46" fmla="*/ 0 w 9349788"/>
            <a:gd name="csY46" fmla="*/ 0 h 270384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349788" h="2703846" extrusionOk="0">
              <a:moveTo>
                <a:pt x="0" y="0"/>
              </a:moveTo>
              <a:cubicBezTo>
                <a:pt x="111511" y="-27085"/>
                <a:pt x="235178" y="1011"/>
                <a:pt x="303868" y="0"/>
              </a:cubicBezTo>
              <a:cubicBezTo>
                <a:pt x="372558" y="-1011"/>
                <a:pt x="522398" y="9405"/>
                <a:pt x="607736" y="0"/>
              </a:cubicBezTo>
              <a:cubicBezTo>
                <a:pt x="693074" y="-9405"/>
                <a:pt x="919998" y="21825"/>
                <a:pt x="1005102" y="0"/>
              </a:cubicBezTo>
              <a:cubicBezTo>
                <a:pt x="1090206" y="-21825"/>
                <a:pt x="1216883" y="16951"/>
                <a:pt x="1308970" y="0"/>
              </a:cubicBezTo>
              <a:cubicBezTo>
                <a:pt x="1401057" y="-16951"/>
                <a:pt x="1706119" y="15529"/>
                <a:pt x="1893332" y="0"/>
              </a:cubicBezTo>
              <a:cubicBezTo>
                <a:pt x="2080545" y="-15529"/>
                <a:pt x="2048745" y="18763"/>
                <a:pt x="2197200" y="0"/>
              </a:cubicBezTo>
              <a:cubicBezTo>
                <a:pt x="2345655" y="-18763"/>
                <a:pt x="2420146" y="22006"/>
                <a:pt x="2594566" y="0"/>
              </a:cubicBezTo>
              <a:cubicBezTo>
                <a:pt x="2768986" y="-22006"/>
                <a:pt x="3007051" y="53917"/>
                <a:pt x="3178928" y="0"/>
              </a:cubicBezTo>
              <a:cubicBezTo>
                <a:pt x="3350805" y="-53917"/>
                <a:pt x="3478442" y="39769"/>
                <a:pt x="3576294" y="0"/>
              </a:cubicBezTo>
              <a:cubicBezTo>
                <a:pt x="3674146" y="-39769"/>
                <a:pt x="3749207" y="31056"/>
                <a:pt x="3880162" y="0"/>
              </a:cubicBezTo>
              <a:cubicBezTo>
                <a:pt x="4011117" y="-31056"/>
                <a:pt x="4369796" y="33122"/>
                <a:pt x="4558022" y="0"/>
              </a:cubicBezTo>
              <a:cubicBezTo>
                <a:pt x="4746248" y="-33122"/>
                <a:pt x="5065113" y="58270"/>
                <a:pt x="5235881" y="0"/>
              </a:cubicBezTo>
              <a:cubicBezTo>
                <a:pt x="5406649" y="-58270"/>
                <a:pt x="5488168" y="11818"/>
                <a:pt x="5726745" y="0"/>
              </a:cubicBezTo>
              <a:cubicBezTo>
                <a:pt x="5965322" y="-11818"/>
                <a:pt x="6193819" y="61705"/>
                <a:pt x="6498103" y="0"/>
              </a:cubicBezTo>
              <a:cubicBezTo>
                <a:pt x="6802387" y="-61705"/>
                <a:pt x="6817398" y="62134"/>
                <a:pt x="7082464" y="0"/>
              </a:cubicBezTo>
              <a:cubicBezTo>
                <a:pt x="7347530" y="-62134"/>
                <a:pt x="7374334" y="31617"/>
                <a:pt x="7479830" y="0"/>
              </a:cubicBezTo>
              <a:cubicBezTo>
                <a:pt x="7585326" y="-31617"/>
                <a:pt x="7803875" y="43074"/>
                <a:pt x="8064192" y="0"/>
              </a:cubicBezTo>
              <a:cubicBezTo>
                <a:pt x="8324509" y="-43074"/>
                <a:pt x="8471340" y="59337"/>
                <a:pt x="8835550" y="0"/>
              </a:cubicBezTo>
              <a:cubicBezTo>
                <a:pt x="9199760" y="-59337"/>
                <a:pt x="9147458" y="39726"/>
                <a:pt x="9349788" y="0"/>
              </a:cubicBezTo>
              <a:cubicBezTo>
                <a:pt x="9388080" y="207634"/>
                <a:pt x="9307245" y="269179"/>
                <a:pt x="9349788" y="486692"/>
              </a:cubicBezTo>
              <a:cubicBezTo>
                <a:pt x="9392331" y="704205"/>
                <a:pt x="9301410" y="730281"/>
                <a:pt x="9349788" y="973385"/>
              </a:cubicBezTo>
              <a:cubicBezTo>
                <a:pt x="9398166" y="1216489"/>
                <a:pt x="9336261" y="1274108"/>
                <a:pt x="9349788" y="1433038"/>
              </a:cubicBezTo>
              <a:cubicBezTo>
                <a:pt x="9363315" y="1591968"/>
                <a:pt x="9320581" y="1785058"/>
                <a:pt x="9349788" y="2027885"/>
              </a:cubicBezTo>
              <a:cubicBezTo>
                <a:pt x="9378995" y="2270712"/>
                <a:pt x="9287403" y="2526347"/>
                <a:pt x="9349788" y="2703846"/>
              </a:cubicBezTo>
              <a:cubicBezTo>
                <a:pt x="9139310" y="2708125"/>
                <a:pt x="8902156" y="2635464"/>
                <a:pt x="8671928" y="2703846"/>
              </a:cubicBezTo>
              <a:cubicBezTo>
                <a:pt x="8441700" y="2772228"/>
                <a:pt x="8305970" y="2668423"/>
                <a:pt x="8087567" y="2703846"/>
              </a:cubicBezTo>
              <a:cubicBezTo>
                <a:pt x="7869164" y="2739269"/>
                <a:pt x="7876541" y="2673708"/>
                <a:pt x="7783699" y="2703846"/>
              </a:cubicBezTo>
              <a:cubicBezTo>
                <a:pt x="7690857" y="2733984"/>
                <a:pt x="7482121" y="2702836"/>
                <a:pt x="7292835" y="2703846"/>
              </a:cubicBezTo>
              <a:cubicBezTo>
                <a:pt x="7103549" y="2704856"/>
                <a:pt x="6963044" y="2658782"/>
                <a:pt x="6801971" y="2703846"/>
              </a:cubicBezTo>
              <a:cubicBezTo>
                <a:pt x="6640898" y="2748910"/>
                <a:pt x="6638554" y="2696788"/>
                <a:pt x="6498103" y="2703846"/>
              </a:cubicBezTo>
              <a:cubicBezTo>
                <a:pt x="6357652" y="2710904"/>
                <a:pt x="6198117" y="2668248"/>
                <a:pt x="6100737" y="2703846"/>
              </a:cubicBezTo>
              <a:cubicBezTo>
                <a:pt x="6003357" y="2739444"/>
                <a:pt x="5787385" y="2667144"/>
                <a:pt x="5703371" y="2703846"/>
              </a:cubicBezTo>
              <a:cubicBezTo>
                <a:pt x="5619357" y="2740548"/>
                <a:pt x="5492051" y="2682522"/>
                <a:pt x="5306005" y="2703846"/>
              </a:cubicBezTo>
              <a:cubicBezTo>
                <a:pt x="5119959" y="2725170"/>
                <a:pt x="4850279" y="2665596"/>
                <a:pt x="4534647" y="2703846"/>
              </a:cubicBezTo>
              <a:cubicBezTo>
                <a:pt x="4219015" y="2742096"/>
                <a:pt x="4304381" y="2674699"/>
                <a:pt x="4230779" y="2703846"/>
              </a:cubicBezTo>
              <a:cubicBezTo>
                <a:pt x="4157177" y="2732993"/>
                <a:pt x="3763101" y="2640154"/>
                <a:pt x="3459422" y="2703846"/>
              </a:cubicBezTo>
              <a:cubicBezTo>
                <a:pt x="3155743" y="2767538"/>
                <a:pt x="2845148" y="2612692"/>
                <a:pt x="2688064" y="2703846"/>
              </a:cubicBezTo>
              <a:cubicBezTo>
                <a:pt x="2530980" y="2795000"/>
                <a:pt x="2301549" y="2654892"/>
                <a:pt x="1916707" y="2703846"/>
              </a:cubicBezTo>
              <a:cubicBezTo>
                <a:pt x="1531865" y="2752800"/>
                <a:pt x="1762673" y="2671375"/>
                <a:pt x="1612838" y="2703846"/>
              </a:cubicBezTo>
              <a:cubicBezTo>
                <a:pt x="1463003" y="2736317"/>
                <a:pt x="1218867" y="2631292"/>
                <a:pt x="841481" y="2703846"/>
              </a:cubicBezTo>
              <a:cubicBezTo>
                <a:pt x="464095" y="2776400"/>
                <a:pt x="362522" y="2628412"/>
                <a:pt x="0" y="2703846"/>
              </a:cubicBezTo>
              <a:cubicBezTo>
                <a:pt x="-19395" y="2547638"/>
                <a:pt x="1353" y="2433492"/>
                <a:pt x="0" y="2190115"/>
              </a:cubicBezTo>
              <a:cubicBezTo>
                <a:pt x="-1353" y="1946738"/>
                <a:pt x="54740" y="1865126"/>
                <a:pt x="0" y="1703423"/>
              </a:cubicBezTo>
              <a:cubicBezTo>
                <a:pt x="-54740" y="1541720"/>
                <a:pt x="10347" y="1346306"/>
                <a:pt x="0" y="1135615"/>
              </a:cubicBezTo>
              <a:cubicBezTo>
                <a:pt x="-10347" y="924924"/>
                <a:pt x="61664" y="729024"/>
                <a:pt x="0" y="540769"/>
              </a:cubicBezTo>
              <a:cubicBezTo>
                <a:pt x="-61664" y="352514"/>
                <a:pt x="37445" y="143882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76200</xdr:colOff>
      <xdr:row>88</xdr:row>
      <xdr:rowOff>165100</xdr:rowOff>
    </xdr:from>
    <xdr:ext cx="3588931" cy="1344599"/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93BD6401-BC35-4851-8E9E-094CFEDC6B10}"/>
            </a:ext>
          </a:extLst>
        </xdr:cNvPr>
        <xdr:cNvSpPr txBox="1"/>
      </xdr:nvSpPr>
      <xdr:spPr>
        <a:xfrm>
          <a:off x="14958060" y="2259838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193040</xdr:colOff>
      <xdr:row>3</xdr:row>
      <xdr:rowOff>205740</xdr:rowOff>
    </xdr:from>
    <xdr:to>
      <xdr:col>37</xdr:col>
      <xdr:colOff>535940</xdr:colOff>
      <xdr:row>24</xdr:row>
      <xdr:rowOff>116840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id="{5BC296EA-EFAC-4002-A8AD-B48935C0B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21" name="Rechthoek: afgeronde hoeken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A56FC7-6CE1-4C10-A0BD-204E24F8FA70}"/>
            </a:ext>
          </a:extLst>
        </xdr:cNvPr>
        <xdr:cNvSpPr/>
      </xdr:nvSpPr>
      <xdr:spPr>
        <a:xfrm>
          <a:off x="645160" y="248608"/>
          <a:ext cx="1204470" cy="7447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3" name="Rechthoek: afgeronde hoeken 2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9D16800-2F61-494C-8111-A70A779F0D1D}"/>
            </a:ext>
          </a:extLst>
        </xdr:cNvPr>
        <xdr:cNvSpPr/>
      </xdr:nvSpPr>
      <xdr:spPr>
        <a:xfrm>
          <a:off x="199388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M5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4" name="Rechthoek: afgeronde hoeken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C444FDD-CE73-491F-ACAC-2D664AA0EF87}"/>
            </a:ext>
          </a:extLst>
        </xdr:cNvPr>
        <xdr:cNvSpPr/>
      </xdr:nvSpPr>
      <xdr:spPr>
        <a:xfrm>
          <a:off x="332591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E5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5" name="Rechthoek: afgeronde hoeken 2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4518B8F-382C-48B0-9428-21EBC81781B3}"/>
            </a:ext>
          </a:extLst>
        </xdr:cNvPr>
        <xdr:cNvSpPr/>
      </xdr:nvSpPr>
      <xdr:spPr>
        <a:xfrm>
          <a:off x="624840" y="1114468"/>
          <a:ext cx="393192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7836B20-BF92-4788-8348-5A34F5C0D70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3093090-6646-4FC8-9AF0-E75BDD055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4394900-0DB8-4A1E-98FA-4EFE6A9C7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14E4F15-6E35-4B97-8A61-E10BD7295D18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EAB493-6ECF-43DC-8609-890456334778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gr.6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6D15945-6EC4-4F13-8C98-6AAD4D174897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55155A-23CD-4321-B015-46878E4D1D9A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DC79652C-D389-4D4F-8FFD-79FCD5717B6E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M6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9867</xdr:colOff>
      <xdr:row>25</xdr:row>
      <xdr:rowOff>108975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CB08BDC-D7F7-8A9D-BBC2-E5288CCAF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607820"/>
          <a:ext cx="2448267" cy="279121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9</xdr:col>
      <xdr:colOff>0</xdr:colOff>
      <xdr:row>10</xdr:row>
      <xdr:rowOff>137160</xdr:rowOff>
    </xdr:from>
    <xdr:to>
      <xdr:col>12</xdr:col>
      <xdr:colOff>600414</xdr:colOff>
      <xdr:row>29</xdr:row>
      <xdr:rowOff>425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783BC00-2CA8-8DF8-CF59-A4A0130F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2316480"/>
          <a:ext cx="2429214" cy="30484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1</xdr:col>
      <xdr:colOff>22860</xdr:colOff>
      <xdr:row>23</xdr:row>
      <xdr:rowOff>68580</xdr:rowOff>
    </xdr:from>
    <xdr:to>
      <xdr:col>4</xdr:col>
      <xdr:colOff>601980</xdr:colOff>
      <xdr:row>25</xdr:row>
      <xdr:rowOff>91440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F9AD46AE-6227-D8E1-BE9D-2E4BB4EB90FC}"/>
            </a:ext>
          </a:extLst>
        </xdr:cNvPr>
        <xdr:cNvSpPr/>
      </xdr:nvSpPr>
      <xdr:spPr>
        <a:xfrm>
          <a:off x="1242060" y="433578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9</xdr:col>
      <xdr:colOff>15240</xdr:colOff>
      <xdr:row>26</xdr:row>
      <xdr:rowOff>144780</xdr:rowOff>
    </xdr:from>
    <xdr:to>
      <xdr:col>12</xdr:col>
      <xdr:colOff>594360</xdr:colOff>
      <xdr:row>29</xdr:row>
      <xdr:rowOff>0</xdr:rowOff>
    </xdr:to>
    <xdr:sp macro="" textlink="">
      <xdr:nvSpPr>
        <xdr:cNvPr id="5" name="Rechthoek 4">
          <a:extLst>
            <a:ext uri="{FF2B5EF4-FFF2-40B4-BE49-F238E27FC236}">
              <a16:creationId xmlns:a16="http://schemas.microsoft.com/office/drawing/2014/main" id="{8E42292D-685F-489B-8FC0-7F31B27E2D54}"/>
            </a:ext>
          </a:extLst>
        </xdr:cNvPr>
        <xdr:cNvSpPr/>
      </xdr:nvSpPr>
      <xdr:spPr>
        <a:xfrm>
          <a:off x="5501640" y="500634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13</xdr:col>
      <xdr:colOff>228600</xdr:colOff>
      <xdr:row>10</xdr:row>
      <xdr:rowOff>137160</xdr:rowOff>
    </xdr:from>
    <xdr:to>
      <xdr:col>20</xdr:col>
      <xdr:colOff>248248</xdr:colOff>
      <xdr:row>24</xdr:row>
      <xdr:rowOff>143203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BE062BD4-27E7-4BE6-E657-96488C2C4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53400" y="2316480"/>
          <a:ext cx="4286848" cy="235300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8</xdr:col>
      <xdr:colOff>0</xdr:colOff>
      <xdr:row>1</xdr:row>
      <xdr:rowOff>0</xdr:rowOff>
    </xdr:from>
    <xdr:to>
      <xdr:col>11</xdr:col>
      <xdr:colOff>304800</xdr:colOff>
      <xdr:row>2</xdr:row>
      <xdr:rowOff>64097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5812CA-A082-43AD-AD9C-23DC3455004E}"/>
            </a:ext>
          </a:extLst>
        </xdr:cNvPr>
        <xdr:cNvSpPr/>
      </xdr:nvSpPr>
      <xdr:spPr>
        <a:xfrm>
          <a:off x="4876800" y="167640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F568F8D-9315-4EB5-994A-998AAE738209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FDCD686-661C-4013-A61B-5CC8EF275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7425254-6DC5-4073-BCFF-EE3A5F54B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26894</xdr:colOff>
      <xdr:row>17</xdr:row>
      <xdr:rowOff>17930</xdr:rowOff>
    </xdr:from>
    <xdr:to>
      <xdr:col>3</xdr:col>
      <xdr:colOff>12377</xdr:colOff>
      <xdr:row>53</xdr:row>
      <xdr:rowOff>19952</xdr:rowOff>
    </xdr:to>
    <xdr:pic>
      <xdr:nvPicPr>
        <xdr:cNvPr id="6" name="Afbeelding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10DCAE-A452-3746-AD34-CC892EEEF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6870" y="2662518"/>
          <a:ext cx="2145978" cy="6779340"/>
        </a:xfrm>
        <a:prstGeom prst="rect">
          <a:avLst/>
        </a:prstGeom>
      </xdr:spPr>
    </xdr:pic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656FF7-58BA-48A3-BE4B-BB00FA6C0644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839FA31-6E62-491D-88B1-55B77809CEEA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gr.6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6A25FA9-D89C-432B-A313-7E519A7F91FB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8FE35D-D9D6-44C2-8B35-3111C4044700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7DCB18AA-E03B-4336-903E-3FDCF9E0AA2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E6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C315DCBB-7767-4850-9119-ABE04DDCD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5C586FAC-26FE-4E3A-9AB8-668463A81462}"/>
            </a:ext>
          </a:extLst>
        </xdr:cNvPr>
        <xdr:cNvSpPr>
          <a:spLocks noChangeArrowheads="1"/>
        </xdr:cNvSpPr>
      </xdr:nvSpPr>
      <xdr:spPr bwMode="auto">
        <a:xfrm>
          <a:off x="2774364" y="274002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E85433F8-98E7-4464-8C49-7E278151BD3C}"/>
            </a:ext>
          </a:extLst>
        </xdr:cNvPr>
        <xdr:cNvSpPr txBox="1">
          <a:spLocks noChangeArrowheads="1"/>
        </xdr:cNvSpPr>
      </xdr:nvSpPr>
      <xdr:spPr bwMode="auto">
        <a:xfrm>
          <a:off x="2788285" y="307276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139D3451-2C99-4EA9-9AE7-EDB6690F6007}"/>
            </a:ext>
          </a:extLst>
        </xdr:cNvPr>
        <xdr:cNvSpPr>
          <a:spLocks noChangeArrowheads="1"/>
        </xdr:cNvSpPr>
      </xdr:nvSpPr>
      <xdr:spPr bwMode="auto">
        <a:xfrm>
          <a:off x="2789018" y="380047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B2947032-2F8A-4AF7-90DB-8293E8F97DC3}"/>
            </a:ext>
          </a:extLst>
        </xdr:cNvPr>
        <xdr:cNvSpPr txBox="1">
          <a:spLocks noChangeArrowheads="1"/>
        </xdr:cNvSpPr>
      </xdr:nvSpPr>
      <xdr:spPr bwMode="auto">
        <a:xfrm>
          <a:off x="2804160" y="417957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7D9BB063-248A-4580-8ED7-A538532D0C4A}"/>
            </a:ext>
          </a:extLst>
        </xdr:cNvPr>
        <xdr:cNvSpPr>
          <a:spLocks noChangeArrowheads="1"/>
        </xdr:cNvSpPr>
      </xdr:nvSpPr>
      <xdr:spPr bwMode="auto">
        <a:xfrm>
          <a:off x="2787064" y="495300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C26B76B2-AFDB-4731-A289-D60EE1CDAE7F}"/>
            </a:ext>
          </a:extLst>
        </xdr:cNvPr>
        <xdr:cNvSpPr txBox="1">
          <a:spLocks noChangeArrowheads="1"/>
        </xdr:cNvSpPr>
      </xdr:nvSpPr>
      <xdr:spPr bwMode="auto">
        <a:xfrm>
          <a:off x="2804160" y="532574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D8E64FE4-3754-4CAE-8BEE-E394478F2148}"/>
            </a:ext>
          </a:extLst>
        </xdr:cNvPr>
        <xdr:cNvSpPr>
          <a:spLocks noChangeArrowheads="1"/>
        </xdr:cNvSpPr>
      </xdr:nvSpPr>
      <xdr:spPr bwMode="auto">
        <a:xfrm>
          <a:off x="2772410" y="607885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7261025F-2D25-4939-936B-35DB4DDE1B77}"/>
            </a:ext>
          </a:extLst>
        </xdr:cNvPr>
        <xdr:cNvSpPr txBox="1">
          <a:spLocks noChangeArrowheads="1"/>
        </xdr:cNvSpPr>
      </xdr:nvSpPr>
      <xdr:spPr bwMode="auto">
        <a:xfrm>
          <a:off x="2804160" y="647700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0818D0A2-82C1-48D5-8A1E-628B03D7822E}"/>
            </a:ext>
          </a:extLst>
        </xdr:cNvPr>
        <xdr:cNvSpPr>
          <a:spLocks noChangeArrowheads="1"/>
        </xdr:cNvSpPr>
      </xdr:nvSpPr>
      <xdr:spPr bwMode="auto">
        <a:xfrm>
          <a:off x="2778760" y="724408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B9FF6C6-AC77-468A-92B0-7B0F062F4B97}"/>
            </a:ext>
          </a:extLst>
        </xdr:cNvPr>
        <xdr:cNvSpPr txBox="1">
          <a:spLocks noChangeArrowheads="1"/>
        </xdr:cNvSpPr>
      </xdr:nvSpPr>
      <xdr:spPr bwMode="auto">
        <a:xfrm>
          <a:off x="2804160" y="755332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51013439-784D-4BE3-9D84-519C73CBE121}"/>
            </a:ext>
          </a:extLst>
        </xdr:cNvPr>
        <xdr:cNvSpPr>
          <a:spLocks noChangeArrowheads="1"/>
        </xdr:cNvSpPr>
      </xdr:nvSpPr>
      <xdr:spPr bwMode="auto">
        <a:xfrm>
          <a:off x="2774364" y="165544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CFB9F327-10B4-454F-B33F-3F74579D87D9}"/>
            </a:ext>
          </a:extLst>
        </xdr:cNvPr>
        <xdr:cNvSpPr txBox="1">
          <a:spLocks noChangeArrowheads="1"/>
        </xdr:cNvSpPr>
      </xdr:nvSpPr>
      <xdr:spPr bwMode="auto">
        <a:xfrm>
          <a:off x="2797810" y="198691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EFF448AA-0596-442D-B5A2-24DAD7066E55}"/>
            </a:ext>
          </a:extLst>
        </xdr:cNvPr>
        <xdr:cNvSpPr/>
      </xdr:nvSpPr>
      <xdr:spPr bwMode="auto">
        <a:xfrm>
          <a:off x="5012788" y="157675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62D2FA50-E7A2-45F7-8E44-5F9A9C8DF4CC}"/>
            </a:ext>
          </a:extLst>
        </xdr:cNvPr>
        <xdr:cNvSpPr/>
      </xdr:nvSpPr>
      <xdr:spPr bwMode="auto">
        <a:xfrm>
          <a:off x="5010834" y="39846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5516A195-6E25-4914-B175-46F94E20CA58}"/>
            </a:ext>
          </a:extLst>
        </xdr:cNvPr>
        <xdr:cNvSpPr/>
      </xdr:nvSpPr>
      <xdr:spPr bwMode="auto">
        <a:xfrm>
          <a:off x="4996180" y="69240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23447</xdr:colOff>
      <xdr:row>4</xdr:row>
      <xdr:rowOff>58617</xdr:rowOff>
    </xdr:from>
    <xdr:to>
      <xdr:col>31</xdr:col>
      <xdr:colOff>23448</xdr:colOff>
      <xdr:row>41</xdr:row>
      <xdr:rowOff>35170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D1C54A04-4086-493F-97D2-E2C70BF8E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CB5C0D3-FBB2-4CE7-BDEA-CCB40F0C2781}"/>
            </a:ext>
          </a:extLst>
        </xdr:cNvPr>
        <xdr:cNvSpPr/>
      </xdr:nvSpPr>
      <xdr:spPr>
        <a:xfrm>
          <a:off x="434340" y="1363477"/>
          <a:ext cx="879117" cy="63773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BAB5A21-6EA2-40C8-AF94-BF22751A7F33}"/>
            </a:ext>
          </a:extLst>
        </xdr:cNvPr>
        <xdr:cNvSpPr/>
      </xdr:nvSpPr>
      <xdr:spPr>
        <a:xfrm>
          <a:off x="1417309" y="1358709"/>
          <a:ext cx="88100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M6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26" name="Rechthoek: afgeronde hoeken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725B037-202C-45D5-8195-C5B6467334CF}"/>
            </a:ext>
          </a:extLst>
        </xdr:cNvPr>
        <xdr:cNvSpPr/>
      </xdr:nvSpPr>
      <xdr:spPr>
        <a:xfrm>
          <a:off x="2414057" y="1358709"/>
          <a:ext cx="89107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E6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7" name="Rechthoek: afgeronde hoeken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1638FA8-B152-46CD-BACA-C9E6F33DCC7B}"/>
            </a:ext>
          </a:extLst>
        </xdr:cNvPr>
        <xdr:cNvSpPr/>
      </xdr:nvSpPr>
      <xdr:spPr>
        <a:xfrm>
          <a:off x="419100" y="2112498"/>
          <a:ext cx="2886027" cy="62713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C797FE78-D6F8-4BF0-A89C-397DEFC47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5339" y="7236458"/>
          <a:ext cx="10073641" cy="1081532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37</xdr:col>
      <xdr:colOff>406400</xdr:colOff>
      <xdr:row>128</xdr:row>
      <xdr:rowOff>101600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18AD9929-6E54-45E9-940D-7F9A07A8B87A}"/>
            </a:ext>
          </a:extLst>
        </xdr:cNvPr>
        <xdr:cNvSpPr/>
      </xdr:nvSpPr>
      <xdr:spPr>
        <a:xfrm>
          <a:off x="4325620" y="6992620"/>
          <a:ext cx="19664680" cy="2499106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9B022571-A132-4402-AD04-DA2E3F4FF3FD}"/>
            </a:ext>
          </a:extLst>
        </xdr:cNvPr>
        <xdr:cNvSpPr/>
      </xdr:nvSpPr>
      <xdr:spPr>
        <a:xfrm>
          <a:off x="4693920" y="18516600"/>
          <a:ext cx="9149080" cy="2964180"/>
        </a:xfrm>
        <a:custGeom>
          <a:avLst/>
          <a:gdLst>
            <a:gd name="csX0" fmla="*/ 0 w 9149080"/>
            <a:gd name="csY0" fmla="*/ 494040 h 2964180"/>
            <a:gd name="csX1" fmla="*/ 494040 w 9149080"/>
            <a:gd name="csY1" fmla="*/ 0 h 2964180"/>
            <a:gd name="csX2" fmla="*/ 832139 w 9149080"/>
            <a:gd name="csY2" fmla="*/ 0 h 2964180"/>
            <a:gd name="csX3" fmla="*/ 1496677 w 9149080"/>
            <a:gd name="csY3" fmla="*/ 0 h 2964180"/>
            <a:gd name="csX4" fmla="*/ 2079606 w 9149080"/>
            <a:gd name="csY4" fmla="*/ 0 h 2964180"/>
            <a:gd name="csX5" fmla="*/ 2825754 w 9149080"/>
            <a:gd name="csY5" fmla="*/ 0 h 2964180"/>
            <a:gd name="csX6" fmla="*/ 3571903 w 9149080"/>
            <a:gd name="csY6" fmla="*/ 0 h 2964180"/>
            <a:gd name="csX7" fmla="*/ 4236441 w 9149080"/>
            <a:gd name="csY7" fmla="*/ 0 h 2964180"/>
            <a:gd name="csX8" fmla="*/ 4737760 w 9149080"/>
            <a:gd name="csY8" fmla="*/ 0 h 2964180"/>
            <a:gd name="csX9" fmla="*/ 5157469 w 9149080"/>
            <a:gd name="csY9" fmla="*/ 0 h 2964180"/>
            <a:gd name="csX10" fmla="*/ 5740397 w 9149080"/>
            <a:gd name="csY10" fmla="*/ 0 h 2964180"/>
            <a:gd name="csX11" fmla="*/ 6241716 w 9149080"/>
            <a:gd name="csY11" fmla="*/ 0 h 2964180"/>
            <a:gd name="csX12" fmla="*/ 6824644 w 9149080"/>
            <a:gd name="csY12" fmla="*/ 0 h 2964180"/>
            <a:gd name="csX13" fmla="*/ 7162743 w 9149080"/>
            <a:gd name="csY13" fmla="*/ 0 h 2964180"/>
            <a:gd name="csX14" fmla="*/ 7500841 w 9149080"/>
            <a:gd name="csY14" fmla="*/ 0 h 2964180"/>
            <a:gd name="csX15" fmla="*/ 8655040 w 9149080"/>
            <a:gd name="csY15" fmla="*/ 0 h 2964180"/>
            <a:gd name="csX16" fmla="*/ 9149080 w 9149080"/>
            <a:gd name="csY16" fmla="*/ 494040 h 2964180"/>
            <a:gd name="csX17" fmla="*/ 9149080 w 9149080"/>
            <a:gd name="csY17" fmla="*/ 968304 h 2964180"/>
            <a:gd name="csX18" fmla="*/ 9149080 w 9149080"/>
            <a:gd name="csY18" fmla="*/ 1403046 h 2964180"/>
            <a:gd name="csX19" fmla="*/ 9149080 w 9149080"/>
            <a:gd name="csY19" fmla="*/ 1916832 h 2964180"/>
            <a:gd name="csX20" fmla="*/ 9149080 w 9149080"/>
            <a:gd name="csY20" fmla="*/ 2470140 h 2964180"/>
            <a:gd name="csX21" fmla="*/ 8655040 w 9149080"/>
            <a:gd name="csY21" fmla="*/ 2964180 h 2964180"/>
            <a:gd name="csX22" fmla="*/ 8072111 w 9149080"/>
            <a:gd name="csY22" fmla="*/ 2964180 h 2964180"/>
            <a:gd name="csX23" fmla="*/ 7570793 w 9149080"/>
            <a:gd name="csY23" fmla="*/ 2964180 h 2964180"/>
            <a:gd name="csX24" fmla="*/ 6906254 w 9149080"/>
            <a:gd name="csY24" fmla="*/ 2964180 h 2964180"/>
            <a:gd name="csX25" fmla="*/ 6568156 w 9149080"/>
            <a:gd name="csY25" fmla="*/ 2964180 h 2964180"/>
            <a:gd name="csX26" fmla="*/ 6148447 w 9149080"/>
            <a:gd name="csY26" fmla="*/ 2964180 h 2964180"/>
            <a:gd name="csX27" fmla="*/ 5565519 w 9149080"/>
            <a:gd name="csY27" fmla="*/ 2964180 h 2964180"/>
            <a:gd name="csX28" fmla="*/ 5227420 w 9149080"/>
            <a:gd name="csY28" fmla="*/ 2964180 h 2964180"/>
            <a:gd name="csX29" fmla="*/ 4644491 w 9149080"/>
            <a:gd name="csY29" fmla="*/ 2964180 h 2964180"/>
            <a:gd name="csX30" fmla="*/ 4306393 w 9149080"/>
            <a:gd name="csY30" fmla="*/ 2964180 h 2964180"/>
            <a:gd name="csX31" fmla="*/ 3723464 w 9149080"/>
            <a:gd name="csY31" fmla="*/ 2964180 h 2964180"/>
            <a:gd name="csX32" fmla="*/ 3140536 w 9149080"/>
            <a:gd name="csY32" fmla="*/ 2964180 h 2964180"/>
            <a:gd name="csX33" fmla="*/ 2475997 w 9149080"/>
            <a:gd name="csY33" fmla="*/ 2964180 h 2964180"/>
            <a:gd name="csX34" fmla="*/ 1974679 w 9149080"/>
            <a:gd name="csY34" fmla="*/ 2964180 h 2964180"/>
            <a:gd name="csX35" fmla="*/ 1391750 w 9149080"/>
            <a:gd name="csY35" fmla="*/ 2964180 h 2964180"/>
            <a:gd name="csX36" fmla="*/ 494040 w 9149080"/>
            <a:gd name="csY36" fmla="*/ 2964180 h 2964180"/>
            <a:gd name="csX37" fmla="*/ 0 w 9149080"/>
            <a:gd name="csY37" fmla="*/ 2470140 h 2964180"/>
            <a:gd name="csX38" fmla="*/ 0 w 9149080"/>
            <a:gd name="csY38" fmla="*/ 1936593 h 2964180"/>
            <a:gd name="csX39" fmla="*/ 0 w 9149080"/>
            <a:gd name="csY39" fmla="*/ 1482090 h 2964180"/>
            <a:gd name="csX40" fmla="*/ 0 w 9149080"/>
            <a:gd name="csY40" fmla="*/ 948543 h 2964180"/>
            <a:gd name="csX41" fmla="*/ 0 w 9149080"/>
            <a:gd name="csY41" fmla="*/ 494040 h 29641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49080" h="2964180" extrusionOk="0">
              <a:moveTo>
                <a:pt x="0" y="494040"/>
              </a:moveTo>
              <a:cubicBezTo>
                <a:pt x="-15572" y="246899"/>
                <a:pt x="233568" y="3310"/>
                <a:pt x="494040" y="0"/>
              </a:cubicBezTo>
              <a:cubicBezTo>
                <a:pt x="657528" y="-35247"/>
                <a:pt x="758869" y="14673"/>
                <a:pt x="832139" y="0"/>
              </a:cubicBezTo>
              <a:cubicBezTo>
                <a:pt x="905409" y="-14673"/>
                <a:pt x="1274520" y="45133"/>
                <a:pt x="1496677" y="0"/>
              </a:cubicBezTo>
              <a:cubicBezTo>
                <a:pt x="1718834" y="-45133"/>
                <a:pt x="1817826" y="63788"/>
                <a:pt x="2079606" y="0"/>
              </a:cubicBezTo>
              <a:cubicBezTo>
                <a:pt x="2341386" y="-63788"/>
                <a:pt x="2516882" y="26535"/>
                <a:pt x="2825754" y="0"/>
              </a:cubicBezTo>
              <a:cubicBezTo>
                <a:pt x="3134626" y="-26535"/>
                <a:pt x="3308135" y="20226"/>
                <a:pt x="3571903" y="0"/>
              </a:cubicBezTo>
              <a:cubicBezTo>
                <a:pt x="3835671" y="-20226"/>
                <a:pt x="3930192" y="35288"/>
                <a:pt x="4236441" y="0"/>
              </a:cubicBezTo>
              <a:cubicBezTo>
                <a:pt x="4542690" y="-35288"/>
                <a:pt x="4490350" y="915"/>
                <a:pt x="4737760" y="0"/>
              </a:cubicBezTo>
              <a:cubicBezTo>
                <a:pt x="4985170" y="-915"/>
                <a:pt x="4994061" y="6447"/>
                <a:pt x="5157469" y="0"/>
              </a:cubicBezTo>
              <a:cubicBezTo>
                <a:pt x="5320877" y="-6447"/>
                <a:pt x="5578530" y="40488"/>
                <a:pt x="5740397" y="0"/>
              </a:cubicBezTo>
              <a:cubicBezTo>
                <a:pt x="5902264" y="-40488"/>
                <a:pt x="6099106" y="35059"/>
                <a:pt x="6241716" y="0"/>
              </a:cubicBezTo>
              <a:cubicBezTo>
                <a:pt x="6384326" y="-35059"/>
                <a:pt x="6535368" y="64042"/>
                <a:pt x="6824644" y="0"/>
              </a:cubicBezTo>
              <a:cubicBezTo>
                <a:pt x="7113920" y="-64042"/>
                <a:pt x="7070646" y="15352"/>
                <a:pt x="7162743" y="0"/>
              </a:cubicBezTo>
              <a:cubicBezTo>
                <a:pt x="7254840" y="-15352"/>
                <a:pt x="7369610" y="14062"/>
                <a:pt x="7500841" y="0"/>
              </a:cubicBezTo>
              <a:cubicBezTo>
                <a:pt x="7632072" y="-14062"/>
                <a:pt x="8242285" y="74146"/>
                <a:pt x="8655040" y="0"/>
              </a:cubicBezTo>
              <a:cubicBezTo>
                <a:pt x="8940287" y="-77039"/>
                <a:pt x="9154326" y="199706"/>
                <a:pt x="9149080" y="494040"/>
              </a:cubicBezTo>
              <a:cubicBezTo>
                <a:pt x="9179615" y="703813"/>
                <a:pt x="9135727" y="736490"/>
                <a:pt x="9149080" y="968304"/>
              </a:cubicBezTo>
              <a:cubicBezTo>
                <a:pt x="9162433" y="1200118"/>
                <a:pt x="9118505" y="1268167"/>
                <a:pt x="9149080" y="1403046"/>
              </a:cubicBezTo>
              <a:cubicBezTo>
                <a:pt x="9179655" y="1537925"/>
                <a:pt x="9146769" y="1745482"/>
                <a:pt x="9149080" y="1916832"/>
              </a:cubicBezTo>
              <a:cubicBezTo>
                <a:pt x="9151391" y="2088182"/>
                <a:pt x="9104310" y="2319091"/>
                <a:pt x="9149080" y="2470140"/>
              </a:cubicBezTo>
              <a:cubicBezTo>
                <a:pt x="9165117" y="2742184"/>
                <a:pt x="8952830" y="2996360"/>
                <a:pt x="8655040" y="2964180"/>
              </a:cubicBezTo>
              <a:cubicBezTo>
                <a:pt x="8518423" y="3029820"/>
                <a:pt x="8286815" y="2912882"/>
                <a:pt x="8072111" y="2964180"/>
              </a:cubicBezTo>
              <a:cubicBezTo>
                <a:pt x="7857407" y="3015478"/>
                <a:pt x="7686691" y="2955114"/>
                <a:pt x="7570793" y="2964180"/>
              </a:cubicBezTo>
              <a:cubicBezTo>
                <a:pt x="7454895" y="2973246"/>
                <a:pt x="7129794" y="2885495"/>
                <a:pt x="6906254" y="2964180"/>
              </a:cubicBezTo>
              <a:cubicBezTo>
                <a:pt x="6682714" y="3042865"/>
                <a:pt x="6684151" y="2927398"/>
                <a:pt x="6568156" y="2964180"/>
              </a:cubicBezTo>
              <a:cubicBezTo>
                <a:pt x="6452161" y="3000962"/>
                <a:pt x="6245134" y="2923992"/>
                <a:pt x="6148447" y="2964180"/>
              </a:cubicBezTo>
              <a:cubicBezTo>
                <a:pt x="6051760" y="3004368"/>
                <a:pt x="5798774" y="2902092"/>
                <a:pt x="5565519" y="2964180"/>
              </a:cubicBezTo>
              <a:cubicBezTo>
                <a:pt x="5332264" y="3026268"/>
                <a:pt x="5332904" y="2933702"/>
                <a:pt x="5227420" y="2964180"/>
              </a:cubicBezTo>
              <a:cubicBezTo>
                <a:pt x="5121936" y="2994658"/>
                <a:pt x="4922915" y="2908371"/>
                <a:pt x="4644491" y="2964180"/>
              </a:cubicBezTo>
              <a:cubicBezTo>
                <a:pt x="4366067" y="3019989"/>
                <a:pt x="4451549" y="2935010"/>
                <a:pt x="4306393" y="2964180"/>
              </a:cubicBezTo>
              <a:cubicBezTo>
                <a:pt x="4161237" y="2993350"/>
                <a:pt x="3857007" y="2948381"/>
                <a:pt x="3723464" y="2964180"/>
              </a:cubicBezTo>
              <a:cubicBezTo>
                <a:pt x="3589921" y="2979979"/>
                <a:pt x="3347246" y="2959780"/>
                <a:pt x="3140536" y="2964180"/>
              </a:cubicBezTo>
              <a:cubicBezTo>
                <a:pt x="2933826" y="2968580"/>
                <a:pt x="2651916" y="2930824"/>
                <a:pt x="2475997" y="2964180"/>
              </a:cubicBezTo>
              <a:cubicBezTo>
                <a:pt x="2300078" y="2997536"/>
                <a:pt x="2144249" y="2927493"/>
                <a:pt x="1974679" y="2964180"/>
              </a:cubicBezTo>
              <a:cubicBezTo>
                <a:pt x="1805109" y="3000867"/>
                <a:pt x="1660493" y="2913437"/>
                <a:pt x="1391750" y="2964180"/>
              </a:cubicBezTo>
              <a:cubicBezTo>
                <a:pt x="1123007" y="3014923"/>
                <a:pt x="762355" y="2955991"/>
                <a:pt x="494040" y="2964180"/>
              </a:cubicBezTo>
              <a:cubicBezTo>
                <a:pt x="218024" y="2937921"/>
                <a:pt x="18894" y="2781705"/>
                <a:pt x="0" y="2470140"/>
              </a:cubicBezTo>
              <a:cubicBezTo>
                <a:pt x="-49518" y="2324816"/>
                <a:pt x="6303" y="2146727"/>
                <a:pt x="0" y="1936593"/>
              </a:cubicBezTo>
              <a:cubicBezTo>
                <a:pt x="-6303" y="1726459"/>
                <a:pt x="3086" y="1606990"/>
                <a:pt x="0" y="1482090"/>
              </a:cubicBezTo>
              <a:cubicBezTo>
                <a:pt x="-3086" y="1357190"/>
                <a:pt x="22889" y="1079709"/>
                <a:pt x="0" y="948543"/>
              </a:cubicBezTo>
              <a:cubicBezTo>
                <a:pt x="-22889" y="817377"/>
                <a:pt x="26472" y="672317"/>
                <a:pt x="0" y="49404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AD1B33AC-7DC5-4FBA-A37B-02A27D3E7531}"/>
            </a:ext>
          </a:extLst>
        </xdr:cNvPr>
        <xdr:cNvSpPr/>
      </xdr:nvSpPr>
      <xdr:spPr>
        <a:xfrm>
          <a:off x="4709160" y="22006560"/>
          <a:ext cx="9235440" cy="2865120"/>
        </a:xfrm>
        <a:custGeom>
          <a:avLst/>
          <a:gdLst>
            <a:gd name="csX0" fmla="*/ 0 w 9235440"/>
            <a:gd name="csY0" fmla="*/ 477530 h 2865120"/>
            <a:gd name="csX1" fmla="*/ 477530 w 9235440"/>
            <a:gd name="csY1" fmla="*/ 0 h 2865120"/>
            <a:gd name="csX2" fmla="*/ 820574 w 9235440"/>
            <a:gd name="csY2" fmla="*/ 0 h 2865120"/>
            <a:gd name="csX3" fmla="*/ 1494834 w 9235440"/>
            <a:gd name="csY3" fmla="*/ 0 h 2865120"/>
            <a:gd name="csX4" fmla="*/ 2086290 w 9235440"/>
            <a:gd name="csY4" fmla="*/ 0 h 2865120"/>
            <a:gd name="csX5" fmla="*/ 2843353 w 9235440"/>
            <a:gd name="csY5" fmla="*/ 0 h 2865120"/>
            <a:gd name="csX6" fmla="*/ 3600416 w 9235440"/>
            <a:gd name="csY6" fmla="*/ 0 h 2865120"/>
            <a:gd name="csX7" fmla="*/ 4274676 w 9235440"/>
            <a:gd name="csY7" fmla="*/ 0 h 2865120"/>
            <a:gd name="csX8" fmla="*/ 4783328 w 9235440"/>
            <a:gd name="csY8" fmla="*/ 0 h 2865120"/>
            <a:gd name="csX9" fmla="*/ 5209176 w 9235440"/>
            <a:gd name="csY9" fmla="*/ 0 h 2865120"/>
            <a:gd name="csX10" fmla="*/ 5800631 w 9235440"/>
            <a:gd name="csY10" fmla="*/ 0 h 2865120"/>
            <a:gd name="csX11" fmla="*/ 6309283 w 9235440"/>
            <a:gd name="csY11" fmla="*/ 0 h 2865120"/>
            <a:gd name="csX12" fmla="*/ 6900739 w 9235440"/>
            <a:gd name="csY12" fmla="*/ 0 h 2865120"/>
            <a:gd name="csX13" fmla="*/ 7243783 w 9235440"/>
            <a:gd name="csY13" fmla="*/ 0 h 2865120"/>
            <a:gd name="csX14" fmla="*/ 7586828 w 9235440"/>
            <a:gd name="csY14" fmla="*/ 0 h 2865120"/>
            <a:gd name="csX15" fmla="*/ 8757910 w 9235440"/>
            <a:gd name="csY15" fmla="*/ 0 h 2865120"/>
            <a:gd name="csX16" fmla="*/ 9235440 w 9235440"/>
            <a:gd name="csY16" fmla="*/ 477530 h 2865120"/>
            <a:gd name="csX17" fmla="*/ 9235440 w 9235440"/>
            <a:gd name="csY17" fmla="*/ 935944 h 2865120"/>
            <a:gd name="csX18" fmla="*/ 9235440 w 9235440"/>
            <a:gd name="csY18" fmla="*/ 1356158 h 2865120"/>
            <a:gd name="csX19" fmla="*/ 9235440 w 9235440"/>
            <a:gd name="csY19" fmla="*/ 1852773 h 2865120"/>
            <a:gd name="csX20" fmla="*/ 9235440 w 9235440"/>
            <a:gd name="csY20" fmla="*/ 2387590 h 2865120"/>
            <a:gd name="csX21" fmla="*/ 8757910 w 9235440"/>
            <a:gd name="csY21" fmla="*/ 2865120 h 2865120"/>
            <a:gd name="csX22" fmla="*/ 8166454 w 9235440"/>
            <a:gd name="csY22" fmla="*/ 2865120 h 2865120"/>
            <a:gd name="csX23" fmla="*/ 7657802 w 9235440"/>
            <a:gd name="csY23" fmla="*/ 2865120 h 2865120"/>
            <a:gd name="csX24" fmla="*/ 6983543 w 9235440"/>
            <a:gd name="csY24" fmla="*/ 2865120 h 2865120"/>
            <a:gd name="csX25" fmla="*/ 6640499 w 9235440"/>
            <a:gd name="csY25" fmla="*/ 2865120 h 2865120"/>
            <a:gd name="csX26" fmla="*/ 6214650 w 9235440"/>
            <a:gd name="csY26" fmla="*/ 2865120 h 2865120"/>
            <a:gd name="csX27" fmla="*/ 5623195 w 9235440"/>
            <a:gd name="csY27" fmla="*/ 2865120 h 2865120"/>
            <a:gd name="csX28" fmla="*/ 5280150 w 9235440"/>
            <a:gd name="csY28" fmla="*/ 2865120 h 2865120"/>
            <a:gd name="csX29" fmla="*/ 4688695 w 9235440"/>
            <a:gd name="csY29" fmla="*/ 2865120 h 2865120"/>
            <a:gd name="csX30" fmla="*/ 4345650 w 9235440"/>
            <a:gd name="csY30" fmla="*/ 2865120 h 2865120"/>
            <a:gd name="csX31" fmla="*/ 3754195 w 9235440"/>
            <a:gd name="csY31" fmla="*/ 2865120 h 2865120"/>
            <a:gd name="csX32" fmla="*/ 3162739 w 9235440"/>
            <a:gd name="csY32" fmla="*/ 2865120 h 2865120"/>
            <a:gd name="csX33" fmla="*/ 2488479 w 9235440"/>
            <a:gd name="csY33" fmla="*/ 2865120 h 2865120"/>
            <a:gd name="csX34" fmla="*/ 1979828 w 9235440"/>
            <a:gd name="csY34" fmla="*/ 2865120 h 2865120"/>
            <a:gd name="csX35" fmla="*/ 1388372 w 9235440"/>
            <a:gd name="csY35" fmla="*/ 2865120 h 2865120"/>
            <a:gd name="csX36" fmla="*/ 477530 w 9235440"/>
            <a:gd name="csY36" fmla="*/ 2865120 h 2865120"/>
            <a:gd name="csX37" fmla="*/ 0 w 9235440"/>
            <a:gd name="csY37" fmla="*/ 2387590 h 2865120"/>
            <a:gd name="csX38" fmla="*/ 0 w 9235440"/>
            <a:gd name="csY38" fmla="*/ 1871874 h 2865120"/>
            <a:gd name="csX39" fmla="*/ 0 w 9235440"/>
            <a:gd name="csY39" fmla="*/ 1432560 h 2865120"/>
            <a:gd name="csX40" fmla="*/ 0 w 9235440"/>
            <a:gd name="csY40" fmla="*/ 916844 h 2865120"/>
            <a:gd name="csX41" fmla="*/ 0 w 9235440"/>
            <a:gd name="csY41" fmla="*/ 477530 h 28651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235440" h="2865120" extrusionOk="0">
              <a:moveTo>
                <a:pt x="0" y="477530"/>
              </a:moveTo>
              <a:cubicBezTo>
                <a:pt x="-38215" y="276893"/>
                <a:pt x="269308" y="14842"/>
                <a:pt x="477530" y="0"/>
              </a:cubicBezTo>
              <a:cubicBezTo>
                <a:pt x="605040" y="-30657"/>
                <a:pt x="695299" y="35518"/>
                <a:pt x="820574" y="0"/>
              </a:cubicBezTo>
              <a:cubicBezTo>
                <a:pt x="945849" y="-35518"/>
                <a:pt x="1239305" y="44488"/>
                <a:pt x="1494834" y="0"/>
              </a:cubicBezTo>
              <a:cubicBezTo>
                <a:pt x="1750363" y="-44488"/>
                <a:pt x="1880495" y="56805"/>
                <a:pt x="2086290" y="0"/>
              </a:cubicBezTo>
              <a:cubicBezTo>
                <a:pt x="2292085" y="-56805"/>
                <a:pt x="2585539" y="36742"/>
                <a:pt x="2843353" y="0"/>
              </a:cubicBezTo>
              <a:cubicBezTo>
                <a:pt x="3101167" y="-36742"/>
                <a:pt x="3346792" y="53286"/>
                <a:pt x="3600416" y="0"/>
              </a:cubicBezTo>
              <a:cubicBezTo>
                <a:pt x="3854040" y="-53286"/>
                <a:pt x="4112496" y="14335"/>
                <a:pt x="4274676" y="0"/>
              </a:cubicBezTo>
              <a:cubicBezTo>
                <a:pt x="4436856" y="-14335"/>
                <a:pt x="4604143" y="14526"/>
                <a:pt x="4783328" y="0"/>
              </a:cubicBezTo>
              <a:cubicBezTo>
                <a:pt x="4962513" y="-14526"/>
                <a:pt x="5110015" y="1030"/>
                <a:pt x="5209176" y="0"/>
              </a:cubicBezTo>
              <a:cubicBezTo>
                <a:pt x="5308337" y="-1030"/>
                <a:pt x="5577745" y="39096"/>
                <a:pt x="5800631" y="0"/>
              </a:cubicBezTo>
              <a:cubicBezTo>
                <a:pt x="6023517" y="-39096"/>
                <a:pt x="6127851" y="21176"/>
                <a:pt x="6309283" y="0"/>
              </a:cubicBezTo>
              <a:cubicBezTo>
                <a:pt x="6490715" y="-21176"/>
                <a:pt x="6771880" y="7827"/>
                <a:pt x="6900739" y="0"/>
              </a:cubicBezTo>
              <a:cubicBezTo>
                <a:pt x="7029598" y="-7827"/>
                <a:pt x="7171130" y="33379"/>
                <a:pt x="7243783" y="0"/>
              </a:cubicBezTo>
              <a:cubicBezTo>
                <a:pt x="7316436" y="-33379"/>
                <a:pt x="7516526" y="28309"/>
                <a:pt x="7586828" y="0"/>
              </a:cubicBezTo>
              <a:cubicBezTo>
                <a:pt x="7657131" y="-28309"/>
                <a:pt x="8286757" y="76003"/>
                <a:pt x="8757910" y="0"/>
              </a:cubicBezTo>
              <a:cubicBezTo>
                <a:pt x="9022879" y="-7682"/>
                <a:pt x="9251279" y="148932"/>
                <a:pt x="9235440" y="477530"/>
              </a:cubicBezTo>
              <a:cubicBezTo>
                <a:pt x="9237184" y="641998"/>
                <a:pt x="9209114" y="732702"/>
                <a:pt x="9235440" y="935944"/>
              </a:cubicBezTo>
              <a:cubicBezTo>
                <a:pt x="9261766" y="1139186"/>
                <a:pt x="9199570" y="1208936"/>
                <a:pt x="9235440" y="1356158"/>
              </a:cubicBezTo>
              <a:cubicBezTo>
                <a:pt x="9271310" y="1503380"/>
                <a:pt x="9208587" y="1618849"/>
                <a:pt x="9235440" y="1852773"/>
              </a:cubicBezTo>
              <a:cubicBezTo>
                <a:pt x="9262293" y="2086698"/>
                <a:pt x="9205536" y="2265287"/>
                <a:pt x="9235440" y="2387590"/>
              </a:cubicBezTo>
              <a:cubicBezTo>
                <a:pt x="9288608" y="2648647"/>
                <a:pt x="9060681" y="2915491"/>
                <a:pt x="8757910" y="2865120"/>
              </a:cubicBezTo>
              <a:cubicBezTo>
                <a:pt x="8577620" y="2920579"/>
                <a:pt x="8350072" y="2864360"/>
                <a:pt x="8166454" y="2865120"/>
              </a:cubicBezTo>
              <a:cubicBezTo>
                <a:pt x="7982836" y="2865880"/>
                <a:pt x="7804002" y="2829218"/>
                <a:pt x="7657802" y="2865120"/>
              </a:cubicBezTo>
              <a:cubicBezTo>
                <a:pt x="7511602" y="2901022"/>
                <a:pt x="7263199" y="2789673"/>
                <a:pt x="6983543" y="2865120"/>
              </a:cubicBezTo>
              <a:cubicBezTo>
                <a:pt x="6703887" y="2940567"/>
                <a:pt x="6748724" y="2838346"/>
                <a:pt x="6640499" y="2865120"/>
              </a:cubicBezTo>
              <a:cubicBezTo>
                <a:pt x="6532274" y="2891894"/>
                <a:pt x="6360128" y="2855492"/>
                <a:pt x="6214650" y="2865120"/>
              </a:cubicBezTo>
              <a:cubicBezTo>
                <a:pt x="6069172" y="2874748"/>
                <a:pt x="5778652" y="2826377"/>
                <a:pt x="5623195" y="2865120"/>
              </a:cubicBezTo>
              <a:cubicBezTo>
                <a:pt x="5467738" y="2903863"/>
                <a:pt x="5423035" y="2839920"/>
                <a:pt x="5280150" y="2865120"/>
              </a:cubicBezTo>
              <a:cubicBezTo>
                <a:pt x="5137265" y="2890320"/>
                <a:pt x="4866719" y="2861278"/>
                <a:pt x="4688695" y="2865120"/>
              </a:cubicBezTo>
              <a:cubicBezTo>
                <a:pt x="4510671" y="2868962"/>
                <a:pt x="4456325" y="2839427"/>
                <a:pt x="4345650" y="2865120"/>
              </a:cubicBezTo>
              <a:cubicBezTo>
                <a:pt x="4234976" y="2890813"/>
                <a:pt x="3934347" y="2850289"/>
                <a:pt x="3754195" y="2865120"/>
              </a:cubicBezTo>
              <a:cubicBezTo>
                <a:pt x="3574044" y="2879951"/>
                <a:pt x="3452762" y="2852441"/>
                <a:pt x="3162739" y="2865120"/>
              </a:cubicBezTo>
              <a:cubicBezTo>
                <a:pt x="2872716" y="2877799"/>
                <a:pt x="2767033" y="2802359"/>
                <a:pt x="2488479" y="2865120"/>
              </a:cubicBezTo>
              <a:cubicBezTo>
                <a:pt x="2209925" y="2927881"/>
                <a:pt x="2121696" y="2858584"/>
                <a:pt x="1979828" y="2865120"/>
              </a:cubicBezTo>
              <a:cubicBezTo>
                <a:pt x="1837960" y="2871656"/>
                <a:pt x="1671784" y="2814976"/>
                <a:pt x="1388372" y="2865120"/>
              </a:cubicBezTo>
              <a:cubicBezTo>
                <a:pt x="1104960" y="2915264"/>
                <a:pt x="773715" y="2861535"/>
                <a:pt x="477530" y="2865120"/>
              </a:cubicBezTo>
              <a:cubicBezTo>
                <a:pt x="206550" y="2805002"/>
                <a:pt x="5911" y="2663435"/>
                <a:pt x="0" y="2387590"/>
              </a:cubicBezTo>
              <a:cubicBezTo>
                <a:pt x="-25142" y="2172829"/>
                <a:pt x="5980" y="2065408"/>
                <a:pt x="0" y="1871874"/>
              </a:cubicBezTo>
              <a:cubicBezTo>
                <a:pt x="-5980" y="1678340"/>
                <a:pt x="45902" y="1538916"/>
                <a:pt x="0" y="1432560"/>
              </a:cubicBezTo>
              <a:cubicBezTo>
                <a:pt x="-45902" y="1326204"/>
                <a:pt x="21843" y="1048049"/>
                <a:pt x="0" y="916844"/>
              </a:cubicBezTo>
              <a:cubicBezTo>
                <a:pt x="-21843" y="785639"/>
                <a:pt x="19838" y="677851"/>
                <a:pt x="0" y="47753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3B484F1D-8EC9-4932-9A94-640654530597}"/>
            </a:ext>
          </a:extLst>
        </xdr:cNvPr>
        <xdr:cNvSpPr/>
      </xdr:nvSpPr>
      <xdr:spPr>
        <a:xfrm>
          <a:off x="4739640" y="25123140"/>
          <a:ext cx="9331960" cy="6568440"/>
        </a:xfrm>
        <a:custGeom>
          <a:avLst/>
          <a:gdLst>
            <a:gd name="csX0" fmla="*/ 0 w 9331960"/>
            <a:gd name="csY0" fmla="*/ 0 h 6568440"/>
            <a:gd name="csX1" fmla="*/ 303289 w 9331960"/>
            <a:gd name="csY1" fmla="*/ 0 h 6568440"/>
            <a:gd name="csX2" fmla="*/ 606577 w 9331960"/>
            <a:gd name="csY2" fmla="*/ 0 h 6568440"/>
            <a:gd name="csX3" fmla="*/ 1189825 w 9331960"/>
            <a:gd name="csY3" fmla="*/ 0 h 6568440"/>
            <a:gd name="csX4" fmla="*/ 1959712 w 9331960"/>
            <a:gd name="csY4" fmla="*/ 0 h 6568440"/>
            <a:gd name="csX5" fmla="*/ 2449640 w 9331960"/>
            <a:gd name="csY5" fmla="*/ 0 h 6568440"/>
            <a:gd name="csX6" fmla="*/ 3032887 w 9331960"/>
            <a:gd name="csY6" fmla="*/ 0 h 6568440"/>
            <a:gd name="csX7" fmla="*/ 3522815 w 9331960"/>
            <a:gd name="csY7" fmla="*/ 0 h 6568440"/>
            <a:gd name="csX8" fmla="*/ 4199382 w 9331960"/>
            <a:gd name="csY8" fmla="*/ 0 h 6568440"/>
            <a:gd name="csX9" fmla="*/ 4595990 w 9331960"/>
            <a:gd name="csY9" fmla="*/ 0 h 6568440"/>
            <a:gd name="csX10" fmla="*/ 5272557 w 9331960"/>
            <a:gd name="csY10" fmla="*/ 0 h 6568440"/>
            <a:gd name="csX11" fmla="*/ 5762485 w 9331960"/>
            <a:gd name="csY11" fmla="*/ 0 h 6568440"/>
            <a:gd name="csX12" fmla="*/ 6159094 w 9331960"/>
            <a:gd name="csY12" fmla="*/ 0 h 6568440"/>
            <a:gd name="csX13" fmla="*/ 6649021 w 9331960"/>
            <a:gd name="csY13" fmla="*/ 0 h 6568440"/>
            <a:gd name="csX14" fmla="*/ 7138949 w 9331960"/>
            <a:gd name="csY14" fmla="*/ 0 h 6568440"/>
            <a:gd name="csX15" fmla="*/ 7535558 w 9331960"/>
            <a:gd name="csY15" fmla="*/ 0 h 6568440"/>
            <a:gd name="csX16" fmla="*/ 7838846 w 9331960"/>
            <a:gd name="csY16" fmla="*/ 0 h 6568440"/>
            <a:gd name="csX17" fmla="*/ 8235455 w 9331960"/>
            <a:gd name="csY17" fmla="*/ 0 h 6568440"/>
            <a:gd name="csX18" fmla="*/ 8632063 w 9331960"/>
            <a:gd name="csY18" fmla="*/ 0 h 6568440"/>
            <a:gd name="csX19" fmla="*/ 9331960 w 9331960"/>
            <a:gd name="csY19" fmla="*/ 0 h 6568440"/>
            <a:gd name="csX20" fmla="*/ 9331960 w 9331960"/>
            <a:gd name="csY20" fmla="*/ 465762 h 6568440"/>
            <a:gd name="csX21" fmla="*/ 9331960 w 9331960"/>
            <a:gd name="csY21" fmla="*/ 1194262 h 6568440"/>
            <a:gd name="csX22" fmla="*/ 9331960 w 9331960"/>
            <a:gd name="csY22" fmla="*/ 1791393 h 6568440"/>
            <a:gd name="csX23" fmla="*/ 9331960 w 9331960"/>
            <a:gd name="csY23" fmla="*/ 2454208 h 6568440"/>
            <a:gd name="csX24" fmla="*/ 9331960 w 9331960"/>
            <a:gd name="csY24" fmla="*/ 3117023 h 6568440"/>
            <a:gd name="csX25" fmla="*/ 9331960 w 9331960"/>
            <a:gd name="csY25" fmla="*/ 3648470 h 6568440"/>
            <a:gd name="csX26" fmla="*/ 9331960 w 9331960"/>
            <a:gd name="csY26" fmla="*/ 4245601 h 6568440"/>
            <a:gd name="csX27" fmla="*/ 9331960 w 9331960"/>
            <a:gd name="csY27" fmla="*/ 4777047 h 6568440"/>
            <a:gd name="csX28" fmla="*/ 9331960 w 9331960"/>
            <a:gd name="csY28" fmla="*/ 5308494 h 6568440"/>
            <a:gd name="csX29" fmla="*/ 9331960 w 9331960"/>
            <a:gd name="csY29" fmla="*/ 6036993 h 6568440"/>
            <a:gd name="csX30" fmla="*/ 9331960 w 9331960"/>
            <a:gd name="csY30" fmla="*/ 6568440 h 6568440"/>
            <a:gd name="csX31" fmla="*/ 8935352 w 9331960"/>
            <a:gd name="csY31" fmla="*/ 6568440 h 6568440"/>
            <a:gd name="csX32" fmla="*/ 8538743 w 9331960"/>
            <a:gd name="csY32" fmla="*/ 6568440 h 6568440"/>
            <a:gd name="csX33" fmla="*/ 8142135 w 9331960"/>
            <a:gd name="csY33" fmla="*/ 6568440 h 6568440"/>
            <a:gd name="csX34" fmla="*/ 7558888 w 9331960"/>
            <a:gd name="csY34" fmla="*/ 6568440 h 6568440"/>
            <a:gd name="csX35" fmla="*/ 6975640 w 9331960"/>
            <a:gd name="csY35" fmla="*/ 6568440 h 6568440"/>
            <a:gd name="csX36" fmla="*/ 6672351 w 9331960"/>
            <a:gd name="csY36" fmla="*/ 6568440 h 6568440"/>
            <a:gd name="csX37" fmla="*/ 6089104 w 9331960"/>
            <a:gd name="csY37" fmla="*/ 6568440 h 6568440"/>
            <a:gd name="csX38" fmla="*/ 5319217 w 9331960"/>
            <a:gd name="csY38" fmla="*/ 6568440 h 6568440"/>
            <a:gd name="csX39" fmla="*/ 4829289 w 9331960"/>
            <a:gd name="csY39" fmla="*/ 6568440 h 6568440"/>
            <a:gd name="csX40" fmla="*/ 4059403 w 9331960"/>
            <a:gd name="csY40" fmla="*/ 6568440 h 6568440"/>
            <a:gd name="csX41" fmla="*/ 3382835 w 9331960"/>
            <a:gd name="csY41" fmla="*/ 6568440 h 6568440"/>
            <a:gd name="csX42" fmla="*/ 2706268 w 9331960"/>
            <a:gd name="csY42" fmla="*/ 6568440 h 6568440"/>
            <a:gd name="csX43" fmla="*/ 2216340 w 9331960"/>
            <a:gd name="csY43" fmla="*/ 6568440 h 6568440"/>
            <a:gd name="csX44" fmla="*/ 1913052 w 9331960"/>
            <a:gd name="csY44" fmla="*/ 6568440 h 6568440"/>
            <a:gd name="csX45" fmla="*/ 1329804 w 9331960"/>
            <a:gd name="csY45" fmla="*/ 6568440 h 6568440"/>
            <a:gd name="csX46" fmla="*/ 746557 w 9331960"/>
            <a:gd name="csY46" fmla="*/ 6568440 h 6568440"/>
            <a:gd name="csX47" fmla="*/ 0 w 9331960"/>
            <a:gd name="csY47" fmla="*/ 6568440 h 6568440"/>
            <a:gd name="csX48" fmla="*/ 0 w 9331960"/>
            <a:gd name="csY48" fmla="*/ 6168362 h 6568440"/>
            <a:gd name="csX49" fmla="*/ 0 w 9331960"/>
            <a:gd name="csY49" fmla="*/ 5702600 h 6568440"/>
            <a:gd name="csX50" fmla="*/ 0 w 9331960"/>
            <a:gd name="csY50" fmla="*/ 5302522 h 6568440"/>
            <a:gd name="csX51" fmla="*/ 0 w 9331960"/>
            <a:gd name="csY51" fmla="*/ 4771076 h 6568440"/>
            <a:gd name="csX52" fmla="*/ 0 w 9331960"/>
            <a:gd name="csY52" fmla="*/ 4370998 h 6568440"/>
            <a:gd name="csX53" fmla="*/ 0 w 9331960"/>
            <a:gd name="csY53" fmla="*/ 3839552 h 6568440"/>
            <a:gd name="csX54" fmla="*/ 0 w 9331960"/>
            <a:gd name="csY54" fmla="*/ 3439474 h 6568440"/>
            <a:gd name="csX55" fmla="*/ 0 w 9331960"/>
            <a:gd name="csY55" fmla="*/ 3039396 h 6568440"/>
            <a:gd name="csX56" fmla="*/ 0 w 9331960"/>
            <a:gd name="csY56" fmla="*/ 2310897 h 6568440"/>
            <a:gd name="csX57" fmla="*/ 0 w 9331960"/>
            <a:gd name="csY57" fmla="*/ 1779450 h 6568440"/>
            <a:gd name="csX58" fmla="*/ 0 w 9331960"/>
            <a:gd name="csY58" fmla="*/ 1182319 h 6568440"/>
            <a:gd name="csX59" fmla="*/ 0 w 9331960"/>
            <a:gd name="csY59" fmla="*/ 782241 h 6568440"/>
            <a:gd name="csX60" fmla="*/ 0 w 9331960"/>
            <a:gd name="csY60" fmla="*/ 0 h 65684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</a:cxnLst>
          <a:rect l="l" t="t" r="r" b="b"/>
          <a:pathLst>
            <a:path w="9331960" h="6568440" extrusionOk="0">
              <a:moveTo>
                <a:pt x="0" y="0"/>
              </a:moveTo>
              <a:cubicBezTo>
                <a:pt x="73253" y="-25951"/>
                <a:pt x="226668" y="33284"/>
                <a:pt x="303289" y="0"/>
              </a:cubicBezTo>
              <a:cubicBezTo>
                <a:pt x="379910" y="-33284"/>
                <a:pt x="508888" y="28022"/>
                <a:pt x="606577" y="0"/>
              </a:cubicBezTo>
              <a:cubicBezTo>
                <a:pt x="704266" y="-28022"/>
                <a:pt x="982366" y="21347"/>
                <a:pt x="1189825" y="0"/>
              </a:cubicBezTo>
              <a:cubicBezTo>
                <a:pt x="1397284" y="-21347"/>
                <a:pt x="1616816" y="1100"/>
                <a:pt x="1959712" y="0"/>
              </a:cubicBezTo>
              <a:cubicBezTo>
                <a:pt x="2302608" y="-1100"/>
                <a:pt x="2293615" y="16818"/>
                <a:pt x="2449640" y="0"/>
              </a:cubicBezTo>
              <a:cubicBezTo>
                <a:pt x="2605665" y="-16818"/>
                <a:pt x="2775494" y="61605"/>
                <a:pt x="3032887" y="0"/>
              </a:cubicBezTo>
              <a:cubicBezTo>
                <a:pt x="3290280" y="-61605"/>
                <a:pt x="3353390" y="20751"/>
                <a:pt x="3522815" y="0"/>
              </a:cubicBezTo>
              <a:cubicBezTo>
                <a:pt x="3692240" y="-20751"/>
                <a:pt x="3861651" y="39077"/>
                <a:pt x="4199382" y="0"/>
              </a:cubicBezTo>
              <a:cubicBezTo>
                <a:pt x="4537113" y="-39077"/>
                <a:pt x="4456635" y="21373"/>
                <a:pt x="4595990" y="0"/>
              </a:cubicBezTo>
              <a:cubicBezTo>
                <a:pt x="4735345" y="-21373"/>
                <a:pt x="5028447" y="1649"/>
                <a:pt x="5272557" y="0"/>
              </a:cubicBezTo>
              <a:cubicBezTo>
                <a:pt x="5516667" y="-1649"/>
                <a:pt x="5619181" y="41965"/>
                <a:pt x="5762485" y="0"/>
              </a:cubicBezTo>
              <a:cubicBezTo>
                <a:pt x="5905789" y="-41965"/>
                <a:pt x="6051602" y="43587"/>
                <a:pt x="6159094" y="0"/>
              </a:cubicBezTo>
              <a:cubicBezTo>
                <a:pt x="6266586" y="-43587"/>
                <a:pt x="6491632" y="38059"/>
                <a:pt x="6649021" y="0"/>
              </a:cubicBezTo>
              <a:cubicBezTo>
                <a:pt x="6806410" y="-38059"/>
                <a:pt x="6992743" y="18465"/>
                <a:pt x="7138949" y="0"/>
              </a:cubicBezTo>
              <a:cubicBezTo>
                <a:pt x="7285155" y="-18465"/>
                <a:pt x="7413633" y="2785"/>
                <a:pt x="7535558" y="0"/>
              </a:cubicBezTo>
              <a:cubicBezTo>
                <a:pt x="7657483" y="-2785"/>
                <a:pt x="7733865" y="6509"/>
                <a:pt x="7838846" y="0"/>
              </a:cubicBezTo>
              <a:cubicBezTo>
                <a:pt x="7943827" y="-6509"/>
                <a:pt x="8098551" y="15514"/>
                <a:pt x="8235455" y="0"/>
              </a:cubicBezTo>
              <a:cubicBezTo>
                <a:pt x="8372359" y="-15514"/>
                <a:pt x="8467404" y="14945"/>
                <a:pt x="8632063" y="0"/>
              </a:cubicBezTo>
              <a:cubicBezTo>
                <a:pt x="8796722" y="-14945"/>
                <a:pt x="9110690" y="42661"/>
                <a:pt x="9331960" y="0"/>
              </a:cubicBezTo>
              <a:cubicBezTo>
                <a:pt x="9372064" y="211633"/>
                <a:pt x="9290288" y="239084"/>
                <a:pt x="9331960" y="465762"/>
              </a:cubicBezTo>
              <a:cubicBezTo>
                <a:pt x="9373632" y="692440"/>
                <a:pt x="9273769" y="904580"/>
                <a:pt x="9331960" y="1194262"/>
              </a:cubicBezTo>
              <a:cubicBezTo>
                <a:pt x="9390151" y="1483944"/>
                <a:pt x="9327152" y="1572633"/>
                <a:pt x="9331960" y="1791393"/>
              </a:cubicBezTo>
              <a:cubicBezTo>
                <a:pt x="9336768" y="2010153"/>
                <a:pt x="9279014" y="2146445"/>
                <a:pt x="9331960" y="2454208"/>
              </a:cubicBezTo>
              <a:cubicBezTo>
                <a:pt x="9384906" y="2761971"/>
                <a:pt x="9264547" y="2952290"/>
                <a:pt x="9331960" y="3117023"/>
              </a:cubicBezTo>
              <a:cubicBezTo>
                <a:pt x="9399373" y="3281757"/>
                <a:pt x="9288743" y="3512534"/>
                <a:pt x="9331960" y="3648470"/>
              </a:cubicBezTo>
              <a:cubicBezTo>
                <a:pt x="9375177" y="3784406"/>
                <a:pt x="9283896" y="4074078"/>
                <a:pt x="9331960" y="4245601"/>
              </a:cubicBezTo>
              <a:cubicBezTo>
                <a:pt x="9380024" y="4417124"/>
                <a:pt x="9326228" y="4577138"/>
                <a:pt x="9331960" y="4777047"/>
              </a:cubicBezTo>
              <a:cubicBezTo>
                <a:pt x="9337692" y="4976956"/>
                <a:pt x="9302327" y="5144688"/>
                <a:pt x="9331960" y="5308494"/>
              </a:cubicBezTo>
              <a:cubicBezTo>
                <a:pt x="9361593" y="5472300"/>
                <a:pt x="9285934" y="5827365"/>
                <a:pt x="9331960" y="6036993"/>
              </a:cubicBezTo>
              <a:cubicBezTo>
                <a:pt x="9377986" y="6246621"/>
                <a:pt x="9292808" y="6354986"/>
                <a:pt x="9331960" y="6568440"/>
              </a:cubicBezTo>
              <a:cubicBezTo>
                <a:pt x="9248541" y="6614893"/>
                <a:pt x="9064858" y="6563077"/>
                <a:pt x="8935352" y="6568440"/>
              </a:cubicBezTo>
              <a:cubicBezTo>
                <a:pt x="8805846" y="6573803"/>
                <a:pt x="8639288" y="6531888"/>
                <a:pt x="8538743" y="6568440"/>
              </a:cubicBezTo>
              <a:cubicBezTo>
                <a:pt x="8438198" y="6604992"/>
                <a:pt x="8281285" y="6527024"/>
                <a:pt x="8142135" y="6568440"/>
              </a:cubicBezTo>
              <a:cubicBezTo>
                <a:pt x="8002985" y="6609856"/>
                <a:pt x="7832010" y="6503697"/>
                <a:pt x="7558888" y="6568440"/>
              </a:cubicBezTo>
              <a:cubicBezTo>
                <a:pt x="7285766" y="6633183"/>
                <a:pt x="7136734" y="6533103"/>
                <a:pt x="6975640" y="6568440"/>
              </a:cubicBezTo>
              <a:cubicBezTo>
                <a:pt x="6814546" y="6603777"/>
                <a:pt x="6808667" y="6534779"/>
                <a:pt x="6672351" y="6568440"/>
              </a:cubicBezTo>
              <a:cubicBezTo>
                <a:pt x="6536035" y="6602101"/>
                <a:pt x="6284973" y="6535142"/>
                <a:pt x="6089104" y="6568440"/>
              </a:cubicBezTo>
              <a:cubicBezTo>
                <a:pt x="5893235" y="6601738"/>
                <a:pt x="5486738" y="6559762"/>
                <a:pt x="5319217" y="6568440"/>
              </a:cubicBezTo>
              <a:cubicBezTo>
                <a:pt x="5151696" y="6577118"/>
                <a:pt x="5031250" y="6565769"/>
                <a:pt x="4829289" y="6568440"/>
              </a:cubicBezTo>
              <a:cubicBezTo>
                <a:pt x="4627328" y="6571111"/>
                <a:pt x="4219761" y="6513273"/>
                <a:pt x="4059403" y="6568440"/>
              </a:cubicBezTo>
              <a:cubicBezTo>
                <a:pt x="3899045" y="6623607"/>
                <a:pt x="3584387" y="6535558"/>
                <a:pt x="3382835" y="6568440"/>
              </a:cubicBezTo>
              <a:cubicBezTo>
                <a:pt x="3181283" y="6601322"/>
                <a:pt x="2924239" y="6492227"/>
                <a:pt x="2706268" y="6568440"/>
              </a:cubicBezTo>
              <a:cubicBezTo>
                <a:pt x="2488297" y="6644653"/>
                <a:pt x="2379681" y="6560449"/>
                <a:pt x="2216340" y="6568440"/>
              </a:cubicBezTo>
              <a:cubicBezTo>
                <a:pt x="2052999" y="6576431"/>
                <a:pt x="2010954" y="6537628"/>
                <a:pt x="1913052" y="6568440"/>
              </a:cubicBezTo>
              <a:cubicBezTo>
                <a:pt x="1815150" y="6599252"/>
                <a:pt x="1469313" y="6551062"/>
                <a:pt x="1329804" y="6568440"/>
              </a:cubicBezTo>
              <a:cubicBezTo>
                <a:pt x="1190295" y="6585818"/>
                <a:pt x="1022485" y="6508811"/>
                <a:pt x="746557" y="6568440"/>
              </a:cubicBezTo>
              <a:cubicBezTo>
                <a:pt x="470629" y="6628069"/>
                <a:pt x="314549" y="6558896"/>
                <a:pt x="0" y="6568440"/>
              </a:cubicBezTo>
              <a:cubicBezTo>
                <a:pt x="-23633" y="6376255"/>
                <a:pt x="90" y="6258854"/>
                <a:pt x="0" y="6168362"/>
              </a:cubicBezTo>
              <a:cubicBezTo>
                <a:pt x="-90" y="6077870"/>
                <a:pt x="33377" y="5852217"/>
                <a:pt x="0" y="5702600"/>
              </a:cubicBezTo>
              <a:cubicBezTo>
                <a:pt x="-33377" y="5552983"/>
                <a:pt x="17452" y="5393995"/>
                <a:pt x="0" y="5302522"/>
              </a:cubicBezTo>
              <a:cubicBezTo>
                <a:pt x="-17452" y="5211049"/>
                <a:pt x="54023" y="4941177"/>
                <a:pt x="0" y="4771076"/>
              </a:cubicBezTo>
              <a:cubicBezTo>
                <a:pt x="-54023" y="4600975"/>
                <a:pt x="11448" y="4518951"/>
                <a:pt x="0" y="4370998"/>
              </a:cubicBezTo>
              <a:cubicBezTo>
                <a:pt x="-11448" y="4223045"/>
                <a:pt x="40622" y="3983696"/>
                <a:pt x="0" y="3839552"/>
              </a:cubicBezTo>
              <a:cubicBezTo>
                <a:pt x="-40622" y="3695408"/>
                <a:pt x="5450" y="3596892"/>
                <a:pt x="0" y="3439474"/>
              </a:cubicBezTo>
              <a:cubicBezTo>
                <a:pt x="-5450" y="3282056"/>
                <a:pt x="20822" y="3124439"/>
                <a:pt x="0" y="3039396"/>
              </a:cubicBezTo>
              <a:cubicBezTo>
                <a:pt x="-20822" y="2954353"/>
                <a:pt x="9279" y="2628358"/>
                <a:pt x="0" y="2310897"/>
              </a:cubicBezTo>
              <a:cubicBezTo>
                <a:pt x="-9279" y="1993436"/>
                <a:pt x="45046" y="2006047"/>
                <a:pt x="0" y="1779450"/>
              </a:cubicBezTo>
              <a:cubicBezTo>
                <a:pt x="-45046" y="1552853"/>
                <a:pt x="70227" y="1347043"/>
                <a:pt x="0" y="1182319"/>
              </a:cubicBezTo>
              <a:cubicBezTo>
                <a:pt x="-70227" y="1017595"/>
                <a:pt x="6785" y="953390"/>
                <a:pt x="0" y="782241"/>
              </a:cubicBezTo>
              <a:cubicBezTo>
                <a:pt x="-6785" y="611092"/>
                <a:pt x="22719" y="19804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36</xdr:col>
      <xdr:colOff>548640</xdr:colOff>
      <xdr:row>101</xdr:row>
      <xdr:rowOff>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8695A982-237E-4E81-BDB2-404D14928324}"/>
            </a:ext>
          </a:extLst>
        </xdr:cNvPr>
        <xdr:cNvSpPr/>
      </xdr:nvSpPr>
      <xdr:spPr>
        <a:xfrm>
          <a:off x="14546580" y="22362160"/>
          <a:ext cx="8953500" cy="3141980"/>
        </a:xfrm>
        <a:custGeom>
          <a:avLst/>
          <a:gdLst>
            <a:gd name="csX0" fmla="*/ 0 w 8953500"/>
            <a:gd name="csY0" fmla="*/ 523674 h 3141980"/>
            <a:gd name="csX1" fmla="*/ 523674 w 8953500"/>
            <a:gd name="csY1" fmla="*/ 0 h 3141980"/>
            <a:gd name="csX2" fmla="*/ 851215 w 8953500"/>
            <a:gd name="csY2" fmla="*/ 0 h 3141980"/>
            <a:gd name="csX3" fmla="*/ 1495001 w 8953500"/>
            <a:gd name="csY3" fmla="*/ 0 h 3141980"/>
            <a:gd name="csX4" fmla="*/ 2059726 w 8953500"/>
            <a:gd name="csY4" fmla="*/ 0 h 3141980"/>
            <a:gd name="csX5" fmla="*/ 2782575 w 8953500"/>
            <a:gd name="csY5" fmla="*/ 0 h 3141980"/>
            <a:gd name="csX6" fmla="*/ 3505423 w 8953500"/>
            <a:gd name="csY6" fmla="*/ 0 h 3141980"/>
            <a:gd name="csX7" fmla="*/ 4149209 w 8953500"/>
            <a:gd name="csY7" fmla="*/ 0 h 3141980"/>
            <a:gd name="csX8" fmla="*/ 4634873 w 8953500"/>
            <a:gd name="csY8" fmla="*/ 0 h 3141980"/>
            <a:gd name="csX9" fmla="*/ 5041475 w 8953500"/>
            <a:gd name="csY9" fmla="*/ 0 h 3141980"/>
            <a:gd name="csX10" fmla="*/ 5606200 w 8953500"/>
            <a:gd name="csY10" fmla="*/ 0 h 3141980"/>
            <a:gd name="csX11" fmla="*/ 6091864 w 8953500"/>
            <a:gd name="csY11" fmla="*/ 0 h 3141980"/>
            <a:gd name="csX12" fmla="*/ 6656589 w 8953500"/>
            <a:gd name="csY12" fmla="*/ 0 h 3141980"/>
            <a:gd name="csX13" fmla="*/ 6984130 w 8953500"/>
            <a:gd name="csY13" fmla="*/ 0 h 3141980"/>
            <a:gd name="csX14" fmla="*/ 7311670 w 8953500"/>
            <a:gd name="csY14" fmla="*/ 0 h 3141980"/>
            <a:gd name="csX15" fmla="*/ 8429826 w 8953500"/>
            <a:gd name="csY15" fmla="*/ 0 h 3141980"/>
            <a:gd name="csX16" fmla="*/ 8953500 w 8953500"/>
            <a:gd name="csY16" fmla="*/ 523674 h 3141980"/>
            <a:gd name="csX17" fmla="*/ 8953500 w 8953500"/>
            <a:gd name="csY17" fmla="*/ 1026386 h 3141980"/>
            <a:gd name="csX18" fmla="*/ 8953500 w 8953500"/>
            <a:gd name="csY18" fmla="*/ 1487205 h 3141980"/>
            <a:gd name="csX19" fmla="*/ 8953500 w 8953500"/>
            <a:gd name="csY19" fmla="*/ 2031809 h 3141980"/>
            <a:gd name="csX20" fmla="*/ 8953500 w 8953500"/>
            <a:gd name="csY20" fmla="*/ 2618306 h 3141980"/>
            <a:gd name="csX21" fmla="*/ 8429826 w 8953500"/>
            <a:gd name="csY21" fmla="*/ 3141980 h 3141980"/>
            <a:gd name="csX22" fmla="*/ 7865101 w 8953500"/>
            <a:gd name="csY22" fmla="*/ 3141980 h 3141980"/>
            <a:gd name="csX23" fmla="*/ 7379437 w 8953500"/>
            <a:gd name="csY23" fmla="*/ 3141980 h 3141980"/>
            <a:gd name="csX24" fmla="*/ 6735651 w 8953500"/>
            <a:gd name="csY24" fmla="*/ 3141980 h 3141980"/>
            <a:gd name="csX25" fmla="*/ 6408110 w 8953500"/>
            <a:gd name="csY25" fmla="*/ 3141980 h 3141980"/>
            <a:gd name="csX26" fmla="*/ 6001508 w 8953500"/>
            <a:gd name="csY26" fmla="*/ 3141980 h 3141980"/>
            <a:gd name="csX27" fmla="*/ 5436783 w 8953500"/>
            <a:gd name="csY27" fmla="*/ 3141980 h 3141980"/>
            <a:gd name="csX28" fmla="*/ 5109242 w 8953500"/>
            <a:gd name="csY28" fmla="*/ 3141980 h 3141980"/>
            <a:gd name="csX29" fmla="*/ 4544517 w 8953500"/>
            <a:gd name="csY29" fmla="*/ 3141980 h 3141980"/>
            <a:gd name="csX30" fmla="*/ 4216976 w 8953500"/>
            <a:gd name="csY30" fmla="*/ 3141980 h 3141980"/>
            <a:gd name="csX31" fmla="*/ 3652251 w 8953500"/>
            <a:gd name="csY31" fmla="*/ 3141980 h 3141980"/>
            <a:gd name="csX32" fmla="*/ 3087526 w 8953500"/>
            <a:gd name="csY32" fmla="*/ 3141980 h 3141980"/>
            <a:gd name="csX33" fmla="*/ 2443739 w 8953500"/>
            <a:gd name="csY33" fmla="*/ 3141980 h 3141980"/>
            <a:gd name="csX34" fmla="*/ 1958076 w 8953500"/>
            <a:gd name="csY34" fmla="*/ 3141980 h 3141980"/>
            <a:gd name="csX35" fmla="*/ 1393351 w 8953500"/>
            <a:gd name="csY35" fmla="*/ 3141980 h 3141980"/>
            <a:gd name="csX36" fmla="*/ 523674 w 8953500"/>
            <a:gd name="csY36" fmla="*/ 3141980 h 3141980"/>
            <a:gd name="csX37" fmla="*/ 0 w 8953500"/>
            <a:gd name="csY37" fmla="*/ 2618306 h 3141980"/>
            <a:gd name="csX38" fmla="*/ 0 w 8953500"/>
            <a:gd name="csY38" fmla="*/ 2052755 h 3141980"/>
            <a:gd name="csX39" fmla="*/ 0 w 8953500"/>
            <a:gd name="csY39" fmla="*/ 1570990 h 3141980"/>
            <a:gd name="csX40" fmla="*/ 0 w 8953500"/>
            <a:gd name="csY40" fmla="*/ 1005439 h 3141980"/>
            <a:gd name="csX41" fmla="*/ 0 w 8953500"/>
            <a:gd name="csY41" fmla="*/ 523674 h 31419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953500" h="3141980" extrusionOk="0">
              <a:moveTo>
                <a:pt x="0" y="523674"/>
              </a:moveTo>
              <a:cubicBezTo>
                <a:pt x="-27724" y="280231"/>
                <a:pt x="314472" y="21394"/>
                <a:pt x="523674" y="0"/>
              </a:cubicBezTo>
              <a:cubicBezTo>
                <a:pt x="628018" y="-25978"/>
                <a:pt x="773608" y="36719"/>
                <a:pt x="851215" y="0"/>
              </a:cubicBezTo>
              <a:cubicBezTo>
                <a:pt x="928822" y="-36719"/>
                <a:pt x="1234547" y="66585"/>
                <a:pt x="1495001" y="0"/>
              </a:cubicBezTo>
              <a:cubicBezTo>
                <a:pt x="1755455" y="-66585"/>
                <a:pt x="1795420" y="28975"/>
                <a:pt x="2059726" y="0"/>
              </a:cubicBezTo>
              <a:cubicBezTo>
                <a:pt x="2324033" y="-28975"/>
                <a:pt x="2512724" y="1199"/>
                <a:pt x="2782575" y="0"/>
              </a:cubicBezTo>
              <a:cubicBezTo>
                <a:pt x="3052426" y="-1199"/>
                <a:pt x="3234798" y="75119"/>
                <a:pt x="3505423" y="0"/>
              </a:cubicBezTo>
              <a:cubicBezTo>
                <a:pt x="3776048" y="-75119"/>
                <a:pt x="3892139" y="64163"/>
                <a:pt x="4149209" y="0"/>
              </a:cubicBezTo>
              <a:cubicBezTo>
                <a:pt x="4406279" y="-64163"/>
                <a:pt x="4437985" y="1470"/>
                <a:pt x="4634873" y="0"/>
              </a:cubicBezTo>
              <a:cubicBezTo>
                <a:pt x="4831761" y="-1470"/>
                <a:pt x="4932129" y="44907"/>
                <a:pt x="5041475" y="0"/>
              </a:cubicBezTo>
              <a:cubicBezTo>
                <a:pt x="5150821" y="-44907"/>
                <a:pt x="5338169" y="22481"/>
                <a:pt x="5606200" y="0"/>
              </a:cubicBezTo>
              <a:cubicBezTo>
                <a:pt x="5874231" y="-22481"/>
                <a:pt x="5923589" y="45657"/>
                <a:pt x="6091864" y="0"/>
              </a:cubicBezTo>
              <a:cubicBezTo>
                <a:pt x="6260139" y="-45657"/>
                <a:pt x="6387476" y="36678"/>
                <a:pt x="6656589" y="0"/>
              </a:cubicBezTo>
              <a:cubicBezTo>
                <a:pt x="6925702" y="-36678"/>
                <a:pt x="6856280" y="36371"/>
                <a:pt x="6984130" y="0"/>
              </a:cubicBezTo>
              <a:cubicBezTo>
                <a:pt x="7111980" y="-36371"/>
                <a:pt x="7222302" y="29383"/>
                <a:pt x="7311670" y="0"/>
              </a:cubicBezTo>
              <a:cubicBezTo>
                <a:pt x="7401038" y="-29383"/>
                <a:pt x="7989538" y="55068"/>
                <a:pt x="8429826" y="0"/>
              </a:cubicBezTo>
              <a:cubicBezTo>
                <a:pt x="8726096" y="-43833"/>
                <a:pt x="8967609" y="176675"/>
                <a:pt x="8953500" y="523674"/>
              </a:cubicBezTo>
              <a:cubicBezTo>
                <a:pt x="8984385" y="709179"/>
                <a:pt x="8900754" y="852177"/>
                <a:pt x="8953500" y="1026386"/>
              </a:cubicBezTo>
              <a:cubicBezTo>
                <a:pt x="9006246" y="1200595"/>
                <a:pt x="8952144" y="1311383"/>
                <a:pt x="8953500" y="1487205"/>
              </a:cubicBezTo>
              <a:cubicBezTo>
                <a:pt x="8954856" y="1663027"/>
                <a:pt x="8935807" y="1838763"/>
                <a:pt x="8953500" y="2031809"/>
              </a:cubicBezTo>
              <a:cubicBezTo>
                <a:pt x="8971193" y="2224855"/>
                <a:pt x="8903953" y="2361051"/>
                <a:pt x="8953500" y="2618306"/>
              </a:cubicBezTo>
              <a:cubicBezTo>
                <a:pt x="8991432" y="2905614"/>
                <a:pt x="8746791" y="3177784"/>
                <a:pt x="8429826" y="3141980"/>
              </a:cubicBezTo>
              <a:cubicBezTo>
                <a:pt x="8228245" y="3163248"/>
                <a:pt x="8138860" y="3099838"/>
                <a:pt x="7865101" y="3141980"/>
              </a:cubicBezTo>
              <a:cubicBezTo>
                <a:pt x="7591342" y="3184122"/>
                <a:pt x="7592855" y="3090640"/>
                <a:pt x="7379437" y="3141980"/>
              </a:cubicBezTo>
              <a:cubicBezTo>
                <a:pt x="7166019" y="3193320"/>
                <a:pt x="6871494" y="3075006"/>
                <a:pt x="6735651" y="3141980"/>
              </a:cubicBezTo>
              <a:cubicBezTo>
                <a:pt x="6599808" y="3208954"/>
                <a:pt x="6534552" y="3111230"/>
                <a:pt x="6408110" y="3141980"/>
              </a:cubicBezTo>
              <a:cubicBezTo>
                <a:pt x="6281668" y="3172730"/>
                <a:pt x="6136611" y="3112751"/>
                <a:pt x="6001508" y="3141980"/>
              </a:cubicBezTo>
              <a:cubicBezTo>
                <a:pt x="5866405" y="3171209"/>
                <a:pt x="5640919" y="3078975"/>
                <a:pt x="5436783" y="3141980"/>
              </a:cubicBezTo>
              <a:cubicBezTo>
                <a:pt x="5232648" y="3204985"/>
                <a:pt x="5185318" y="3115104"/>
                <a:pt x="5109242" y="3141980"/>
              </a:cubicBezTo>
              <a:cubicBezTo>
                <a:pt x="5033166" y="3168856"/>
                <a:pt x="4676543" y="3075791"/>
                <a:pt x="4544517" y="3141980"/>
              </a:cubicBezTo>
              <a:cubicBezTo>
                <a:pt x="4412491" y="3208169"/>
                <a:pt x="4295233" y="3112619"/>
                <a:pt x="4216976" y="3141980"/>
              </a:cubicBezTo>
              <a:cubicBezTo>
                <a:pt x="4138719" y="3171341"/>
                <a:pt x="3869500" y="3133322"/>
                <a:pt x="3652251" y="3141980"/>
              </a:cubicBezTo>
              <a:cubicBezTo>
                <a:pt x="3435002" y="3150638"/>
                <a:pt x="3265696" y="3124056"/>
                <a:pt x="3087526" y="3141980"/>
              </a:cubicBezTo>
              <a:cubicBezTo>
                <a:pt x="2909356" y="3159904"/>
                <a:pt x="2675579" y="3115124"/>
                <a:pt x="2443739" y="3141980"/>
              </a:cubicBezTo>
              <a:cubicBezTo>
                <a:pt x="2211899" y="3168836"/>
                <a:pt x="2110758" y="3097298"/>
                <a:pt x="1958076" y="3141980"/>
              </a:cubicBezTo>
              <a:cubicBezTo>
                <a:pt x="1805394" y="3186662"/>
                <a:pt x="1606857" y="3091058"/>
                <a:pt x="1393351" y="3141980"/>
              </a:cubicBezTo>
              <a:cubicBezTo>
                <a:pt x="1179845" y="3192902"/>
                <a:pt x="708108" y="3133110"/>
                <a:pt x="523674" y="3141980"/>
              </a:cubicBezTo>
              <a:cubicBezTo>
                <a:pt x="228824" y="3095247"/>
                <a:pt x="9681" y="2927359"/>
                <a:pt x="0" y="2618306"/>
              </a:cubicBezTo>
              <a:cubicBezTo>
                <a:pt x="-5216" y="2503173"/>
                <a:pt x="633" y="2219862"/>
                <a:pt x="0" y="2052755"/>
              </a:cubicBezTo>
              <a:cubicBezTo>
                <a:pt x="-633" y="1885648"/>
                <a:pt x="31156" y="1787386"/>
                <a:pt x="0" y="1570990"/>
              </a:cubicBezTo>
              <a:cubicBezTo>
                <a:pt x="-31156" y="1354595"/>
                <a:pt x="53900" y="1194654"/>
                <a:pt x="0" y="1005439"/>
              </a:cubicBezTo>
              <a:cubicBezTo>
                <a:pt x="-53900" y="816224"/>
                <a:pt x="37435" y="666722"/>
                <a:pt x="0" y="52367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36</xdr:col>
      <xdr:colOff>444500</xdr:colOff>
      <xdr:row>129</xdr:row>
      <xdr:rowOff>127000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FE90456F-E069-4DD3-A85B-BB56349777F4}"/>
            </a:ext>
          </a:extLst>
        </xdr:cNvPr>
        <xdr:cNvSpPr/>
      </xdr:nvSpPr>
      <xdr:spPr>
        <a:xfrm>
          <a:off x="14673580" y="29123640"/>
          <a:ext cx="8722360" cy="3121660"/>
        </a:xfrm>
        <a:custGeom>
          <a:avLst/>
          <a:gdLst>
            <a:gd name="csX0" fmla="*/ 0 w 8722360"/>
            <a:gd name="csY0" fmla="*/ 520287 h 3121660"/>
            <a:gd name="csX1" fmla="*/ 520287 w 8722360"/>
            <a:gd name="csY1" fmla="*/ 0 h 3121660"/>
            <a:gd name="csX2" fmla="*/ 1264829 w 8722360"/>
            <a:gd name="csY2" fmla="*/ 0 h 3121660"/>
            <a:gd name="csX3" fmla="*/ 1625282 w 8722360"/>
            <a:gd name="csY3" fmla="*/ 0 h 3121660"/>
            <a:gd name="csX4" fmla="*/ 1985735 w 8722360"/>
            <a:gd name="csY4" fmla="*/ 0 h 3121660"/>
            <a:gd name="csX5" fmla="*/ 2346188 w 8722360"/>
            <a:gd name="csY5" fmla="*/ 0 h 3121660"/>
            <a:gd name="csX6" fmla="*/ 3090731 w 8722360"/>
            <a:gd name="csY6" fmla="*/ 0 h 3121660"/>
            <a:gd name="csX7" fmla="*/ 3681637 w 8722360"/>
            <a:gd name="csY7" fmla="*/ 0 h 3121660"/>
            <a:gd name="csX8" fmla="*/ 4272544 w 8722360"/>
            <a:gd name="csY8" fmla="*/ 0 h 3121660"/>
            <a:gd name="csX9" fmla="*/ 4632997 w 8722360"/>
            <a:gd name="csY9" fmla="*/ 0 h 3121660"/>
            <a:gd name="csX10" fmla="*/ 5300722 w 8722360"/>
            <a:gd name="csY10" fmla="*/ 0 h 3121660"/>
            <a:gd name="csX11" fmla="*/ 5968446 w 8722360"/>
            <a:gd name="csY11" fmla="*/ 0 h 3121660"/>
            <a:gd name="csX12" fmla="*/ 6482535 w 8722360"/>
            <a:gd name="csY12" fmla="*/ 0 h 3121660"/>
            <a:gd name="csX13" fmla="*/ 6842988 w 8722360"/>
            <a:gd name="csY13" fmla="*/ 0 h 3121660"/>
            <a:gd name="csX14" fmla="*/ 7203441 w 8722360"/>
            <a:gd name="csY14" fmla="*/ 0 h 3121660"/>
            <a:gd name="csX15" fmla="*/ 7640712 w 8722360"/>
            <a:gd name="csY15" fmla="*/ 0 h 3121660"/>
            <a:gd name="csX16" fmla="*/ 8202073 w 8722360"/>
            <a:gd name="csY16" fmla="*/ 0 h 3121660"/>
            <a:gd name="csX17" fmla="*/ 8722360 w 8722360"/>
            <a:gd name="csY17" fmla="*/ 520287 h 3121660"/>
            <a:gd name="csX18" fmla="*/ 8722360 w 8722360"/>
            <a:gd name="csY18" fmla="*/ 1082180 h 3121660"/>
            <a:gd name="csX19" fmla="*/ 8722360 w 8722360"/>
            <a:gd name="csY19" fmla="*/ 1602452 h 3121660"/>
            <a:gd name="csX20" fmla="*/ 8722360 w 8722360"/>
            <a:gd name="csY20" fmla="*/ 2122723 h 3121660"/>
            <a:gd name="csX21" fmla="*/ 8722360 w 8722360"/>
            <a:gd name="csY21" fmla="*/ 2601373 h 3121660"/>
            <a:gd name="csX22" fmla="*/ 8202073 w 8722360"/>
            <a:gd name="csY22" fmla="*/ 3121660 h 3121660"/>
            <a:gd name="csX23" fmla="*/ 7687984 w 8722360"/>
            <a:gd name="csY23" fmla="*/ 3121660 h 3121660"/>
            <a:gd name="csX24" fmla="*/ 6943442 w 8722360"/>
            <a:gd name="csY24" fmla="*/ 3121660 h 3121660"/>
            <a:gd name="csX25" fmla="*/ 6275717 w 8722360"/>
            <a:gd name="csY25" fmla="*/ 3121660 h 3121660"/>
            <a:gd name="csX26" fmla="*/ 5531175 w 8722360"/>
            <a:gd name="csY26" fmla="*/ 3121660 h 3121660"/>
            <a:gd name="csX27" fmla="*/ 4863451 w 8722360"/>
            <a:gd name="csY27" fmla="*/ 3121660 h 3121660"/>
            <a:gd name="csX28" fmla="*/ 4118908 w 8722360"/>
            <a:gd name="csY28" fmla="*/ 3121660 h 3121660"/>
            <a:gd name="csX29" fmla="*/ 3604820 w 8722360"/>
            <a:gd name="csY29" fmla="*/ 3121660 h 3121660"/>
            <a:gd name="csX30" fmla="*/ 3167549 w 8722360"/>
            <a:gd name="csY30" fmla="*/ 3121660 h 3121660"/>
            <a:gd name="csX31" fmla="*/ 2653460 w 8722360"/>
            <a:gd name="csY31" fmla="*/ 3121660 h 3121660"/>
            <a:gd name="csX32" fmla="*/ 2293007 w 8722360"/>
            <a:gd name="csY32" fmla="*/ 3121660 h 3121660"/>
            <a:gd name="csX33" fmla="*/ 1778918 w 8722360"/>
            <a:gd name="csY33" fmla="*/ 3121660 h 3121660"/>
            <a:gd name="csX34" fmla="*/ 1418465 w 8722360"/>
            <a:gd name="csY34" fmla="*/ 3121660 h 3121660"/>
            <a:gd name="csX35" fmla="*/ 1058012 w 8722360"/>
            <a:gd name="csY35" fmla="*/ 3121660 h 3121660"/>
            <a:gd name="csX36" fmla="*/ 520287 w 8722360"/>
            <a:gd name="csY36" fmla="*/ 3121660 h 3121660"/>
            <a:gd name="csX37" fmla="*/ 0 w 8722360"/>
            <a:gd name="csY37" fmla="*/ 2601373 h 3121660"/>
            <a:gd name="csX38" fmla="*/ 0 w 8722360"/>
            <a:gd name="csY38" fmla="*/ 2143534 h 3121660"/>
            <a:gd name="csX39" fmla="*/ 0 w 8722360"/>
            <a:gd name="csY39" fmla="*/ 1581641 h 3121660"/>
            <a:gd name="csX40" fmla="*/ 0 w 8722360"/>
            <a:gd name="csY40" fmla="*/ 1061369 h 3121660"/>
            <a:gd name="csX41" fmla="*/ 0 w 8722360"/>
            <a:gd name="csY41" fmla="*/ 520287 h 31216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722360" h="3121660" extrusionOk="0">
              <a:moveTo>
                <a:pt x="0" y="520287"/>
              </a:moveTo>
              <a:cubicBezTo>
                <a:pt x="-74652" y="201900"/>
                <a:pt x="229251" y="-63446"/>
                <a:pt x="520287" y="0"/>
              </a:cubicBezTo>
              <a:cubicBezTo>
                <a:pt x="721373" y="-50461"/>
                <a:pt x="988711" y="4157"/>
                <a:pt x="1264829" y="0"/>
              </a:cubicBezTo>
              <a:cubicBezTo>
                <a:pt x="1540947" y="-4157"/>
                <a:pt x="1485240" y="15111"/>
                <a:pt x="1625282" y="0"/>
              </a:cubicBezTo>
              <a:cubicBezTo>
                <a:pt x="1765324" y="-15111"/>
                <a:pt x="1867578" y="41475"/>
                <a:pt x="1985735" y="0"/>
              </a:cubicBezTo>
              <a:cubicBezTo>
                <a:pt x="2103892" y="-41475"/>
                <a:pt x="2180340" y="822"/>
                <a:pt x="2346188" y="0"/>
              </a:cubicBezTo>
              <a:cubicBezTo>
                <a:pt x="2512036" y="-822"/>
                <a:pt x="2821234" y="33556"/>
                <a:pt x="3090731" y="0"/>
              </a:cubicBezTo>
              <a:cubicBezTo>
                <a:pt x="3360228" y="-33556"/>
                <a:pt x="3451900" y="50857"/>
                <a:pt x="3681637" y="0"/>
              </a:cubicBezTo>
              <a:cubicBezTo>
                <a:pt x="3911374" y="-50857"/>
                <a:pt x="4126210" y="61131"/>
                <a:pt x="4272544" y="0"/>
              </a:cubicBezTo>
              <a:cubicBezTo>
                <a:pt x="4418878" y="-61131"/>
                <a:pt x="4479100" y="41182"/>
                <a:pt x="4632997" y="0"/>
              </a:cubicBezTo>
              <a:cubicBezTo>
                <a:pt x="4786894" y="-41182"/>
                <a:pt x="5062429" y="32245"/>
                <a:pt x="5300722" y="0"/>
              </a:cubicBezTo>
              <a:cubicBezTo>
                <a:pt x="5539015" y="-32245"/>
                <a:pt x="5809657" y="30048"/>
                <a:pt x="5968446" y="0"/>
              </a:cubicBezTo>
              <a:cubicBezTo>
                <a:pt x="6127235" y="-30048"/>
                <a:pt x="6348860" y="11552"/>
                <a:pt x="6482535" y="0"/>
              </a:cubicBezTo>
              <a:cubicBezTo>
                <a:pt x="6616210" y="-11552"/>
                <a:pt x="6675872" y="23896"/>
                <a:pt x="6842988" y="0"/>
              </a:cubicBezTo>
              <a:cubicBezTo>
                <a:pt x="7010104" y="-23896"/>
                <a:pt x="7121602" y="2531"/>
                <a:pt x="7203441" y="0"/>
              </a:cubicBezTo>
              <a:cubicBezTo>
                <a:pt x="7285280" y="-2531"/>
                <a:pt x="7514970" y="32366"/>
                <a:pt x="7640712" y="0"/>
              </a:cubicBezTo>
              <a:cubicBezTo>
                <a:pt x="7766454" y="-32366"/>
                <a:pt x="7974016" y="51637"/>
                <a:pt x="8202073" y="0"/>
              </a:cubicBezTo>
              <a:cubicBezTo>
                <a:pt x="8469792" y="79084"/>
                <a:pt x="8735938" y="265857"/>
                <a:pt x="8722360" y="520287"/>
              </a:cubicBezTo>
              <a:cubicBezTo>
                <a:pt x="8776132" y="761595"/>
                <a:pt x="8696812" y="855765"/>
                <a:pt x="8722360" y="1082180"/>
              </a:cubicBezTo>
              <a:cubicBezTo>
                <a:pt x="8747908" y="1308595"/>
                <a:pt x="8701010" y="1479991"/>
                <a:pt x="8722360" y="1602452"/>
              </a:cubicBezTo>
              <a:cubicBezTo>
                <a:pt x="8743710" y="1724913"/>
                <a:pt x="8718028" y="1947094"/>
                <a:pt x="8722360" y="2122723"/>
              </a:cubicBezTo>
              <a:cubicBezTo>
                <a:pt x="8726692" y="2298352"/>
                <a:pt x="8695198" y="2432026"/>
                <a:pt x="8722360" y="2601373"/>
              </a:cubicBezTo>
              <a:cubicBezTo>
                <a:pt x="8732374" y="2875830"/>
                <a:pt x="8501749" y="3161628"/>
                <a:pt x="8202073" y="3121660"/>
              </a:cubicBezTo>
              <a:cubicBezTo>
                <a:pt x="7984594" y="3159043"/>
                <a:pt x="7848436" y="3088312"/>
                <a:pt x="7687984" y="3121660"/>
              </a:cubicBezTo>
              <a:cubicBezTo>
                <a:pt x="7527532" y="3155008"/>
                <a:pt x="7241206" y="3107636"/>
                <a:pt x="6943442" y="3121660"/>
              </a:cubicBezTo>
              <a:cubicBezTo>
                <a:pt x="6645678" y="3135684"/>
                <a:pt x="6592462" y="3078486"/>
                <a:pt x="6275717" y="3121660"/>
              </a:cubicBezTo>
              <a:cubicBezTo>
                <a:pt x="5958972" y="3164834"/>
                <a:pt x="5837004" y="3094511"/>
                <a:pt x="5531175" y="3121660"/>
              </a:cubicBezTo>
              <a:cubicBezTo>
                <a:pt x="5225346" y="3148809"/>
                <a:pt x="5158648" y="3118276"/>
                <a:pt x="4863451" y="3121660"/>
              </a:cubicBezTo>
              <a:cubicBezTo>
                <a:pt x="4568254" y="3125044"/>
                <a:pt x="4277272" y="3046185"/>
                <a:pt x="4118908" y="3121660"/>
              </a:cubicBezTo>
              <a:cubicBezTo>
                <a:pt x="3960544" y="3197135"/>
                <a:pt x="3719593" y="3111439"/>
                <a:pt x="3604820" y="3121660"/>
              </a:cubicBezTo>
              <a:cubicBezTo>
                <a:pt x="3490047" y="3131881"/>
                <a:pt x="3274606" y="3109188"/>
                <a:pt x="3167549" y="3121660"/>
              </a:cubicBezTo>
              <a:cubicBezTo>
                <a:pt x="3060492" y="3134132"/>
                <a:pt x="2768485" y="3083229"/>
                <a:pt x="2653460" y="3121660"/>
              </a:cubicBezTo>
              <a:cubicBezTo>
                <a:pt x="2538435" y="3160091"/>
                <a:pt x="2403910" y="3092171"/>
                <a:pt x="2293007" y="3121660"/>
              </a:cubicBezTo>
              <a:cubicBezTo>
                <a:pt x="2182104" y="3151149"/>
                <a:pt x="1998450" y="3067128"/>
                <a:pt x="1778918" y="3121660"/>
              </a:cubicBezTo>
              <a:cubicBezTo>
                <a:pt x="1559386" y="3176192"/>
                <a:pt x="1588165" y="3080506"/>
                <a:pt x="1418465" y="3121660"/>
              </a:cubicBezTo>
              <a:cubicBezTo>
                <a:pt x="1248765" y="3162814"/>
                <a:pt x="1193258" y="3110599"/>
                <a:pt x="1058012" y="3121660"/>
              </a:cubicBezTo>
              <a:cubicBezTo>
                <a:pt x="922766" y="3132721"/>
                <a:pt x="723763" y="3088844"/>
                <a:pt x="520287" y="3121660"/>
              </a:cubicBezTo>
              <a:cubicBezTo>
                <a:pt x="216632" y="3134388"/>
                <a:pt x="34485" y="2892966"/>
                <a:pt x="0" y="2601373"/>
              </a:cubicBezTo>
              <a:cubicBezTo>
                <a:pt x="-17498" y="2452023"/>
                <a:pt x="4120" y="2272126"/>
                <a:pt x="0" y="2143534"/>
              </a:cubicBezTo>
              <a:cubicBezTo>
                <a:pt x="-4120" y="2014942"/>
                <a:pt x="3728" y="1750355"/>
                <a:pt x="0" y="1581641"/>
              </a:cubicBezTo>
              <a:cubicBezTo>
                <a:pt x="-3728" y="1412927"/>
                <a:pt x="37340" y="1200179"/>
                <a:pt x="0" y="1061369"/>
              </a:cubicBezTo>
              <a:cubicBezTo>
                <a:pt x="-37340" y="922559"/>
                <a:pt x="24121" y="740521"/>
                <a:pt x="0" y="520287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165100</xdr:colOff>
      <xdr:row>29</xdr:row>
      <xdr:rowOff>139700</xdr:rowOff>
    </xdr:from>
    <xdr:to>
      <xdr:col>36</xdr:col>
      <xdr:colOff>558800</xdr:colOff>
      <xdr:row>67</xdr:row>
      <xdr:rowOff>104140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BF954594-B61C-4059-9AB1-F1CE694CD0E7}"/>
            </a:ext>
          </a:extLst>
        </xdr:cNvPr>
        <xdr:cNvSpPr/>
      </xdr:nvSpPr>
      <xdr:spPr>
        <a:xfrm>
          <a:off x="15046960" y="7752080"/>
          <a:ext cx="8463280" cy="9184640"/>
        </a:xfrm>
        <a:custGeom>
          <a:avLst/>
          <a:gdLst>
            <a:gd name="csX0" fmla="*/ 0 w 8463280"/>
            <a:gd name="csY0" fmla="*/ 1410575 h 9184640"/>
            <a:gd name="csX1" fmla="*/ 1410575 w 8463280"/>
            <a:gd name="csY1" fmla="*/ 0 h 9184640"/>
            <a:gd name="csX2" fmla="*/ 2087631 w 8463280"/>
            <a:gd name="csY2" fmla="*/ 0 h 9184640"/>
            <a:gd name="csX3" fmla="*/ 2482580 w 8463280"/>
            <a:gd name="csY3" fmla="*/ 0 h 9184640"/>
            <a:gd name="csX4" fmla="*/ 2877529 w 8463280"/>
            <a:gd name="csY4" fmla="*/ 0 h 9184640"/>
            <a:gd name="csX5" fmla="*/ 3272478 w 8463280"/>
            <a:gd name="csY5" fmla="*/ 0 h 9184640"/>
            <a:gd name="csX6" fmla="*/ 3949534 w 8463280"/>
            <a:gd name="csY6" fmla="*/ 0 h 9184640"/>
            <a:gd name="csX7" fmla="*/ 4513747 w 8463280"/>
            <a:gd name="csY7" fmla="*/ 0 h 9184640"/>
            <a:gd name="csX8" fmla="*/ 5077960 w 8463280"/>
            <a:gd name="csY8" fmla="*/ 0 h 9184640"/>
            <a:gd name="csX9" fmla="*/ 5472909 w 8463280"/>
            <a:gd name="csY9" fmla="*/ 0 h 9184640"/>
            <a:gd name="csX10" fmla="*/ 6093543 w 8463280"/>
            <a:gd name="csY10" fmla="*/ 0 h 9184640"/>
            <a:gd name="csX11" fmla="*/ 7052705 w 8463280"/>
            <a:gd name="csY11" fmla="*/ 0 h 9184640"/>
            <a:gd name="csX12" fmla="*/ 8463280 w 8463280"/>
            <a:gd name="csY12" fmla="*/ 1410575 h 9184640"/>
            <a:gd name="csX13" fmla="*/ 8463280 w 8463280"/>
            <a:gd name="csY13" fmla="*/ 1989074 h 9184640"/>
            <a:gd name="csX14" fmla="*/ 8463280 w 8463280"/>
            <a:gd name="csY14" fmla="*/ 2440303 h 9184640"/>
            <a:gd name="csX15" fmla="*/ 8463280 w 8463280"/>
            <a:gd name="csY15" fmla="*/ 3146072 h 9184640"/>
            <a:gd name="csX16" fmla="*/ 8463280 w 8463280"/>
            <a:gd name="csY16" fmla="*/ 3533667 h 9184640"/>
            <a:gd name="csX17" fmla="*/ 8463280 w 8463280"/>
            <a:gd name="csY17" fmla="*/ 4048531 h 9184640"/>
            <a:gd name="csX18" fmla="*/ 8463280 w 8463280"/>
            <a:gd name="csY18" fmla="*/ 4563395 h 9184640"/>
            <a:gd name="csX19" fmla="*/ 8463280 w 8463280"/>
            <a:gd name="csY19" fmla="*/ 5141894 h 9184640"/>
            <a:gd name="csX20" fmla="*/ 8463280 w 8463280"/>
            <a:gd name="csY20" fmla="*/ 5720393 h 9184640"/>
            <a:gd name="csX21" fmla="*/ 8463280 w 8463280"/>
            <a:gd name="csY21" fmla="*/ 6426162 h 9184640"/>
            <a:gd name="csX22" fmla="*/ 8463280 w 8463280"/>
            <a:gd name="csY22" fmla="*/ 7131931 h 9184640"/>
            <a:gd name="csX23" fmla="*/ 8463280 w 8463280"/>
            <a:gd name="csY23" fmla="*/ 7774065 h 9184640"/>
            <a:gd name="csX24" fmla="*/ 7052705 w 8463280"/>
            <a:gd name="csY24" fmla="*/ 9184640 h 9184640"/>
            <a:gd name="csX25" fmla="*/ 6601335 w 8463280"/>
            <a:gd name="csY25" fmla="*/ 9184640 h 9184640"/>
            <a:gd name="csX26" fmla="*/ 5924279 w 8463280"/>
            <a:gd name="csY26" fmla="*/ 9184640 h 9184640"/>
            <a:gd name="csX27" fmla="*/ 5303645 w 8463280"/>
            <a:gd name="csY27" fmla="*/ 9184640 h 9184640"/>
            <a:gd name="csX28" fmla="*/ 4626589 w 8463280"/>
            <a:gd name="csY28" fmla="*/ 9184640 h 9184640"/>
            <a:gd name="csX29" fmla="*/ 4118797 w 8463280"/>
            <a:gd name="csY29" fmla="*/ 9184640 h 9184640"/>
            <a:gd name="csX30" fmla="*/ 3667427 w 8463280"/>
            <a:gd name="csY30" fmla="*/ 9184640 h 9184640"/>
            <a:gd name="csX31" fmla="*/ 3159635 w 8463280"/>
            <a:gd name="csY31" fmla="*/ 9184640 h 9184640"/>
            <a:gd name="csX32" fmla="*/ 2764686 w 8463280"/>
            <a:gd name="csY32" fmla="*/ 9184640 h 9184640"/>
            <a:gd name="csX33" fmla="*/ 2256895 w 8463280"/>
            <a:gd name="csY33" fmla="*/ 9184640 h 9184640"/>
            <a:gd name="csX34" fmla="*/ 1410575 w 8463280"/>
            <a:gd name="csY34" fmla="*/ 9184640 h 9184640"/>
            <a:gd name="csX35" fmla="*/ 0 w 8463280"/>
            <a:gd name="csY35" fmla="*/ 7774065 h 9184640"/>
            <a:gd name="csX36" fmla="*/ 0 w 8463280"/>
            <a:gd name="csY36" fmla="*/ 7131931 h 9184640"/>
            <a:gd name="csX37" fmla="*/ 0 w 8463280"/>
            <a:gd name="csY37" fmla="*/ 6426162 h 9184640"/>
            <a:gd name="csX38" fmla="*/ 0 w 8463280"/>
            <a:gd name="csY38" fmla="*/ 5974933 h 9184640"/>
            <a:gd name="csX39" fmla="*/ 0 w 8463280"/>
            <a:gd name="csY39" fmla="*/ 5269164 h 9184640"/>
            <a:gd name="csX40" fmla="*/ 0 w 8463280"/>
            <a:gd name="csY40" fmla="*/ 4690665 h 9184640"/>
            <a:gd name="csX41" fmla="*/ 0 w 8463280"/>
            <a:gd name="csY41" fmla="*/ 4239436 h 9184640"/>
            <a:gd name="csX42" fmla="*/ 0 w 8463280"/>
            <a:gd name="csY42" fmla="*/ 3597302 h 9184640"/>
            <a:gd name="csX43" fmla="*/ 0 w 8463280"/>
            <a:gd name="csY43" fmla="*/ 3209707 h 9184640"/>
            <a:gd name="csX44" fmla="*/ 0 w 8463280"/>
            <a:gd name="csY44" fmla="*/ 2694843 h 9184640"/>
            <a:gd name="csX45" fmla="*/ 0 w 8463280"/>
            <a:gd name="csY45" fmla="*/ 2052709 h 9184640"/>
            <a:gd name="csX46" fmla="*/ 0 w 8463280"/>
            <a:gd name="csY46" fmla="*/ 1410575 h 91846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8463280" h="9184640" extrusionOk="0">
              <a:moveTo>
                <a:pt x="0" y="1410575"/>
              </a:moveTo>
              <a:cubicBezTo>
                <a:pt x="-142146" y="572432"/>
                <a:pt x="628516" y="-51952"/>
                <a:pt x="1410575" y="0"/>
              </a:cubicBezTo>
              <a:cubicBezTo>
                <a:pt x="1557780" y="-68235"/>
                <a:pt x="1836370" y="65187"/>
                <a:pt x="2087631" y="0"/>
              </a:cubicBezTo>
              <a:cubicBezTo>
                <a:pt x="2338892" y="-65187"/>
                <a:pt x="2286757" y="36215"/>
                <a:pt x="2482580" y="0"/>
              </a:cubicBezTo>
              <a:cubicBezTo>
                <a:pt x="2678403" y="-36215"/>
                <a:pt x="2688561" y="4868"/>
                <a:pt x="2877529" y="0"/>
              </a:cubicBezTo>
              <a:cubicBezTo>
                <a:pt x="3066497" y="-4868"/>
                <a:pt x="3143686" y="15036"/>
                <a:pt x="3272478" y="0"/>
              </a:cubicBezTo>
              <a:cubicBezTo>
                <a:pt x="3401270" y="-15036"/>
                <a:pt x="3652707" y="20060"/>
                <a:pt x="3949534" y="0"/>
              </a:cubicBezTo>
              <a:cubicBezTo>
                <a:pt x="4246361" y="-20060"/>
                <a:pt x="4361174" y="48941"/>
                <a:pt x="4513747" y="0"/>
              </a:cubicBezTo>
              <a:cubicBezTo>
                <a:pt x="4666320" y="-48941"/>
                <a:pt x="4868970" y="42998"/>
                <a:pt x="5077960" y="0"/>
              </a:cubicBezTo>
              <a:cubicBezTo>
                <a:pt x="5286950" y="-42998"/>
                <a:pt x="5277758" y="15802"/>
                <a:pt x="5472909" y="0"/>
              </a:cubicBezTo>
              <a:cubicBezTo>
                <a:pt x="5668060" y="-15802"/>
                <a:pt x="5820092" y="42341"/>
                <a:pt x="6093543" y="0"/>
              </a:cubicBezTo>
              <a:cubicBezTo>
                <a:pt x="6366994" y="-42341"/>
                <a:pt x="6766613" y="67363"/>
                <a:pt x="7052705" y="0"/>
              </a:cubicBezTo>
              <a:cubicBezTo>
                <a:pt x="7679700" y="-167963"/>
                <a:pt x="8427611" y="550844"/>
                <a:pt x="8463280" y="1410575"/>
              </a:cubicBezTo>
              <a:cubicBezTo>
                <a:pt x="8500865" y="1676565"/>
                <a:pt x="8414712" y="1752936"/>
                <a:pt x="8463280" y="1989074"/>
              </a:cubicBezTo>
              <a:cubicBezTo>
                <a:pt x="8511848" y="2225212"/>
                <a:pt x="8458715" y="2283825"/>
                <a:pt x="8463280" y="2440303"/>
              </a:cubicBezTo>
              <a:cubicBezTo>
                <a:pt x="8467845" y="2596781"/>
                <a:pt x="8388404" y="2867669"/>
                <a:pt x="8463280" y="3146072"/>
              </a:cubicBezTo>
              <a:cubicBezTo>
                <a:pt x="8538156" y="3424475"/>
                <a:pt x="8435874" y="3408047"/>
                <a:pt x="8463280" y="3533667"/>
              </a:cubicBezTo>
              <a:cubicBezTo>
                <a:pt x="8490686" y="3659288"/>
                <a:pt x="8425816" y="3933513"/>
                <a:pt x="8463280" y="4048531"/>
              </a:cubicBezTo>
              <a:cubicBezTo>
                <a:pt x="8500744" y="4163549"/>
                <a:pt x="8405815" y="4306589"/>
                <a:pt x="8463280" y="4563395"/>
              </a:cubicBezTo>
              <a:cubicBezTo>
                <a:pt x="8520745" y="4820201"/>
                <a:pt x="8403839" y="5004498"/>
                <a:pt x="8463280" y="5141894"/>
              </a:cubicBezTo>
              <a:cubicBezTo>
                <a:pt x="8522721" y="5279290"/>
                <a:pt x="8403654" y="5600837"/>
                <a:pt x="8463280" y="5720393"/>
              </a:cubicBezTo>
              <a:cubicBezTo>
                <a:pt x="8522906" y="5839949"/>
                <a:pt x="8397193" y="6280741"/>
                <a:pt x="8463280" y="6426162"/>
              </a:cubicBezTo>
              <a:cubicBezTo>
                <a:pt x="8529367" y="6571583"/>
                <a:pt x="8407721" y="6907864"/>
                <a:pt x="8463280" y="7131931"/>
              </a:cubicBezTo>
              <a:cubicBezTo>
                <a:pt x="8518839" y="7355998"/>
                <a:pt x="8418196" y="7458655"/>
                <a:pt x="8463280" y="7774065"/>
              </a:cubicBezTo>
              <a:cubicBezTo>
                <a:pt x="8407914" y="8373568"/>
                <a:pt x="7946537" y="9248748"/>
                <a:pt x="7052705" y="9184640"/>
              </a:cubicBezTo>
              <a:cubicBezTo>
                <a:pt x="6881878" y="9227985"/>
                <a:pt x="6698247" y="9171795"/>
                <a:pt x="6601335" y="9184640"/>
              </a:cubicBezTo>
              <a:cubicBezTo>
                <a:pt x="6504423" y="9197485"/>
                <a:pt x="6100652" y="9137217"/>
                <a:pt x="5924279" y="9184640"/>
              </a:cubicBezTo>
              <a:cubicBezTo>
                <a:pt x="5747906" y="9232063"/>
                <a:pt x="5467507" y="9155906"/>
                <a:pt x="5303645" y="9184640"/>
              </a:cubicBezTo>
              <a:cubicBezTo>
                <a:pt x="5139783" y="9213374"/>
                <a:pt x="4835792" y="9146197"/>
                <a:pt x="4626589" y="9184640"/>
              </a:cubicBezTo>
              <a:cubicBezTo>
                <a:pt x="4417386" y="9223083"/>
                <a:pt x="4360055" y="9178846"/>
                <a:pt x="4118797" y="9184640"/>
              </a:cubicBezTo>
              <a:cubicBezTo>
                <a:pt x="3877539" y="9190434"/>
                <a:pt x="3834034" y="9175469"/>
                <a:pt x="3667427" y="9184640"/>
              </a:cubicBezTo>
              <a:cubicBezTo>
                <a:pt x="3500820" y="9193811"/>
                <a:pt x="3328033" y="9159028"/>
                <a:pt x="3159635" y="9184640"/>
              </a:cubicBezTo>
              <a:cubicBezTo>
                <a:pt x="2991237" y="9210252"/>
                <a:pt x="2914560" y="9182968"/>
                <a:pt x="2764686" y="9184640"/>
              </a:cubicBezTo>
              <a:cubicBezTo>
                <a:pt x="2614812" y="9186312"/>
                <a:pt x="2435264" y="9177610"/>
                <a:pt x="2256895" y="9184640"/>
              </a:cubicBezTo>
              <a:cubicBezTo>
                <a:pt x="2078526" y="9191670"/>
                <a:pt x="1703964" y="9100033"/>
                <a:pt x="1410575" y="9184640"/>
              </a:cubicBezTo>
              <a:cubicBezTo>
                <a:pt x="808613" y="9293325"/>
                <a:pt x="26511" y="8538065"/>
                <a:pt x="0" y="7774065"/>
              </a:cubicBezTo>
              <a:cubicBezTo>
                <a:pt x="-19504" y="7579521"/>
                <a:pt x="61829" y="7325521"/>
                <a:pt x="0" y="7131931"/>
              </a:cubicBezTo>
              <a:cubicBezTo>
                <a:pt x="-61829" y="6938341"/>
                <a:pt x="48296" y="6633706"/>
                <a:pt x="0" y="6426162"/>
              </a:cubicBezTo>
              <a:cubicBezTo>
                <a:pt x="-48296" y="6218618"/>
                <a:pt x="2120" y="6170039"/>
                <a:pt x="0" y="5974933"/>
              </a:cubicBezTo>
              <a:cubicBezTo>
                <a:pt x="-2120" y="5779827"/>
                <a:pt x="35616" y="5549260"/>
                <a:pt x="0" y="5269164"/>
              </a:cubicBezTo>
              <a:cubicBezTo>
                <a:pt x="-35616" y="4989068"/>
                <a:pt x="57852" y="4820786"/>
                <a:pt x="0" y="4690665"/>
              </a:cubicBezTo>
              <a:cubicBezTo>
                <a:pt x="-57852" y="4560544"/>
                <a:pt x="28599" y="4422738"/>
                <a:pt x="0" y="4239436"/>
              </a:cubicBezTo>
              <a:cubicBezTo>
                <a:pt x="-28599" y="4056134"/>
                <a:pt x="38616" y="3845724"/>
                <a:pt x="0" y="3597302"/>
              </a:cubicBezTo>
              <a:cubicBezTo>
                <a:pt x="-38616" y="3348880"/>
                <a:pt x="1008" y="3391352"/>
                <a:pt x="0" y="3209707"/>
              </a:cubicBezTo>
              <a:cubicBezTo>
                <a:pt x="-1008" y="3028062"/>
                <a:pt x="49806" y="2951748"/>
                <a:pt x="0" y="2694843"/>
              </a:cubicBezTo>
              <a:cubicBezTo>
                <a:pt x="-49806" y="2437938"/>
                <a:pt x="11523" y="2213494"/>
                <a:pt x="0" y="2052709"/>
              </a:cubicBezTo>
              <a:cubicBezTo>
                <a:pt x="-11523" y="1891924"/>
                <a:pt x="32573" y="1694855"/>
                <a:pt x="0" y="14105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36</xdr:col>
      <xdr:colOff>102769</xdr:colOff>
      <xdr:row>86</xdr:row>
      <xdr:rowOff>101707</xdr:rowOff>
    </xdr:to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9FE52F1F-54F5-44E0-ADF5-9F15A9102986}"/>
            </a:ext>
          </a:extLst>
        </xdr:cNvPr>
        <xdr:cNvSpPr/>
      </xdr:nvSpPr>
      <xdr:spPr>
        <a:xfrm rot="336433">
          <a:off x="14347086" y="17287347"/>
          <a:ext cx="8707123" cy="4775200"/>
        </a:xfrm>
        <a:custGeom>
          <a:avLst/>
          <a:gdLst>
            <a:gd name="csX0" fmla="*/ 0 w 8707123"/>
            <a:gd name="csY0" fmla="*/ 0 h 4775200"/>
            <a:gd name="csX1" fmla="*/ 8707123 w 8707123"/>
            <a:gd name="csY1" fmla="*/ 0 h 4775200"/>
            <a:gd name="csX2" fmla="*/ 8707123 w 8707123"/>
            <a:gd name="csY2" fmla="*/ 4775200 h 4775200"/>
            <a:gd name="csX3" fmla="*/ 0 w 8707123"/>
            <a:gd name="csY3" fmla="*/ 4775200 h 4775200"/>
            <a:gd name="csX4" fmla="*/ 0 w 8707123"/>
            <a:gd name="csY4" fmla="*/ 0 h 47752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8707123" h="4775200" extrusionOk="0">
              <a:moveTo>
                <a:pt x="0" y="0"/>
              </a:moveTo>
              <a:cubicBezTo>
                <a:pt x="4122579" y="-74274"/>
                <a:pt x="7018297" y="-120669"/>
                <a:pt x="8707123" y="0"/>
              </a:cubicBezTo>
              <a:cubicBezTo>
                <a:pt x="8860222" y="1984089"/>
                <a:pt x="8555129" y="3970316"/>
                <a:pt x="8707123" y="4775200"/>
              </a:cubicBezTo>
              <a:cubicBezTo>
                <a:pt x="5758574" y="4898338"/>
                <a:pt x="3242155" y="4836185"/>
                <a:pt x="0" y="4775200"/>
              </a:cubicBezTo>
              <a:cubicBezTo>
                <a:pt x="-129013" y="2534299"/>
                <a:pt x="-29966" y="74949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24</xdr:col>
      <xdr:colOff>314960</xdr:colOff>
      <xdr:row>30</xdr:row>
      <xdr:rowOff>68580</xdr:rowOff>
    </xdr:from>
    <xdr:ext cx="3304623" cy="134459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64F77C21-BE83-40DA-B110-2E1DEC94D420}"/>
            </a:ext>
          </a:extLst>
        </xdr:cNvPr>
        <xdr:cNvSpPr txBox="1"/>
      </xdr:nvSpPr>
      <xdr:spPr>
        <a:xfrm>
          <a:off x="15798800" y="791718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8B0F0BE4-9BED-4C51-B241-0F3699DB0C6F}"/>
            </a:ext>
          </a:extLst>
        </xdr:cNvPr>
        <xdr:cNvSpPr txBox="1"/>
      </xdr:nvSpPr>
      <xdr:spPr>
        <a:xfrm>
          <a:off x="498601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67082CDA-0473-4FDD-9225-ADE8DAD3A9FA}"/>
            </a:ext>
          </a:extLst>
        </xdr:cNvPr>
        <xdr:cNvSpPr txBox="1"/>
      </xdr:nvSpPr>
      <xdr:spPr>
        <a:xfrm rot="339370">
          <a:off x="14842313" y="1728723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8AD8970D-4842-47B9-BB1F-FF0DD96AAD4F}"/>
            </a:ext>
          </a:extLst>
        </xdr:cNvPr>
        <xdr:cNvSpPr txBox="1"/>
      </xdr:nvSpPr>
      <xdr:spPr>
        <a:xfrm>
          <a:off x="499110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8EEDF8AB-38CD-46EB-89B0-23B4749F33C2}"/>
            </a:ext>
          </a:extLst>
        </xdr:cNvPr>
        <xdr:cNvSpPr txBox="1"/>
      </xdr:nvSpPr>
      <xdr:spPr>
        <a:xfrm>
          <a:off x="496570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59003</xdr:colOff>
      <xdr:row>103</xdr:row>
      <xdr:rowOff>114301</xdr:rowOff>
    </xdr:from>
    <xdr:ext cx="5055936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3BCDCDC5-45CF-4DCC-AB20-82C09D732ACE}"/>
            </a:ext>
          </a:extLst>
        </xdr:cNvPr>
        <xdr:cNvSpPr txBox="1"/>
      </xdr:nvSpPr>
      <xdr:spPr>
        <a:xfrm rot="21279912">
          <a:off x="14940863" y="2609088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50800</xdr:colOff>
      <xdr:row>117</xdr:row>
      <xdr:rowOff>0</xdr:rowOff>
    </xdr:from>
    <xdr:ext cx="6630661" cy="2596865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6BB37CFE-6C3A-414C-9E53-3DF93681EA65}"/>
            </a:ext>
          </a:extLst>
        </xdr:cNvPr>
        <xdr:cNvSpPr txBox="1"/>
      </xdr:nvSpPr>
      <xdr:spPr>
        <a:xfrm>
          <a:off x="14932660" y="2928366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37</xdr:col>
      <xdr:colOff>294192</xdr:colOff>
      <xdr:row>113</xdr:row>
      <xdr:rowOff>183704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855EA6CB-8256-48D1-A2F5-7A238F1F64B2}"/>
            </a:ext>
          </a:extLst>
        </xdr:cNvPr>
        <xdr:cNvSpPr/>
      </xdr:nvSpPr>
      <xdr:spPr>
        <a:xfrm rot="21299729">
          <a:off x="14528304" y="25818638"/>
          <a:ext cx="9349788" cy="2703846"/>
        </a:xfrm>
        <a:custGeom>
          <a:avLst/>
          <a:gdLst>
            <a:gd name="csX0" fmla="*/ 0 w 9349788"/>
            <a:gd name="csY0" fmla="*/ 0 h 2703846"/>
            <a:gd name="csX1" fmla="*/ 303868 w 9349788"/>
            <a:gd name="csY1" fmla="*/ 0 h 2703846"/>
            <a:gd name="csX2" fmla="*/ 607736 w 9349788"/>
            <a:gd name="csY2" fmla="*/ 0 h 2703846"/>
            <a:gd name="csX3" fmla="*/ 1005102 w 9349788"/>
            <a:gd name="csY3" fmla="*/ 0 h 2703846"/>
            <a:gd name="csX4" fmla="*/ 1308970 w 9349788"/>
            <a:gd name="csY4" fmla="*/ 0 h 2703846"/>
            <a:gd name="csX5" fmla="*/ 1893332 w 9349788"/>
            <a:gd name="csY5" fmla="*/ 0 h 2703846"/>
            <a:gd name="csX6" fmla="*/ 2197200 w 9349788"/>
            <a:gd name="csY6" fmla="*/ 0 h 2703846"/>
            <a:gd name="csX7" fmla="*/ 2594566 w 9349788"/>
            <a:gd name="csY7" fmla="*/ 0 h 2703846"/>
            <a:gd name="csX8" fmla="*/ 3178928 w 9349788"/>
            <a:gd name="csY8" fmla="*/ 0 h 2703846"/>
            <a:gd name="csX9" fmla="*/ 3576294 w 9349788"/>
            <a:gd name="csY9" fmla="*/ 0 h 2703846"/>
            <a:gd name="csX10" fmla="*/ 3880162 w 9349788"/>
            <a:gd name="csY10" fmla="*/ 0 h 2703846"/>
            <a:gd name="csX11" fmla="*/ 4558022 w 9349788"/>
            <a:gd name="csY11" fmla="*/ 0 h 2703846"/>
            <a:gd name="csX12" fmla="*/ 5235881 w 9349788"/>
            <a:gd name="csY12" fmla="*/ 0 h 2703846"/>
            <a:gd name="csX13" fmla="*/ 5726745 w 9349788"/>
            <a:gd name="csY13" fmla="*/ 0 h 2703846"/>
            <a:gd name="csX14" fmla="*/ 6498103 w 9349788"/>
            <a:gd name="csY14" fmla="*/ 0 h 2703846"/>
            <a:gd name="csX15" fmla="*/ 7082464 w 9349788"/>
            <a:gd name="csY15" fmla="*/ 0 h 2703846"/>
            <a:gd name="csX16" fmla="*/ 7479830 w 9349788"/>
            <a:gd name="csY16" fmla="*/ 0 h 2703846"/>
            <a:gd name="csX17" fmla="*/ 8064192 w 9349788"/>
            <a:gd name="csY17" fmla="*/ 0 h 2703846"/>
            <a:gd name="csX18" fmla="*/ 8835550 w 9349788"/>
            <a:gd name="csY18" fmla="*/ 0 h 2703846"/>
            <a:gd name="csX19" fmla="*/ 9349788 w 9349788"/>
            <a:gd name="csY19" fmla="*/ 0 h 2703846"/>
            <a:gd name="csX20" fmla="*/ 9349788 w 9349788"/>
            <a:gd name="csY20" fmla="*/ 486692 h 2703846"/>
            <a:gd name="csX21" fmla="*/ 9349788 w 9349788"/>
            <a:gd name="csY21" fmla="*/ 973385 h 2703846"/>
            <a:gd name="csX22" fmla="*/ 9349788 w 9349788"/>
            <a:gd name="csY22" fmla="*/ 1433038 h 2703846"/>
            <a:gd name="csX23" fmla="*/ 9349788 w 9349788"/>
            <a:gd name="csY23" fmla="*/ 2027885 h 2703846"/>
            <a:gd name="csX24" fmla="*/ 9349788 w 9349788"/>
            <a:gd name="csY24" fmla="*/ 2703846 h 2703846"/>
            <a:gd name="csX25" fmla="*/ 8671928 w 9349788"/>
            <a:gd name="csY25" fmla="*/ 2703846 h 2703846"/>
            <a:gd name="csX26" fmla="*/ 8087567 w 9349788"/>
            <a:gd name="csY26" fmla="*/ 2703846 h 2703846"/>
            <a:gd name="csX27" fmla="*/ 7783699 w 9349788"/>
            <a:gd name="csY27" fmla="*/ 2703846 h 2703846"/>
            <a:gd name="csX28" fmla="*/ 7292835 w 9349788"/>
            <a:gd name="csY28" fmla="*/ 2703846 h 2703846"/>
            <a:gd name="csX29" fmla="*/ 6801971 w 9349788"/>
            <a:gd name="csY29" fmla="*/ 2703846 h 2703846"/>
            <a:gd name="csX30" fmla="*/ 6498103 w 9349788"/>
            <a:gd name="csY30" fmla="*/ 2703846 h 2703846"/>
            <a:gd name="csX31" fmla="*/ 6100737 w 9349788"/>
            <a:gd name="csY31" fmla="*/ 2703846 h 2703846"/>
            <a:gd name="csX32" fmla="*/ 5703371 w 9349788"/>
            <a:gd name="csY32" fmla="*/ 2703846 h 2703846"/>
            <a:gd name="csX33" fmla="*/ 5306005 w 9349788"/>
            <a:gd name="csY33" fmla="*/ 2703846 h 2703846"/>
            <a:gd name="csX34" fmla="*/ 4534647 w 9349788"/>
            <a:gd name="csY34" fmla="*/ 2703846 h 2703846"/>
            <a:gd name="csX35" fmla="*/ 4230779 w 9349788"/>
            <a:gd name="csY35" fmla="*/ 2703846 h 2703846"/>
            <a:gd name="csX36" fmla="*/ 3459422 w 9349788"/>
            <a:gd name="csY36" fmla="*/ 2703846 h 2703846"/>
            <a:gd name="csX37" fmla="*/ 2688064 w 9349788"/>
            <a:gd name="csY37" fmla="*/ 2703846 h 2703846"/>
            <a:gd name="csX38" fmla="*/ 1916707 w 9349788"/>
            <a:gd name="csY38" fmla="*/ 2703846 h 2703846"/>
            <a:gd name="csX39" fmla="*/ 1612838 w 9349788"/>
            <a:gd name="csY39" fmla="*/ 2703846 h 2703846"/>
            <a:gd name="csX40" fmla="*/ 841481 w 9349788"/>
            <a:gd name="csY40" fmla="*/ 2703846 h 2703846"/>
            <a:gd name="csX41" fmla="*/ 0 w 9349788"/>
            <a:gd name="csY41" fmla="*/ 2703846 h 2703846"/>
            <a:gd name="csX42" fmla="*/ 0 w 9349788"/>
            <a:gd name="csY42" fmla="*/ 2190115 h 2703846"/>
            <a:gd name="csX43" fmla="*/ 0 w 9349788"/>
            <a:gd name="csY43" fmla="*/ 1703423 h 2703846"/>
            <a:gd name="csX44" fmla="*/ 0 w 9349788"/>
            <a:gd name="csY44" fmla="*/ 1135615 h 2703846"/>
            <a:gd name="csX45" fmla="*/ 0 w 9349788"/>
            <a:gd name="csY45" fmla="*/ 540769 h 2703846"/>
            <a:gd name="csX46" fmla="*/ 0 w 9349788"/>
            <a:gd name="csY46" fmla="*/ 0 h 270384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349788" h="2703846" extrusionOk="0">
              <a:moveTo>
                <a:pt x="0" y="0"/>
              </a:moveTo>
              <a:cubicBezTo>
                <a:pt x="111511" y="-27085"/>
                <a:pt x="235178" y="1011"/>
                <a:pt x="303868" y="0"/>
              </a:cubicBezTo>
              <a:cubicBezTo>
                <a:pt x="372558" y="-1011"/>
                <a:pt x="522398" y="9405"/>
                <a:pt x="607736" y="0"/>
              </a:cubicBezTo>
              <a:cubicBezTo>
                <a:pt x="693074" y="-9405"/>
                <a:pt x="919998" y="21825"/>
                <a:pt x="1005102" y="0"/>
              </a:cubicBezTo>
              <a:cubicBezTo>
                <a:pt x="1090206" y="-21825"/>
                <a:pt x="1216883" y="16951"/>
                <a:pt x="1308970" y="0"/>
              </a:cubicBezTo>
              <a:cubicBezTo>
                <a:pt x="1401057" y="-16951"/>
                <a:pt x="1706119" y="15529"/>
                <a:pt x="1893332" y="0"/>
              </a:cubicBezTo>
              <a:cubicBezTo>
                <a:pt x="2080545" y="-15529"/>
                <a:pt x="2048745" y="18763"/>
                <a:pt x="2197200" y="0"/>
              </a:cubicBezTo>
              <a:cubicBezTo>
                <a:pt x="2345655" y="-18763"/>
                <a:pt x="2420146" y="22006"/>
                <a:pt x="2594566" y="0"/>
              </a:cubicBezTo>
              <a:cubicBezTo>
                <a:pt x="2768986" y="-22006"/>
                <a:pt x="3007051" y="53917"/>
                <a:pt x="3178928" y="0"/>
              </a:cubicBezTo>
              <a:cubicBezTo>
                <a:pt x="3350805" y="-53917"/>
                <a:pt x="3478442" y="39769"/>
                <a:pt x="3576294" y="0"/>
              </a:cubicBezTo>
              <a:cubicBezTo>
                <a:pt x="3674146" y="-39769"/>
                <a:pt x="3749207" y="31056"/>
                <a:pt x="3880162" y="0"/>
              </a:cubicBezTo>
              <a:cubicBezTo>
                <a:pt x="4011117" y="-31056"/>
                <a:pt x="4369796" y="33122"/>
                <a:pt x="4558022" y="0"/>
              </a:cubicBezTo>
              <a:cubicBezTo>
                <a:pt x="4746248" y="-33122"/>
                <a:pt x="5065113" y="58270"/>
                <a:pt x="5235881" y="0"/>
              </a:cubicBezTo>
              <a:cubicBezTo>
                <a:pt x="5406649" y="-58270"/>
                <a:pt x="5488168" y="11818"/>
                <a:pt x="5726745" y="0"/>
              </a:cubicBezTo>
              <a:cubicBezTo>
                <a:pt x="5965322" y="-11818"/>
                <a:pt x="6193819" y="61705"/>
                <a:pt x="6498103" y="0"/>
              </a:cubicBezTo>
              <a:cubicBezTo>
                <a:pt x="6802387" y="-61705"/>
                <a:pt x="6817398" y="62134"/>
                <a:pt x="7082464" y="0"/>
              </a:cubicBezTo>
              <a:cubicBezTo>
                <a:pt x="7347530" y="-62134"/>
                <a:pt x="7374334" y="31617"/>
                <a:pt x="7479830" y="0"/>
              </a:cubicBezTo>
              <a:cubicBezTo>
                <a:pt x="7585326" y="-31617"/>
                <a:pt x="7803875" y="43074"/>
                <a:pt x="8064192" y="0"/>
              </a:cubicBezTo>
              <a:cubicBezTo>
                <a:pt x="8324509" y="-43074"/>
                <a:pt x="8471340" y="59337"/>
                <a:pt x="8835550" y="0"/>
              </a:cubicBezTo>
              <a:cubicBezTo>
                <a:pt x="9199760" y="-59337"/>
                <a:pt x="9147458" y="39726"/>
                <a:pt x="9349788" y="0"/>
              </a:cubicBezTo>
              <a:cubicBezTo>
                <a:pt x="9388080" y="207634"/>
                <a:pt x="9307245" y="269179"/>
                <a:pt x="9349788" y="486692"/>
              </a:cubicBezTo>
              <a:cubicBezTo>
                <a:pt x="9392331" y="704205"/>
                <a:pt x="9301410" y="730281"/>
                <a:pt x="9349788" y="973385"/>
              </a:cubicBezTo>
              <a:cubicBezTo>
                <a:pt x="9398166" y="1216489"/>
                <a:pt x="9336261" y="1274108"/>
                <a:pt x="9349788" y="1433038"/>
              </a:cubicBezTo>
              <a:cubicBezTo>
                <a:pt x="9363315" y="1591968"/>
                <a:pt x="9320581" y="1785058"/>
                <a:pt x="9349788" y="2027885"/>
              </a:cubicBezTo>
              <a:cubicBezTo>
                <a:pt x="9378995" y="2270712"/>
                <a:pt x="9287403" y="2526347"/>
                <a:pt x="9349788" y="2703846"/>
              </a:cubicBezTo>
              <a:cubicBezTo>
                <a:pt x="9139310" y="2708125"/>
                <a:pt x="8902156" y="2635464"/>
                <a:pt x="8671928" y="2703846"/>
              </a:cubicBezTo>
              <a:cubicBezTo>
                <a:pt x="8441700" y="2772228"/>
                <a:pt x="8305970" y="2668423"/>
                <a:pt x="8087567" y="2703846"/>
              </a:cubicBezTo>
              <a:cubicBezTo>
                <a:pt x="7869164" y="2739269"/>
                <a:pt x="7876541" y="2673708"/>
                <a:pt x="7783699" y="2703846"/>
              </a:cubicBezTo>
              <a:cubicBezTo>
                <a:pt x="7690857" y="2733984"/>
                <a:pt x="7482121" y="2702836"/>
                <a:pt x="7292835" y="2703846"/>
              </a:cubicBezTo>
              <a:cubicBezTo>
                <a:pt x="7103549" y="2704856"/>
                <a:pt x="6963044" y="2658782"/>
                <a:pt x="6801971" y="2703846"/>
              </a:cubicBezTo>
              <a:cubicBezTo>
                <a:pt x="6640898" y="2748910"/>
                <a:pt x="6638554" y="2696788"/>
                <a:pt x="6498103" y="2703846"/>
              </a:cubicBezTo>
              <a:cubicBezTo>
                <a:pt x="6357652" y="2710904"/>
                <a:pt x="6198117" y="2668248"/>
                <a:pt x="6100737" y="2703846"/>
              </a:cubicBezTo>
              <a:cubicBezTo>
                <a:pt x="6003357" y="2739444"/>
                <a:pt x="5787385" y="2667144"/>
                <a:pt x="5703371" y="2703846"/>
              </a:cubicBezTo>
              <a:cubicBezTo>
                <a:pt x="5619357" y="2740548"/>
                <a:pt x="5492051" y="2682522"/>
                <a:pt x="5306005" y="2703846"/>
              </a:cubicBezTo>
              <a:cubicBezTo>
                <a:pt x="5119959" y="2725170"/>
                <a:pt x="4850279" y="2665596"/>
                <a:pt x="4534647" y="2703846"/>
              </a:cubicBezTo>
              <a:cubicBezTo>
                <a:pt x="4219015" y="2742096"/>
                <a:pt x="4304381" y="2674699"/>
                <a:pt x="4230779" y="2703846"/>
              </a:cubicBezTo>
              <a:cubicBezTo>
                <a:pt x="4157177" y="2732993"/>
                <a:pt x="3763101" y="2640154"/>
                <a:pt x="3459422" y="2703846"/>
              </a:cubicBezTo>
              <a:cubicBezTo>
                <a:pt x="3155743" y="2767538"/>
                <a:pt x="2845148" y="2612692"/>
                <a:pt x="2688064" y="2703846"/>
              </a:cubicBezTo>
              <a:cubicBezTo>
                <a:pt x="2530980" y="2795000"/>
                <a:pt x="2301549" y="2654892"/>
                <a:pt x="1916707" y="2703846"/>
              </a:cubicBezTo>
              <a:cubicBezTo>
                <a:pt x="1531865" y="2752800"/>
                <a:pt x="1762673" y="2671375"/>
                <a:pt x="1612838" y="2703846"/>
              </a:cubicBezTo>
              <a:cubicBezTo>
                <a:pt x="1463003" y="2736317"/>
                <a:pt x="1218867" y="2631292"/>
                <a:pt x="841481" y="2703846"/>
              </a:cubicBezTo>
              <a:cubicBezTo>
                <a:pt x="464095" y="2776400"/>
                <a:pt x="362522" y="2628412"/>
                <a:pt x="0" y="2703846"/>
              </a:cubicBezTo>
              <a:cubicBezTo>
                <a:pt x="-19395" y="2547638"/>
                <a:pt x="1353" y="2433492"/>
                <a:pt x="0" y="2190115"/>
              </a:cubicBezTo>
              <a:cubicBezTo>
                <a:pt x="-1353" y="1946738"/>
                <a:pt x="54740" y="1865126"/>
                <a:pt x="0" y="1703423"/>
              </a:cubicBezTo>
              <a:cubicBezTo>
                <a:pt x="-54740" y="1541720"/>
                <a:pt x="10347" y="1346306"/>
                <a:pt x="0" y="1135615"/>
              </a:cubicBezTo>
              <a:cubicBezTo>
                <a:pt x="-10347" y="924924"/>
                <a:pt x="61664" y="729024"/>
                <a:pt x="0" y="540769"/>
              </a:cubicBezTo>
              <a:cubicBezTo>
                <a:pt x="-61664" y="352514"/>
                <a:pt x="37445" y="143882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76200</xdr:colOff>
      <xdr:row>88</xdr:row>
      <xdr:rowOff>165100</xdr:rowOff>
    </xdr:from>
    <xdr:ext cx="3588931" cy="1344599"/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2BD1218E-865E-482B-B2EF-6C5A96A8EF86}"/>
            </a:ext>
          </a:extLst>
        </xdr:cNvPr>
        <xdr:cNvSpPr txBox="1"/>
      </xdr:nvSpPr>
      <xdr:spPr>
        <a:xfrm>
          <a:off x="14958060" y="2259838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177800</xdr:colOff>
      <xdr:row>3</xdr:row>
      <xdr:rowOff>190500</xdr:rowOff>
    </xdr:from>
    <xdr:to>
      <xdr:col>37</xdr:col>
      <xdr:colOff>520700</xdr:colOff>
      <xdr:row>24</xdr:row>
      <xdr:rowOff>101600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id="{A3FA6C2A-6C10-46D0-8416-965917481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21" name="Rechthoek: afgeronde hoeken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6E61FA1-2DFF-4AD9-918E-4C8742DF97A4}"/>
            </a:ext>
          </a:extLst>
        </xdr:cNvPr>
        <xdr:cNvSpPr/>
      </xdr:nvSpPr>
      <xdr:spPr>
        <a:xfrm>
          <a:off x="645160" y="248608"/>
          <a:ext cx="1204470" cy="7447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3" name="Rechthoek: afgeronde hoeken 2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581734-287D-48BA-B319-B0C8C8310306}"/>
            </a:ext>
          </a:extLst>
        </xdr:cNvPr>
        <xdr:cNvSpPr/>
      </xdr:nvSpPr>
      <xdr:spPr>
        <a:xfrm>
          <a:off x="199388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M6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4" name="Rechthoek: afgeronde hoeken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88C5914-0C61-431C-B06B-3721C20A9F7D}"/>
            </a:ext>
          </a:extLst>
        </xdr:cNvPr>
        <xdr:cNvSpPr/>
      </xdr:nvSpPr>
      <xdr:spPr>
        <a:xfrm>
          <a:off x="332591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E6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5" name="Rechthoek: afgeronde hoeken 2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5E53BD1-F4B5-42B8-9E2F-5B6FEDAD815E}"/>
            </a:ext>
          </a:extLst>
        </xdr:cNvPr>
        <xdr:cNvSpPr/>
      </xdr:nvSpPr>
      <xdr:spPr>
        <a:xfrm>
          <a:off x="624840" y="1114468"/>
          <a:ext cx="393192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C19C2BD-86E7-4249-9747-F0D07787D94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27461AE-7A91-4949-A247-93B4DC811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DF2A3160-D59F-41D3-9B39-135A77A62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261F8A-2BC1-4ABA-892B-B5BB59EA91EF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96849A9-C0BB-4417-8718-7203E5CB7EC7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gr.7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10" name="Rechthoek: afgeronde hoek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64882FD-DF73-42DF-9B17-D93AEFA1B666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11" name="Rechthoek: afgeronde hoeken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5F4B3F1-4F28-4B69-84AF-77EDCC3FD83E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35E159B9-D7F5-4E25-A3A7-94550DC0AF86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M7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1FB3745-DF91-47CD-BDDF-309226AC9388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E299E4-F400-4741-B533-7244C9589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608FEAEC-E4E7-49F7-B958-D86DEC859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17928</xdr:colOff>
      <xdr:row>17</xdr:row>
      <xdr:rowOff>8966</xdr:rowOff>
    </xdr:from>
    <xdr:to>
      <xdr:col>3</xdr:col>
      <xdr:colOff>3411</xdr:colOff>
      <xdr:row>53</xdr:row>
      <xdr:rowOff>10988</xdr:rowOff>
    </xdr:to>
    <xdr:pic>
      <xdr:nvPicPr>
        <xdr:cNvPr id="5" name="Afbeelding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896F01-7548-4B9D-B00C-DB5426A85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7904" y="2653554"/>
          <a:ext cx="2145978" cy="6779340"/>
        </a:xfrm>
        <a:prstGeom prst="rect">
          <a:avLst/>
        </a:prstGeom>
      </xdr:spPr>
    </xdr:pic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617EDC9-3550-439F-8AEC-C92C9068A593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F09131-9424-4F3D-AF79-26EB33CC2FCE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gr.7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682804B-8495-4982-A0E0-D3F3318CCC77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5C657A2-DE1F-41A1-A436-38C0BDAB5F93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F0F06FEC-5568-4BCD-B7EE-6411D5CDE07F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E7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165AE70D-3B6F-4221-ADA5-D75238C4F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36369C87-B6FA-4C98-BEAD-47BA82A375A9}"/>
            </a:ext>
          </a:extLst>
        </xdr:cNvPr>
        <xdr:cNvSpPr>
          <a:spLocks noChangeArrowheads="1"/>
        </xdr:cNvSpPr>
      </xdr:nvSpPr>
      <xdr:spPr bwMode="auto">
        <a:xfrm>
          <a:off x="2774364" y="274002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4A861FCC-E42E-48AE-A2F7-527EEDB5B019}"/>
            </a:ext>
          </a:extLst>
        </xdr:cNvPr>
        <xdr:cNvSpPr txBox="1">
          <a:spLocks noChangeArrowheads="1"/>
        </xdr:cNvSpPr>
      </xdr:nvSpPr>
      <xdr:spPr bwMode="auto">
        <a:xfrm>
          <a:off x="2788285" y="307276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418919F4-7FA4-48BE-89DC-67E4000B119E}"/>
            </a:ext>
          </a:extLst>
        </xdr:cNvPr>
        <xdr:cNvSpPr>
          <a:spLocks noChangeArrowheads="1"/>
        </xdr:cNvSpPr>
      </xdr:nvSpPr>
      <xdr:spPr bwMode="auto">
        <a:xfrm>
          <a:off x="2789018" y="380047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42A5A6D4-6259-44ED-B80E-F361FC9D6F5B}"/>
            </a:ext>
          </a:extLst>
        </xdr:cNvPr>
        <xdr:cNvSpPr txBox="1">
          <a:spLocks noChangeArrowheads="1"/>
        </xdr:cNvSpPr>
      </xdr:nvSpPr>
      <xdr:spPr bwMode="auto">
        <a:xfrm>
          <a:off x="2804160" y="417957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F3F36976-4736-4968-A605-FBC6210BE25A}"/>
            </a:ext>
          </a:extLst>
        </xdr:cNvPr>
        <xdr:cNvSpPr>
          <a:spLocks noChangeArrowheads="1"/>
        </xdr:cNvSpPr>
      </xdr:nvSpPr>
      <xdr:spPr bwMode="auto">
        <a:xfrm>
          <a:off x="2787064" y="495300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DCE8B357-C1D7-464D-80FF-8DE8D93883A0}"/>
            </a:ext>
          </a:extLst>
        </xdr:cNvPr>
        <xdr:cNvSpPr txBox="1">
          <a:spLocks noChangeArrowheads="1"/>
        </xdr:cNvSpPr>
      </xdr:nvSpPr>
      <xdr:spPr bwMode="auto">
        <a:xfrm>
          <a:off x="2804160" y="532574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245A89CF-4FE4-4249-AF28-00666EF8B602}"/>
            </a:ext>
          </a:extLst>
        </xdr:cNvPr>
        <xdr:cNvSpPr>
          <a:spLocks noChangeArrowheads="1"/>
        </xdr:cNvSpPr>
      </xdr:nvSpPr>
      <xdr:spPr bwMode="auto">
        <a:xfrm>
          <a:off x="2772410" y="607885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56FD0437-3C71-4442-95FA-65FFB8A2EA4E}"/>
            </a:ext>
          </a:extLst>
        </xdr:cNvPr>
        <xdr:cNvSpPr txBox="1">
          <a:spLocks noChangeArrowheads="1"/>
        </xdr:cNvSpPr>
      </xdr:nvSpPr>
      <xdr:spPr bwMode="auto">
        <a:xfrm>
          <a:off x="2804160" y="647700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AC58255-7834-4542-B0AE-FAF573C1441C}"/>
            </a:ext>
          </a:extLst>
        </xdr:cNvPr>
        <xdr:cNvSpPr>
          <a:spLocks noChangeArrowheads="1"/>
        </xdr:cNvSpPr>
      </xdr:nvSpPr>
      <xdr:spPr bwMode="auto">
        <a:xfrm>
          <a:off x="2778760" y="724408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1D9D1240-560F-44D5-8633-42CA269814FB}"/>
            </a:ext>
          </a:extLst>
        </xdr:cNvPr>
        <xdr:cNvSpPr txBox="1">
          <a:spLocks noChangeArrowheads="1"/>
        </xdr:cNvSpPr>
      </xdr:nvSpPr>
      <xdr:spPr bwMode="auto">
        <a:xfrm>
          <a:off x="2804160" y="755332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BA14031C-B055-4E19-92E3-FDFF27C79BB7}"/>
            </a:ext>
          </a:extLst>
        </xdr:cNvPr>
        <xdr:cNvSpPr>
          <a:spLocks noChangeArrowheads="1"/>
        </xdr:cNvSpPr>
      </xdr:nvSpPr>
      <xdr:spPr bwMode="auto">
        <a:xfrm>
          <a:off x="2774364" y="165544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4171444-1CEA-460B-A0B0-7885BAE50A04}"/>
            </a:ext>
          </a:extLst>
        </xdr:cNvPr>
        <xdr:cNvSpPr txBox="1">
          <a:spLocks noChangeArrowheads="1"/>
        </xdr:cNvSpPr>
      </xdr:nvSpPr>
      <xdr:spPr bwMode="auto">
        <a:xfrm>
          <a:off x="2797810" y="198691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8CE0EEB2-8938-440D-B1F7-7748E00A9390}"/>
            </a:ext>
          </a:extLst>
        </xdr:cNvPr>
        <xdr:cNvSpPr/>
      </xdr:nvSpPr>
      <xdr:spPr bwMode="auto">
        <a:xfrm>
          <a:off x="5012788" y="157675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5E5C0E6A-B041-455B-BAD4-14C7BE2A2B23}"/>
            </a:ext>
          </a:extLst>
        </xdr:cNvPr>
        <xdr:cNvSpPr/>
      </xdr:nvSpPr>
      <xdr:spPr bwMode="auto">
        <a:xfrm>
          <a:off x="5010834" y="39846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A2CC57CC-0EE4-4E3C-9B5E-4ECE89030985}"/>
            </a:ext>
          </a:extLst>
        </xdr:cNvPr>
        <xdr:cNvSpPr/>
      </xdr:nvSpPr>
      <xdr:spPr bwMode="auto">
        <a:xfrm>
          <a:off x="4996180" y="69240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</xdr:colOff>
      <xdr:row>5</xdr:row>
      <xdr:rowOff>11725</xdr:rowOff>
    </xdr:from>
    <xdr:to>
      <xdr:col>31</xdr:col>
      <xdr:colOff>2</xdr:colOff>
      <xdr:row>42</xdr:row>
      <xdr:rowOff>2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DDC1B405-64F5-4A3E-B562-1C621DF7A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BB8972-A989-46A0-96F0-F127F42F965B}"/>
            </a:ext>
          </a:extLst>
        </xdr:cNvPr>
        <xdr:cNvSpPr/>
      </xdr:nvSpPr>
      <xdr:spPr>
        <a:xfrm>
          <a:off x="434340" y="1363477"/>
          <a:ext cx="879117" cy="63773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949B974-974C-4E1E-AB74-FD0F015C1179}"/>
            </a:ext>
          </a:extLst>
        </xdr:cNvPr>
        <xdr:cNvSpPr/>
      </xdr:nvSpPr>
      <xdr:spPr>
        <a:xfrm>
          <a:off x="1417309" y="1358709"/>
          <a:ext cx="88100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26" name="Rechthoek: afgeronde hoeken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626F94-621A-48BA-806D-2FC0331E2D87}"/>
            </a:ext>
          </a:extLst>
        </xdr:cNvPr>
        <xdr:cNvSpPr/>
      </xdr:nvSpPr>
      <xdr:spPr>
        <a:xfrm>
          <a:off x="2414057" y="1358709"/>
          <a:ext cx="89107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7" name="Rechthoek: afgeronde hoeken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8C9DD59-2F5E-4486-9092-6BBD7E85E611}"/>
            </a:ext>
          </a:extLst>
        </xdr:cNvPr>
        <xdr:cNvSpPr/>
      </xdr:nvSpPr>
      <xdr:spPr>
        <a:xfrm>
          <a:off x="419100" y="2112498"/>
          <a:ext cx="2886027" cy="62713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71EA498-7FC5-4296-8750-53ECF78E8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5339" y="7236458"/>
          <a:ext cx="10073641" cy="1081532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37</xdr:col>
      <xdr:colOff>406400</xdr:colOff>
      <xdr:row>128</xdr:row>
      <xdr:rowOff>101600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1EBD17A8-5BFB-47A8-B378-E58626592728}"/>
            </a:ext>
          </a:extLst>
        </xdr:cNvPr>
        <xdr:cNvSpPr/>
      </xdr:nvSpPr>
      <xdr:spPr>
        <a:xfrm>
          <a:off x="4325620" y="6992620"/>
          <a:ext cx="19664680" cy="2499106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A854A6DB-A726-40C4-8930-10A0EB6B26ED}"/>
            </a:ext>
          </a:extLst>
        </xdr:cNvPr>
        <xdr:cNvSpPr/>
      </xdr:nvSpPr>
      <xdr:spPr>
        <a:xfrm>
          <a:off x="4693920" y="18516600"/>
          <a:ext cx="9149080" cy="2964180"/>
        </a:xfrm>
        <a:custGeom>
          <a:avLst/>
          <a:gdLst>
            <a:gd name="csX0" fmla="*/ 0 w 9149080"/>
            <a:gd name="csY0" fmla="*/ 494040 h 2964180"/>
            <a:gd name="csX1" fmla="*/ 494040 w 9149080"/>
            <a:gd name="csY1" fmla="*/ 0 h 2964180"/>
            <a:gd name="csX2" fmla="*/ 832139 w 9149080"/>
            <a:gd name="csY2" fmla="*/ 0 h 2964180"/>
            <a:gd name="csX3" fmla="*/ 1496677 w 9149080"/>
            <a:gd name="csY3" fmla="*/ 0 h 2964180"/>
            <a:gd name="csX4" fmla="*/ 2079606 w 9149080"/>
            <a:gd name="csY4" fmla="*/ 0 h 2964180"/>
            <a:gd name="csX5" fmla="*/ 2825754 w 9149080"/>
            <a:gd name="csY5" fmla="*/ 0 h 2964180"/>
            <a:gd name="csX6" fmla="*/ 3571903 w 9149080"/>
            <a:gd name="csY6" fmla="*/ 0 h 2964180"/>
            <a:gd name="csX7" fmla="*/ 4236441 w 9149080"/>
            <a:gd name="csY7" fmla="*/ 0 h 2964180"/>
            <a:gd name="csX8" fmla="*/ 4737760 w 9149080"/>
            <a:gd name="csY8" fmla="*/ 0 h 2964180"/>
            <a:gd name="csX9" fmla="*/ 5157469 w 9149080"/>
            <a:gd name="csY9" fmla="*/ 0 h 2964180"/>
            <a:gd name="csX10" fmla="*/ 5740397 w 9149080"/>
            <a:gd name="csY10" fmla="*/ 0 h 2964180"/>
            <a:gd name="csX11" fmla="*/ 6241716 w 9149080"/>
            <a:gd name="csY11" fmla="*/ 0 h 2964180"/>
            <a:gd name="csX12" fmla="*/ 6824644 w 9149080"/>
            <a:gd name="csY12" fmla="*/ 0 h 2964180"/>
            <a:gd name="csX13" fmla="*/ 7162743 w 9149080"/>
            <a:gd name="csY13" fmla="*/ 0 h 2964180"/>
            <a:gd name="csX14" fmla="*/ 7500841 w 9149080"/>
            <a:gd name="csY14" fmla="*/ 0 h 2964180"/>
            <a:gd name="csX15" fmla="*/ 8655040 w 9149080"/>
            <a:gd name="csY15" fmla="*/ 0 h 2964180"/>
            <a:gd name="csX16" fmla="*/ 9149080 w 9149080"/>
            <a:gd name="csY16" fmla="*/ 494040 h 2964180"/>
            <a:gd name="csX17" fmla="*/ 9149080 w 9149080"/>
            <a:gd name="csY17" fmla="*/ 968304 h 2964180"/>
            <a:gd name="csX18" fmla="*/ 9149080 w 9149080"/>
            <a:gd name="csY18" fmla="*/ 1403046 h 2964180"/>
            <a:gd name="csX19" fmla="*/ 9149080 w 9149080"/>
            <a:gd name="csY19" fmla="*/ 1916832 h 2964180"/>
            <a:gd name="csX20" fmla="*/ 9149080 w 9149080"/>
            <a:gd name="csY20" fmla="*/ 2470140 h 2964180"/>
            <a:gd name="csX21" fmla="*/ 8655040 w 9149080"/>
            <a:gd name="csY21" fmla="*/ 2964180 h 2964180"/>
            <a:gd name="csX22" fmla="*/ 8072111 w 9149080"/>
            <a:gd name="csY22" fmla="*/ 2964180 h 2964180"/>
            <a:gd name="csX23" fmla="*/ 7570793 w 9149080"/>
            <a:gd name="csY23" fmla="*/ 2964180 h 2964180"/>
            <a:gd name="csX24" fmla="*/ 6906254 w 9149080"/>
            <a:gd name="csY24" fmla="*/ 2964180 h 2964180"/>
            <a:gd name="csX25" fmla="*/ 6568156 w 9149080"/>
            <a:gd name="csY25" fmla="*/ 2964180 h 2964180"/>
            <a:gd name="csX26" fmla="*/ 6148447 w 9149080"/>
            <a:gd name="csY26" fmla="*/ 2964180 h 2964180"/>
            <a:gd name="csX27" fmla="*/ 5565519 w 9149080"/>
            <a:gd name="csY27" fmla="*/ 2964180 h 2964180"/>
            <a:gd name="csX28" fmla="*/ 5227420 w 9149080"/>
            <a:gd name="csY28" fmla="*/ 2964180 h 2964180"/>
            <a:gd name="csX29" fmla="*/ 4644491 w 9149080"/>
            <a:gd name="csY29" fmla="*/ 2964180 h 2964180"/>
            <a:gd name="csX30" fmla="*/ 4306393 w 9149080"/>
            <a:gd name="csY30" fmla="*/ 2964180 h 2964180"/>
            <a:gd name="csX31" fmla="*/ 3723464 w 9149080"/>
            <a:gd name="csY31" fmla="*/ 2964180 h 2964180"/>
            <a:gd name="csX32" fmla="*/ 3140536 w 9149080"/>
            <a:gd name="csY32" fmla="*/ 2964180 h 2964180"/>
            <a:gd name="csX33" fmla="*/ 2475997 w 9149080"/>
            <a:gd name="csY33" fmla="*/ 2964180 h 2964180"/>
            <a:gd name="csX34" fmla="*/ 1974679 w 9149080"/>
            <a:gd name="csY34" fmla="*/ 2964180 h 2964180"/>
            <a:gd name="csX35" fmla="*/ 1391750 w 9149080"/>
            <a:gd name="csY35" fmla="*/ 2964180 h 2964180"/>
            <a:gd name="csX36" fmla="*/ 494040 w 9149080"/>
            <a:gd name="csY36" fmla="*/ 2964180 h 2964180"/>
            <a:gd name="csX37" fmla="*/ 0 w 9149080"/>
            <a:gd name="csY37" fmla="*/ 2470140 h 2964180"/>
            <a:gd name="csX38" fmla="*/ 0 w 9149080"/>
            <a:gd name="csY38" fmla="*/ 1936593 h 2964180"/>
            <a:gd name="csX39" fmla="*/ 0 w 9149080"/>
            <a:gd name="csY39" fmla="*/ 1482090 h 2964180"/>
            <a:gd name="csX40" fmla="*/ 0 w 9149080"/>
            <a:gd name="csY40" fmla="*/ 948543 h 2964180"/>
            <a:gd name="csX41" fmla="*/ 0 w 9149080"/>
            <a:gd name="csY41" fmla="*/ 494040 h 29641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49080" h="2964180" extrusionOk="0">
              <a:moveTo>
                <a:pt x="0" y="494040"/>
              </a:moveTo>
              <a:cubicBezTo>
                <a:pt x="-15572" y="246899"/>
                <a:pt x="233568" y="3310"/>
                <a:pt x="494040" y="0"/>
              </a:cubicBezTo>
              <a:cubicBezTo>
                <a:pt x="657528" y="-35247"/>
                <a:pt x="758869" y="14673"/>
                <a:pt x="832139" y="0"/>
              </a:cubicBezTo>
              <a:cubicBezTo>
                <a:pt x="905409" y="-14673"/>
                <a:pt x="1274520" y="45133"/>
                <a:pt x="1496677" y="0"/>
              </a:cubicBezTo>
              <a:cubicBezTo>
                <a:pt x="1718834" y="-45133"/>
                <a:pt x="1817826" y="63788"/>
                <a:pt x="2079606" y="0"/>
              </a:cubicBezTo>
              <a:cubicBezTo>
                <a:pt x="2341386" y="-63788"/>
                <a:pt x="2516882" y="26535"/>
                <a:pt x="2825754" y="0"/>
              </a:cubicBezTo>
              <a:cubicBezTo>
                <a:pt x="3134626" y="-26535"/>
                <a:pt x="3308135" y="20226"/>
                <a:pt x="3571903" y="0"/>
              </a:cubicBezTo>
              <a:cubicBezTo>
                <a:pt x="3835671" y="-20226"/>
                <a:pt x="3930192" y="35288"/>
                <a:pt x="4236441" y="0"/>
              </a:cubicBezTo>
              <a:cubicBezTo>
                <a:pt x="4542690" y="-35288"/>
                <a:pt x="4490350" y="915"/>
                <a:pt x="4737760" y="0"/>
              </a:cubicBezTo>
              <a:cubicBezTo>
                <a:pt x="4985170" y="-915"/>
                <a:pt x="4994061" y="6447"/>
                <a:pt x="5157469" y="0"/>
              </a:cubicBezTo>
              <a:cubicBezTo>
                <a:pt x="5320877" y="-6447"/>
                <a:pt x="5578530" y="40488"/>
                <a:pt x="5740397" y="0"/>
              </a:cubicBezTo>
              <a:cubicBezTo>
                <a:pt x="5902264" y="-40488"/>
                <a:pt x="6099106" y="35059"/>
                <a:pt x="6241716" y="0"/>
              </a:cubicBezTo>
              <a:cubicBezTo>
                <a:pt x="6384326" y="-35059"/>
                <a:pt x="6535368" y="64042"/>
                <a:pt x="6824644" y="0"/>
              </a:cubicBezTo>
              <a:cubicBezTo>
                <a:pt x="7113920" y="-64042"/>
                <a:pt x="7070646" y="15352"/>
                <a:pt x="7162743" y="0"/>
              </a:cubicBezTo>
              <a:cubicBezTo>
                <a:pt x="7254840" y="-15352"/>
                <a:pt x="7369610" y="14062"/>
                <a:pt x="7500841" y="0"/>
              </a:cubicBezTo>
              <a:cubicBezTo>
                <a:pt x="7632072" y="-14062"/>
                <a:pt x="8242285" y="74146"/>
                <a:pt x="8655040" y="0"/>
              </a:cubicBezTo>
              <a:cubicBezTo>
                <a:pt x="8940287" y="-77039"/>
                <a:pt x="9154326" y="199706"/>
                <a:pt x="9149080" y="494040"/>
              </a:cubicBezTo>
              <a:cubicBezTo>
                <a:pt x="9179615" y="703813"/>
                <a:pt x="9135727" y="736490"/>
                <a:pt x="9149080" y="968304"/>
              </a:cubicBezTo>
              <a:cubicBezTo>
                <a:pt x="9162433" y="1200118"/>
                <a:pt x="9118505" y="1268167"/>
                <a:pt x="9149080" y="1403046"/>
              </a:cubicBezTo>
              <a:cubicBezTo>
                <a:pt x="9179655" y="1537925"/>
                <a:pt x="9146769" y="1745482"/>
                <a:pt x="9149080" y="1916832"/>
              </a:cubicBezTo>
              <a:cubicBezTo>
                <a:pt x="9151391" y="2088182"/>
                <a:pt x="9104310" y="2319091"/>
                <a:pt x="9149080" y="2470140"/>
              </a:cubicBezTo>
              <a:cubicBezTo>
                <a:pt x="9165117" y="2742184"/>
                <a:pt x="8952830" y="2996360"/>
                <a:pt x="8655040" y="2964180"/>
              </a:cubicBezTo>
              <a:cubicBezTo>
                <a:pt x="8518423" y="3029820"/>
                <a:pt x="8286815" y="2912882"/>
                <a:pt x="8072111" y="2964180"/>
              </a:cubicBezTo>
              <a:cubicBezTo>
                <a:pt x="7857407" y="3015478"/>
                <a:pt x="7686691" y="2955114"/>
                <a:pt x="7570793" y="2964180"/>
              </a:cubicBezTo>
              <a:cubicBezTo>
                <a:pt x="7454895" y="2973246"/>
                <a:pt x="7129794" y="2885495"/>
                <a:pt x="6906254" y="2964180"/>
              </a:cubicBezTo>
              <a:cubicBezTo>
                <a:pt x="6682714" y="3042865"/>
                <a:pt x="6684151" y="2927398"/>
                <a:pt x="6568156" y="2964180"/>
              </a:cubicBezTo>
              <a:cubicBezTo>
                <a:pt x="6452161" y="3000962"/>
                <a:pt x="6245134" y="2923992"/>
                <a:pt x="6148447" y="2964180"/>
              </a:cubicBezTo>
              <a:cubicBezTo>
                <a:pt x="6051760" y="3004368"/>
                <a:pt x="5798774" y="2902092"/>
                <a:pt x="5565519" y="2964180"/>
              </a:cubicBezTo>
              <a:cubicBezTo>
                <a:pt x="5332264" y="3026268"/>
                <a:pt x="5332904" y="2933702"/>
                <a:pt x="5227420" y="2964180"/>
              </a:cubicBezTo>
              <a:cubicBezTo>
                <a:pt x="5121936" y="2994658"/>
                <a:pt x="4922915" y="2908371"/>
                <a:pt x="4644491" y="2964180"/>
              </a:cubicBezTo>
              <a:cubicBezTo>
                <a:pt x="4366067" y="3019989"/>
                <a:pt x="4451549" y="2935010"/>
                <a:pt x="4306393" y="2964180"/>
              </a:cubicBezTo>
              <a:cubicBezTo>
                <a:pt x="4161237" y="2993350"/>
                <a:pt x="3857007" y="2948381"/>
                <a:pt x="3723464" y="2964180"/>
              </a:cubicBezTo>
              <a:cubicBezTo>
                <a:pt x="3589921" y="2979979"/>
                <a:pt x="3347246" y="2959780"/>
                <a:pt x="3140536" y="2964180"/>
              </a:cubicBezTo>
              <a:cubicBezTo>
                <a:pt x="2933826" y="2968580"/>
                <a:pt x="2651916" y="2930824"/>
                <a:pt x="2475997" y="2964180"/>
              </a:cubicBezTo>
              <a:cubicBezTo>
                <a:pt x="2300078" y="2997536"/>
                <a:pt x="2144249" y="2927493"/>
                <a:pt x="1974679" y="2964180"/>
              </a:cubicBezTo>
              <a:cubicBezTo>
                <a:pt x="1805109" y="3000867"/>
                <a:pt x="1660493" y="2913437"/>
                <a:pt x="1391750" y="2964180"/>
              </a:cubicBezTo>
              <a:cubicBezTo>
                <a:pt x="1123007" y="3014923"/>
                <a:pt x="762355" y="2955991"/>
                <a:pt x="494040" y="2964180"/>
              </a:cubicBezTo>
              <a:cubicBezTo>
                <a:pt x="218024" y="2937921"/>
                <a:pt x="18894" y="2781705"/>
                <a:pt x="0" y="2470140"/>
              </a:cubicBezTo>
              <a:cubicBezTo>
                <a:pt x="-49518" y="2324816"/>
                <a:pt x="6303" y="2146727"/>
                <a:pt x="0" y="1936593"/>
              </a:cubicBezTo>
              <a:cubicBezTo>
                <a:pt x="-6303" y="1726459"/>
                <a:pt x="3086" y="1606990"/>
                <a:pt x="0" y="1482090"/>
              </a:cubicBezTo>
              <a:cubicBezTo>
                <a:pt x="-3086" y="1357190"/>
                <a:pt x="22889" y="1079709"/>
                <a:pt x="0" y="948543"/>
              </a:cubicBezTo>
              <a:cubicBezTo>
                <a:pt x="-22889" y="817377"/>
                <a:pt x="26472" y="672317"/>
                <a:pt x="0" y="49404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B17B5458-D6A9-41E8-AC35-E14A31F65BD2}"/>
            </a:ext>
          </a:extLst>
        </xdr:cNvPr>
        <xdr:cNvSpPr/>
      </xdr:nvSpPr>
      <xdr:spPr>
        <a:xfrm>
          <a:off x="4709160" y="22006560"/>
          <a:ext cx="9235440" cy="2865120"/>
        </a:xfrm>
        <a:custGeom>
          <a:avLst/>
          <a:gdLst>
            <a:gd name="csX0" fmla="*/ 0 w 9235440"/>
            <a:gd name="csY0" fmla="*/ 477530 h 2865120"/>
            <a:gd name="csX1" fmla="*/ 477530 w 9235440"/>
            <a:gd name="csY1" fmla="*/ 0 h 2865120"/>
            <a:gd name="csX2" fmla="*/ 820574 w 9235440"/>
            <a:gd name="csY2" fmla="*/ 0 h 2865120"/>
            <a:gd name="csX3" fmla="*/ 1494834 w 9235440"/>
            <a:gd name="csY3" fmla="*/ 0 h 2865120"/>
            <a:gd name="csX4" fmla="*/ 2086290 w 9235440"/>
            <a:gd name="csY4" fmla="*/ 0 h 2865120"/>
            <a:gd name="csX5" fmla="*/ 2843353 w 9235440"/>
            <a:gd name="csY5" fmla="*/ 0 h 2865120"/>
            <a:gd name="csX6" fmla="*/ 3600416 w 9235440"/>
            <a:gd name="csY6" fmla="*/ 0 h 2865120"/>
            <a:gd name="csX7" fmla="*/ 4274676 w 9235440"/>
            <a:gd name="csY7" fmla="*/ 0 h 2865120"/>
            <a:gd name="csX8" fmla="*/ 4783328 w 9235440"/>
            <a:gd name="csY8" fmla="*/ 0 h 2865120"/>
            <a:gd name="csX9" fmla="*/ 5209176 w 9235440"/>
            <a:gd name="csY9" fmla="*/ 0 h 2865120"/>
            <a:gd name="csX10" fmla="*/ 5800631 w 9235440"/>
            <a:gd name="csY10" fmla="*/ 0 h 2865120"/>
            <a:gd name="csX11" fmla="*/ 6309283 w 9235440"/>
            <a:gd name="csY11" fmla="*/ 0 h 2865120"/>
            <a:gd name="csX12" fmla="*/ 6900739 w 9235440"/>
            <a:gd name="csY12" fmla="*/ 0 h 2865120"/>
            <a:gd name="csX13" fmla="*/ 7243783 w 9235440"/>
            <a:gd name="csY13" fmla="*/ 0 h 2865120"/>
            <a:gd name="csX14" fmla="*/ 7586828 w 9235440"/>
            <a:gd name="csY14" fmla="*/ 0 h 2865120"/>
            <a:gd name="csX15" fmla="*/ 8757910 w 9235440"/>
            <a:gd name="csY15" fmla="*/ 0 h 2865120"/>
            <a:gd name="csX16" fmla="*/ 9235440 w 9235440"/>
            <a:gd name="csY16" fmla="*/ 477530 h 2865120"/>
            <a:gd name="csX17" fmla="*/ 9235440 w 9235440"/>
            <a:gd name="csY17" fmla="*/ 935944 h 2865120"/>
            <a:gd name="csX18" fmla="*/ 9235440 w 9235440"/>
            <a:gd name="csY18" fmla="*/ 1356158 h 2865120"/>
            <a:gd name="csX19" fmla="*/ 9235440 w 9235440"/>
            <a:gd name="csY19" fmla="*/ 1852773 h 2865120"/>
            <a:gd name="csX20" fmla="*/ 9235440 w 9235440"/>
            <a:gd name="csY20" fmla="*/ 2387590 h 2865120"/>
            <a:gd name="csX21" fmla="*/ 8757910 w 9235440"/>
            <a:gd name="csY21" fmla="*/ 2865120 h 2865120"/>
            <a:gd name="csX22" fmla="*/ 8166454 w 9235440"/>
            <a:gd name="csY22" fmla="*/ 2865120 h 2865120"/>
            <a:gd name="csX23" fmla="*/ 7657802 w 9235440"/>
            <a:gd name="csY23" fmla="*/ 2865120 h 2865120"/>
            <a:gd name="csX24" fmla="*/ 6983543 w 9235440"/>
            <a:gd name="csY24" fmla="*/ 2865120 h 2865120"/>
            <a:gd name="csX25" fmla="*/ 6640499 w 9235440"/>
            <a:gd name="csY25" fmla="*/ 2865120 h 2865120"/>
            <a:gd name="csX26" fmla="*/ 6214650 w 9235440"/>
            <a:gd name="csY26" fmla="*/ 2865120 h 2865120"/>
            <a:gd name="csX27" fmla="*/ 5623195 w 9235440"/>
            <a:gd name="csY27" fmla="*/ 2865120 h 2865120"/>
            <a:gd name="csX28" fmla="*/ 5280150 w 9235440"/>
            <a:gd name="csY28" fmla="*/ 2865120 h 2865120"/>
            <a:gd name="csX29" fmla="*/ 4688695 w 9235440"/>
            <a:gd name="csY29" fmla="*/ 2865120 h 2865120"/>
            <a:gd name="csX30" fmla="*/ 4345650 w 9235440"/>
            <a:gd name="csY30" fmla="*/ 2865120 h 2865120"/>
            <a:gd name="csX31" fmla="*/ 3754195 w 9235440"/>
            <a:gd name="csY31" fmla="*/ 2865120 h 2865120"/>
            <a:gd name="csX32" fmla="*/ 3162739 w 9235440"/>
            <a:gd name="csY32" fmla="*/ 2865120 h 2865120"/>
            <a:gd name="csX33" fmla="*/ 2488479 w 9235440"/>
            <a:gd name="csY33" fmla="*/ 2865120 h 2865120"/>
            <a:gd name="csX34" fmla="*/ 1979828 w 9235440"/>
            <a:gd name="csY34" fmla="*/ 2865120 h 2865120"/>
            <a:gd name="csX35" fmla="*/ 1388372 w 9235440"/>
            <a:gd name="csY35" fmla="*/ 2865120 h 2865120"/>
            <a:gd name="csX36" fmla="*/ 477530 w 9235440"/>
            <a:gd name="csY36" fmla="*/ 2865120 h 2865120"/>
            <a:gd name="csX37" fmla="*/ 0 w 9235440"/>
            <a:gd name="csY37" fmla="*/ 2387590 h 2865120"/>
            <a:gd name="csX38" fmla="*/ 0 w 9235440"/>
            <a:gd name="csY38" fmla="*/ 1871874 h 2865120"/>
            <a:gd name="csX39" fmla="*/ 0 w 9235440"/>
            <a:gd name="csY39" fmla="*/ 1432560 h 2865120"/>
            <a:gd name="csX40" fmla="*/ 0 w 9235440"/>
            <a:gd name="csY40" fmla="*/ 916844 h 2865120"/>
            <a:gd name="csX41" fmla="*/ 0 w 9235440"/>
            <a:gd name="csY41" fmla="*/ 477530 h 28651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235440" h="2865120" extrusionOk="0">
              <a:moveTo>
                <a:pt x="0" y="477530"/>
              </a:moveTo>
              <a:cubicBezTo>
                <a:pt x="-38215" y="276893"/>
                <a:pt x="269308" y="14842"/>
                <a:pt x="477530" y="0"/>
              </a:cubicBezTo>
              <a:cubicBezTo>
                <a:pt x="605040" y="-30657"/>
                <a:pt x="695299" y="35518"/>
                <a:pt x="820574" y="0"/>
              </a:cubicBezTo>
              <a:cubicBezTo>
                <a:pt x="945849" y="-35518"/>
                <a:pt x="1239305" y="44488"/>
                <a:pt x="1494834" y="0"/>
              </a:cubicBezTo>
              <a:cubicBezTo>
                <a:pt x="1750363" y="-44488"/>
                <a:pt x="1880495" y="56805"/>
                <a:pt x="2086290" y="0"/>
              </a:cubicBezTo>
              <a:cubicBezTo>
                <a:pt x="2292085" y="-56805"/>
                <a:pt x="2585539" y="36742"/>
                <a:pt x="2843353" y="0"/>
              </a:cubicBezTo>
              <a:cubicBezTo>
                <a:pt x="3101167" y="-36742"/>
                <a:pt x="3346792" y="53286"/>
                <a:pt x="3600416" y="0"/>
              </a:cubicBezTo>
              <a:cubicBezTo>
                <a:pt x="3854040" y="-53286"/>
                <a:pt x="4112496" y="14335"/>
                <a:pt x="4274676" y="0"/>
              </a:cubicBezTo>
              <a:cubicBezTo>
                <a:pt x="4436856" y="-14335"/>
                <a:pt x="4604143" y="14526"/>
                <a:pt x="4783328" y="0"/>
              </a:cubicBezTo>
              <a:cubicBezTo>
                <a:pt x="4962513" y="-14526"/>
                <a:pt x="5110015" y="1030"/>
                <a:pt x="5209176" y="0"/>
              </a:cubicBezTo>
              <a:cubicBezTo>
                <a:pt x="5308337" y="-1030"/>
                <a:pt x="5577745" y="39096"/>
                <a:pt x="5800631" y="0"/>
              </a:cubicBezTo>
              <a:cubicBezTo>
                <a:pt x="6023517" y="-39096"/>
                <a:pt x="6127851" y="21176"/>
                <a:pt x="6309283" y="0"/>
              </a:cubicBezTo>
              <a:cubicBezTo>
                <a:pt x="6490715" y="-21176"/>
                <a:pt x="6771880" y="7827"/>
                <a:pt x="6900739" y="0"/>
              </a:cubicBezTo>
              <a:cubicBezTo>
                <a:pt x="7029598" y="-7827"/>
                <a:pt x="7171130" y="33379"/>
                <a:pt x="7243783" y="0"/>
              </a:cubicBezTo>
              <a:cubicBezTo>
                <a:pt x="7316436" y="-33379"/>
                <a:pt x="7516526" y="28309"/>
                <a:pt x="7586828" y="0"/>
              </a:cubicBezTo>
              <a:cubicBezTo>
                <a:pt x="7657131" y="-28309"/>
                <a:pt x="8286757" y="76003"/>
                <a:pt x="8757910" y="0"/>
              </a:cubicBezTo>
              <a:cubicBezTo>
                <a:pt x="9022879" y="-7682"/>
                <a:pt x="9251279" y="148932"/>
                <a:pt x="9235440" y="477530"/>
              </a:cubicBezTo>
              <a:cubicBezTo>
                <a:pt x="9237184" y="641998"/>
                <a:pt x="9209114" y="732702"/>
                <a:pt x="9235440" y="935944"/>
              </a:cubicBezTo>
              <a:cubicBezTo>
                <a:pt x="9261766" y="1139186"/>
                <a:pt x="9199570" y="1208936"/>
                <a:pt x="9235440" y="1356158"/>
              </a:cubicBezTo>
              <a:cubicBezTo>
                <a:pt x="9271310" y="1503380"/>
                <a:pt x="9208587" y="1618849"/>
                <a:pt x="9235440" y="1852773"/>
              </a:cubicBezTo>
              <a:cubicBezTo>
                <a:pt x="9262293" y="2086698"/>
                <a:pt x="9205536" y="2265287"/>
                <a:pt x="9235440" y="2387590"/>
              </a:cubicBezTo>
              <a:cubicBezTo>
                <a:pt x="9288608" y="2648647"/>
                <a:pt x="9060681" y="2915491"/>
                <a:pt x="8757910" y="2865120"/>
              </a:cubicBezTo>
              <a:cubicBezTo>
                <a:pt x="8577620" y="2920579"/>
                <a:pt x="8350072" y="2864360"/>
                <a:pt x="8166454" y="2865120"/>
              </a:cubicBezTo>
              <a:cubicBezTo>
                <a:pt x="7982836" y="2865880"/>
                <a:pt x="7804002" y="2829218"/>
                <a:pt x="7657802" y="2865120"/>
              </a:cubicBezTo>
              <a:cubicBezTo>
                <a:pt x="7511602" y="2901022"/>
                <a:pt x="7263199" y="2789673"/>
                <a:pt x="6983543" y="2865120"/>
              </a:cubicBezTo>
              <a:cubicBezTo>
                <a:pt x="6703887" y="2940567"/>
                <a:pt x="6748724" y="2838346"/>
                <a:pt x="6640499" y="2865120"/>
              </a:cubicBezTo>
              <a:cubicBezTo>
                <a:pt x="6532274" y="2891894"/>
                <a:pt x="6360128" y="2855492"/>
                <a:pt x="6214650" y="2865120"/>
              </a:cubicBezTo>
              <a:cubicBezTo>
                <a:pt x="6069172" y="2874748"/>
                <a:pt x="5778652" y="2826377"/>
                <a:pt x="5623195" y="2865120"/>
              </a:cubicBezTo>
              <a:cubicBezTo>
                <a:pt x="5467738" y="2903863"/>
                <a:pt x="5423035" y="2839920"/>
                <a:pt x="5280150" y="2865120"/>
              </a:cubicBezTo>
              <a:cubicBezTo>
                <a:pt x="5137265" y="2890320"/>
                <a:pt x="4866719" y="2861278"/>
                <a:pt x="4688695" y="2865120"/>
              </a:cubicBezTo>
              <a:cubicBezTo>
                <a:pt x="4510671" y="2868962"/>
                <a:pt x="4456325" y="2839427"/>
                <a:pt x="4345650" y="2865120"/>
              </a:cubicBezTo>
              <a:cubicBezTo>
                <a:pt x="4234976" y="2890813"/>
                <a:pt x="3934347" y="2850289"/>
                <a:pt x="3754195" y="2865120"/>
              </a:cubicBezTo>
              <a:cubicBezTo>
                <a:pt x="3574044" y="2879951"/>
                <a:pt x="3452762" y="2852441"/>
                <a:pt x="3162739" y="2865120"/>
              </a:cubicBezTo>
              <a:cubicBezTo>
                <a:pt x="2872716" y="2877799"/>
                <a:pt x="2767033" y="2802359"/>
                <a:pt x="2488479" y="2865120"/>
              </a:cubicBezTo>
              <a:cubicBezTo>
                <a:pt x="2209925" y="2927881"/>
                <a:pt x="2121696" y="2858584"/>
                <a:pt x="1979828" y="2865120"/>
              </a:cubicBezTo>
              <a:cubicBezTo>
                <a:pt x="1837960" y="2871656"/>
                <a:pt x="1671784" y="2814976"/>
                <a:pt x="1388372" y="2865120"/>
              </a:cubicBezTo>
              <a:cubicBezTo>
                <a:pt x="1104960" y="2915264"/>
                <a:pt x="773715" y="2861535"/>
                <a:pt x="477530" y="2865120"/>
              </a:cubicBezTo>
              <a:cubicBezTo>
                <a:pt x="206550" y="2805002"/>
                <a:pt x="5911" y="2663435"/>
                <a:pt x="0" y="2387590"/>
              </a:cubicBezTo>
              <a:cubicBezTo>
                <a:pt x="-25142" y="2172829"/>
                <a:pt x="5980" y="2065408"/>
                <a:pt x="0" y="1871874"/>
              </a:cubicBezTo>
              <a:cubicBezTo>
                <a:pt x="-5980" y="1678340"/>
                <a:pt x="45902" y="1538916"/>
                <a:pt x="0" y="1432560"/>
              </a:cubicBezTo>
              <a:cubicBezTo>
                <a:pt x="-45902" y="1326204"/>
                <a:pt x="21843" y="1048049"/>
                <a:pt x="0" y="916844"/>
              </a:cubicBezTo>
              <a:cubicBezTo>
                <a:pt x="-21843" y="785639"/>
                <a:pt x="19838" y="677851"/>
                <a:pt x="0" y="47753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9B3103E6-B8A0-488C-A298-0CC468C021F1}"/>
            </a:ext>
          </a:extLst>
        </xdr:cNvPr>
        <xdr:cNvSpPr/>
      </xdr:nvSpPr>
      <xdr:spPr>
        <a:xfrm>
          <a:off x="4739640" y="25123140"/>
          <a:ext cx="9331960" cy="6568440"/>
        </a:xfrm>
        <a:custGeom>
          <a:avLst/>
          <a:gdLst>
            <a:gd name="csX0" fmla="*/ 0 w 9331960"/>
            <a:gd name="csY0" fmla="*/ 0 h 6568440"/>
            <a:gd name="csX1" fmla="*/ 303289 w 9331960"/>
            <a:gd name="csY1" fmla="*/ 0 h 6568440"/>
            <a:gd name="csX2" fmla="*/ 606577 w 9331960"/>
            <a:gd name="csY2" fmla="*/ 0 h 6568440"/>
            <a:gd name="csX3" fmla="*/ 1189825 w 9331960"/>
            <a:gd name="csY3" fmla="*/ 0 h 6568440"/>
            <a:gd name="csX4" fmla="*/ 1959712 w 9331960"/>
            <a:gd name="csY4" fmla="*/ 0 h 6568440"/>
            <a:gd name="csX5" fmla="*/ 2449640 w 9331960"/>
            <a:gd name="csY5" fmla="*/ 0 h 6568440"/>
            <a:gd name="csX6" fmla="*/ 3032887 w 9331960"/>
            <a:gd name="csY6" fmla="*/ 0 h 6568440"/>
            <a:gd name="csX7" fmla="*/ 3522815 w 9331960"/>
            <a:gd name="csY7" fmla="*/ 0 h 6568440"/>
            <a:gd name="csX8" fmla="*/ 4199382 w 9331960"/>
            <a:gd name="csY8" fmla="*/ 0 h 6568440"/>
            <a:gd name="csX9" fmla="*/ 4595990 w 9331960"/>
            <a:gd name="csY9" fmla="*/ 0 h 6568440"/>
            <a:gd name="csX10" fmla="*/ 5272557 w 9331960"/>
            <a:gd name="csY10" fmla="*/ 0 h 6568440"/>
            <a:gd name="csX11" fmla="*/ 5762485 w 9331960"/>
            <a:gd name="csY11" fmla="*/ 0 h 6568440"/>
            <a:gd name="csX12" fmla="*/ 6159094 w 9331960"/>
            <a:gd name="csY12" fmla="*/ 0 h 6568440"/>
            <a:gd name="csX13" fmla="*/ 6649021 w 9331960"/>
            <a:gd name="csY13" fmla="*/ 0 h 6568440"/>
            <a:gd name="csX14" fmla="*/ 7138949 w 9331960"/>
            <a:gd name="csY14" fmla="*/ 0 h 6568440"/>
            <a:gd name="csX15" fmla="*/ 7535558 w 9331960"/>
            <a:gd name="csY15" fmla="*/ 0 h 6568440"/>
            <a:gd name="csX16" fmla="*/ 7838846 w 9331960"/>
            <a:gd name="csY16" fmla="*/ 0 h 6568440"/>
            <a:gd name="csX17" fmla="*/ 8235455 w 9331960"/>
            <a:gd name="csY17" fmla="*/ 0 h 6568440"/>
            <a:gd name="csX18" fmla="*/ 8632063 w 9331960"/>
            <a:gd name="csY18" fmla="*/ 0 h 6568440"/>
            <a:gd name="csX19" fmla="*/ 9331960 w 9331960"/>
            <a:gd name="csY19" fmla="*/ 0 h 6568440"/>
            <a:gd name="csX20" fmla="*/ 9331960 w 9331960"/>
            <a:gd name="csY20" fmla="*/ 465762 h 6568440"/>
            <a:gd name="csX21" fmla="*/ 9331960 w 9331960"/>
            <a:gd name="csY21" fmla="*/ 1194262 h 6568440"/>
            <a:gd name="csX22" fmla="*/ 9331960 w 9331960"/>
            <a:gd name="csY22" fmla="*/ 1791393 h 6568440"/>
            <a:gd name="csX23" fmla="*/ 9331960 w 9331960"/>
            <a:gd name="csY23" fmla="*/ 2454208 h 6568440"/>
            <a:gd name="csX24" fmla="*/ 9331960 w 9331960"/>
            <a:gd name="csY24" fmla="*/ 3117023 h 6568440"/>
            <a:gd name="csX25" fmla="*/ 9331960 w 9331960"/>
            <a:gd name="csY25" fmla="*/ 3648470 h 6568440"/>
            <a:gd name="csX26" fmla="*/ 9331960 w 9331960"/>
            <a:gd name="csY26" fmla="*/ 4245601 h 6568440"/>
            <a:gd name="csX27" fmla="*/ 9331960 w 9331960"/>
            <a:gd name="csY27" fmla="*/ 4777047 h 6568440"/>
            <a:gd name="csX28" fmla="*/ 9331960 w 9331960"/>
            <a:gd name="csY28" fmla="*/ 5308494 h 6568440"/>
            <a:gd name="csX29" fmla="*/ 9331960 w 9331960"/>
            <a:gd name="csY29" fmla="*/ 6036993 h 6568440"/>
            <a:gd name="csX30" fmla="*/ 9331960 w 9331960"/>
            <a:gd name="csY30" fmla="*/ 6568440 h 6568440"/>
            <a:gd name="csX31" fmla="*/ 8935352 w 9331960"/>
            <a:gd name="csY31" fmla="*/ 6568440 h 6568440"/>
            <a:gd name="csX32" fmla="*/ 8538743 w 9331960"/>
            <a:gd name="csY32" fmla="*/ 6568440 h 6568440"/>
            <a:gd name="csX33" fmla="*/ 8142135 w 9331960"/>
            <a:gd name="csY33" fmla="*/ 6568440 h 6568440"/>
            <a:gd name="csX34" fmla="*/ 7558888 w 9331960"/>
            <a:gd name="csY34" fmla="*/ 6568440 h 6568440"/>
            <a:gd name="csX35" fmla="*/ 6975640 w 9331960"/>
            <a:gd name="csY35" fmla="*/ 6568440 h 6568440"/>
            <a:gd name="csX36" fmla="*/ 6672351 w 9331960"/>
            <a:gd name="csY36" fmla="*/ 6568440 h 6568440"/>
            <a:gd name="csX37" fmla="*/ 6089104 w 9331960"/>
            <a:gd name="csY37" fmla="*/ 6568440 h 6568440"/>
            <a:gd name="csX38" fmla="*/ 5319217 w 9331960"/>
            <a:gd name="csY38" fmla="*/ 6568440 h 6568440"/>
            <a:gd name="csX39" fmla="*/ 4829289 w 9331960"/>
            <a:gd name="csY39" fmla="*/ 6568440 h 6568440"/>
            <a:gd name="csX40" fmla="*/ 4059403 w 9331960"/>
            <a:gd name="csY40" fmla="*/ 6568440 h 6568440"/>
            <a:gd name="csX41" fmla="*/ 3382835 w 9331960"/>
            <a:gd name="csY41" fmla="*/ 6568440 h 6568440"/>
            <a:gd name="csX42" fmla="*/ 2706268 w 9331960"/>
            <a:gd name="csY42" fmla="*/ 6568440 h 6568440"/>
            <a:gd name="csX43" fmla="*/ 2216340 w 9331960"/>
            <a:gd name="csY43" fmla="*/ 6568440 h 6568440"/>
            <a:gd name="csX44" fmla="*/ 1913052 w 9331960"/>
            <a:gd name="csY44" fmla="*/ 6568440 h 6568440"/>
            <a:gd name="csX45" fmla="*/ 1329804 w 9331960"/>
            <a:gd name="csY45" fmla="*/ 6568440 h 6568440"/>
            <a:gd name="csX46" fmla="*/ 746557 w 9331960"/>
            <a:gd name="csY46" fmla="*/ 6568440 h 6568440"/>
            <a:gd name="csX47" fmla="*/ 0 w 9331960"/>
            <a:gd name="csY47" fmla="*/ 6568440 h 6568440"/>
            <a:gd name="csX48" fmla="*/ 0 w 9331960"/>
            <a:gd name="csY48" fmla="*/ 6168362 h 6568440"/>
            <a:gd name="csX49" fmla="*/ 0 w 9331960"/>
            <a:gd name="csY49" fmla="*/ 5702600 h 6568440"/>
            <a:gd name="csX50" fmla="*/ 0 w 9331960"/>
            <a:gd name="csY50" fmla="*/ 5302522 h 6568440"/>
            <a:gd name="csX51" fmla="*/ 0 w 9331960"/>
            <a:gd name="csY51" fmla="*/ 4771076 h 6568440"/>
            <a:gd name="csX52" fmla="*/ 0 w 9331960"/>
            <a:gd name="csY52" fmla="*/ 4370998 h 6568440"/>
            <a:gd name="csX53" fmla="*/ 0 w 9331960"/>
            <a:gd name="csY53" fmla="*/ 3839552 h 6568440"/>
            <a:gd name="csX54" fmla="*/ 0 w 9331960"/>
            <a:gd name="csY54" fmla="*/ 3439474 h 6568440"/>
            <a:gd name="csX55" fmla="*/ 0 w 9331960"/>
            <a:gd name="csY55" fmla="*/ 3039396 h 6568440"/>
            <a:gd name="csX56" fmla="*/ 0 w 9331960"/>
            <a:gd name="csY56" fmla="*/ 2310897 h 6568440"/>
            <a:gd name="csX57" fmla="*/ 0 w 9331960"/>
            <a:gd name="csY57" fmla="*/ 1779450 h 6568440"/>
            <a:gd name="csX58" fmla="*/ 0 w 9331960"/>
            <a:gd name="csY58" fmla="*/ 1182319 h 6568440"/>
            <a:gd name="csX59" fmla="*/ 0 w 9331960"/>
            <a:gd name="csY59" fmla="*/ 782241 h 6568440"/>
            <a:gd name="csX60" fmla="*/ 0 w 9331960"/>
            <a:gd name="csY60" fmla="*/ 0 h 65684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</a:cxnLst>
          <a:rect l="l" t="t" r="r" b="b"/>
          <a:pathLst>
            <a:path w="9331960" h="6568440" extrusionOk="0">
              <a:moveTo>
                <a:pt x="0" y="0"/>
              </a:moveTo>
              <a:cubicBezTo>
                <a:pt x="73253" y="-25951"/>
                <a:pt x="226668" y="33284"/>
                <a:pt x="303289" y="0"/>
              </a:cubicBezTo>
              <a:cubicBezTo>
                <a:pt x="379910" y="-33284"/>
                <a:pt x="508888" y="28022"/>
                <a:pt x="606577" y="0"/>
              </a:cubicBezTo>
              <a:cubicBezTo>
                <a:pt x="704266" y="-28022"/>
                <a:pt x="982366" y="21347"/>
                <a:pt x="1189825" y="0"/>
              </a:cubicBezTo>
              <a:cubicBezTo>
                <a:pt x="1397284" y="-21347"/>
                <a:pt x="1616816" y="1100"/>
                <a:pt x="1959712" y="0"/>
              </a:cubicBezTo>
              <a:cubicBezTo>
                <a:pt x="2302608" y="-1100"/>
                <a:pt x="2293615" y="16818"/>
                <a:pt x="2449640" y="0"/>
              </a:cubicBezTo>
              <a:cubicBezTo>
                <a:pt x="2605665" y="-16818"/>
                <a:pt x="2775494" y="61605"/>
                <a:pt x="3032887" y="0"/>
              </a:cubicBezTo>
              <a:cubicBezTo>
                <a:pt x="3290280" y="-61605"/>
                <a:pt x="3353390" y="20751"/>
                <a:pt x="3522815" y="0"/>
              </a:cubicBezTo>
              <a:cubicBezTo>
                <a:pt x="3692240" y="-20751"/>
                <a:pt x="3861651" y="39077"/>
                <a:pt x="4199382" y="0"/>
              </a:cubicBezTo>
              <a:cubicBezTo>
                <a:pt x="4537113" y="-39077"/>
                <a:pt x="4456635" y="21373"/>
                <a:pt x="4595990" y="0"/>
              </a:cubicBezTo>
              <a:cubicBezTo>
                <a:pt x="4735345" y="-21373"/>
                <a:pt x="5028447" y="1649"/>
                <a:pt x="5272557" y="0"/>
              </a:cubicBezTo>
              <a:cubicBezTo>
                <a:pt x="5516667" y="-1649"/>
                <a:pt x="5619181" y="41965"/>
                <a:pt x="5762485" y="0"/>
              </a:cubicBezTo>
              <a:cubicBezTo>
                <a:pt x="5905789" y="-41965"/>
                <a:pt x="6051602" y="43587"/>
                <a:pt x="6159094" y="0"/>
              </a:cubicBezTo>
              <a:cubicBezTo>
                <a:pt x="6266586" y="-43587"/>
                <a:pt x="6491632" y="38059"/>
                <a:pt x="6649021" y="0"/>
              </a:cubicBezTo>
              <a:cubicBezTo>
                <a:pt x="6806410" y="-38059"/>
                <a:pt x="6992743" y="18465"/>
                <a:pt x="7138949" y="0"/>
              </a:cubicBezTo>
              <a:cubicBezTo>
                <a:pt x="7285155" y="-18465"/>
                <a:pt x="7413633" y="2785"/>
                <a:pt x="7535558" y="0"/>
              </a:cubicBezTo>
              <a:cubicBezTo>
                <a:pt x="7657483" y="-2785"/>
                <a:pt x="7733865" y="6509"/>
                <a:pt x="7838846" y="0"/>
              </a:cubicBezTo>
              <a:cubicBezTo>
                <a:pt x="7943827" y="-6509"/>
                <a:pt x="8098551" y="15514"/>
                <a:pt x="8235455" y="0"/>
              </a:cubicBezTo>
              <a:cubicBezTo>
                <a:pt x="8372359" y="-15514"/>
                <a:pt x="8467404" y="14945"/>
                <a:pt x="8632063" y="0"/>
              </a:cubicBezTo>
              <a:cubicBezTo>
                <a:pt x="8796722" y="-14945"/>
                <a:pt x="9110690" y="42661"/>
                <a:pt x="9331960" y="0"/>
              </a:cubicBezTo>
              <a:cubicBezTo>
                <a:pt x="9372064" y="211633"/>
                <a:pt x="9290288" y="239084"/>
                <a:pt x="9331960" y="465762"/>
              </a:cubicBezTo>
              <a:cubicBezTo>
                <a:pt x="9373632" y="692440"/>
                <a:pt x="9273769" y="904580"/>
                <a:pt x="9331960" y="1194262"/>
              </a:cubicBezTo>
              <a:cubicBezTo>
                <a:pt x="9390151" y="1483944"/>
                <a:pt x="9327152" y="1572633"/>
                <a:pt x="9331960" y="1791393"/>
              </a:cubicBezTo>
              <a:cubicBezTo>
                <a:pt x="9336768" y="2010153"/>
                <a:pt x="9279014" y="2146445"/>
                <a:pt x="9331960" y="2454208"/>
              </a:cubicBezTo>
              <a:cubicBezTo>
                <a:pt x="9384906" y="2761971"/>
                <a:pt x="9264547" y="2952290"/>
                <a:pt x="9331960" y="3117023"/>
              </a:cubicBezTo>
              <a:cubicBezTo>
                <a:pt x="9399373" y="3281757"/>
                <a:pt x="9288743" y="3512534"/>
                <a:pt x="9331960" y="3648470"/>
              </a:cubicBezTo>
              <a:cubicBezTo>
                <a:pt x="9375177" y="3784406"/>
                <a:pt x="9283896" y="4074078"/>
                <a:pt x="9331960" y="4245601"/>
              </a:cubicBezTo>
              <a:cubicBezTo>
                <a:pt x="9380024" y="4417124"/>
                <a:pt x="9326228" y="4577138"/>
                <a:pt x="9331960" y="4777047"/>
              </a:cubicBezTo>
              <a:cubicBezTo>
                <a:pt x="9337692" y="4976956"/>
                <a:pt x="9302327" y="5144688"/>
                <a:pt x="9331960" y="5308494"/>
              </a:cubicBezTo>
              <a:cubicBezTo>
                <a:pt x="9361593" y="5472300"/>
                <a:pt x="9285934" y="5827365"/>
                <a:pt x="9331960" y="6036993"/>
              </a:cubicBezTo>
              <a:cubicBezTo>
                <a:pt x="9377986" y="6246621"/>
                <a:pt x="9292808" y="6354986"/>
                <a:pt x="9331960" y="6568440"/>
              </a:cubicBezTo>
              <a:cubicBezTo>
                <a:pt x="9248541" y="6614893"/>
                <a:pt x="9064858" y="6563077"/>
                <a:pt x="8935352" y="6568440"/>
              </a:cubicBezTo>
              <a:cubicBezTo>
                <a:pt x="8805846" y="6573803"/>
                <a:pt x="8639288" y="6531888"/>
                <a:pt x="8538743" y="6568440"/>
              </a:cubicBezTo>
              <a:cubicBezTo>
                <a:pt x="8438198" y="6604992"/>
                <a:pt x="8281285" y="6527024"/>
                <a:pt x="8142135" y="6568440"/>
              </a:cubicBezTo>
              <a:cubicBezTo>
                <a:pt x="8002985" y="6609856"/>
                <a:pt x="7832010" y="6503697"/>
                <a:pt x="7558888" y="6568440"/>
              </a:cubicBezTo>
              <a:cubicBezTo>
                <a:pt x="7285766" y="6633183"/>
                <a:pt x="7136734" y="6533103"/>
                <a:pt x="6975640" y="6568440"/>
              </a:cubicBezTo>
              <a:cubicBezTo>
                <a:pt x="6814546" y="6603777"/>
                <a:pt x="6808667" y="6534779"/>
                <a:pt x="6672351" y="6568440"/>
              </a:cubicBezTo>
              <a:cubicBezTo>
                <a:pt x="6536035" y="6602101"/>
                <a:pt x="6284973" y="6535142"/>
                <a:pt x="6089104" y="6568440"/>
              </a:cubicBezTo>
              <a:cubicBezTo>
                <a:pt x="5893235" y="6601738"/>
                <a:pt x="5486738" y="6559762"/>
                <a:pt x="5319217" y="6568440"/>
              </a:cubicBezTo>
              <a:cubicBezTo>
                <a:pt x="5151696" y="6577118"/>
                <a:pt x="5031250" y="6565769"/>
                <a:pt x="4829289" y="6568440"/>
              </a:cubicBezTo>
              <a:cubicBezTo>
                <a:pt x="4627328" y="6571111"/>
                <a:pt x="4219761" y="6513273"/>
                <a:pt x="4059403" y="6568440"/>
              </a:cubicBezTo>
              <a:cubicBezTo>
                <a:pt x="3899045" y="6623607"/>
                <a:pt x="3584387" y="6535558"/>
                <a:pt x="3382835" y="6568440"/>
              </a:cubicBezTo>
              <a:cubicBezTo>
                <a:pt x="3181283" y="6601322"/>
                <a:pt x="2924239" y="6492227"/>
                <a:pt x="2706268" y="6568440"/>
              </a:cubicBezTo>
              <a:cubicBezTo>
                <a:pt x="2488297" y="6644653"/>
                <a:pt x="2379681" y="6560449"/>
                <a:pt x="2216340" y="6568440"/>
              </a:cubicBezTo>
              <a:cubicBezTo>
                <a:pt x="2052999" y="6576431"/>
                <a:pt x="2010954" y="6537628"/>
                <a:pt x="1913052" y="6568440"/>
              </a:cubicBezTo>
              <a:cubicBezTo>
                <a:pt x="1815150" y="6599252"/>
                <a:pt x="1469313" y="6551062"/>
                <a:pt x="1329804" y="6568440"/>
              </a:cubicBezTo>
              <a:cubicBezTo>
                <a:pt x="1190295" y="6585818"/>
                <a:pt x="1022485" y="6508811"/>
                <a:pt x="746557" y="6568440"/>
              </a:cubicBezTo>
              <a:cubicBezTo>
                <a:pt x="470629" y="6628069"/>
                <a:pt x="314549" y="6558896"/>
                <a:pt x="0" y="6568440"/>
              </a:cubicBezTo>
              <a:cubicBezTo>
                <a:pt x="-23633" y="6376255"/>
                <a:pt x="90" y="6258854"/>
                <a:pt x="0" y="6168362"/>
              </a:cubicBezTo>
              <a:cubicBezTo>
                <a:pt x="-90" y="6077870"/>
                <a:pt x="33377" y="5852217"/>
                <a:pt x="0" y="5702600"/>
              </a:cubicBezTo>
              <a:cubicBezTo>
                <a:pt x="-33377" y="5552983"/>
                <a:pt x="17452" y="5393995"/>
                <a:pt x="0" y="5302522"/>
              </a:cubicBezTo>
              <a:cubicBezTo>
                <a:pt x="-17452" y="5211049"/>
                <a:pt x="54023" y="4941177"/>
                <a:pt x="0" y="4771076"/>
              </a:cubicBezTo>
              <a:cubicBezTo>
                <a:pt x="-54023" y="4600975"/>
                <a:pt x="11448" y="4518951"/>
                <a:pt x="0" y="4370998"/>
              </a:cubicBezTo>
              <a:cubicBezTo>
                <a:pt x="-11448" y="4223045"/>
                <a:pt x="40622" y="3983696"/>
                <a:pt x="0" y="3839552"/>
              </a:cubicBezTo>
              <a:cubicBezTo>
                <a:pt x="-40622" y="3695408"/>
                <a:pt x="5450" y="3596892"/>
                <a:pt x="0" y="3439474"/>
              </a:cubicBezTo>
              <a:cubicBezTo>
                <a:pt x="-5450" y="3282056"/>
                <a:pt x="20822" y="3124439"/>
                <a:pt x="0" y="3039396"/>
              </a:cubicBezTo>
              <a:cubicBezTo>
                <a:pt x="-20822" y="2954353"/>
                <a:pt x="9279" y="2628358"/>
                <a:pt x="0" y="2310897"/>
              </a:cubicBezTo>
              <a:cubicBezTo>
                <a:pt x="-9279" y="1993436"/>
                <a:pt x="45046" y="2006047"/>
                <a:pt x="0" y="1779450"/>
              </a:cubicBezTo>
              <a:cubicBezTo>
                <a:pt x="-45046" y="1552853"/>
                <a:pt x="70227" y="1347043"/>
                <a:pt x="0" y="1182319"/>
              </a:cubicBezTo>
              <a:cubicBezTo>
                <a:pt x="-70227" y="1017595"/>
                <a:pt x="6785" y="953390"/>
                <a:pt x="0" y="782241"/>
              </a:cubicBezTo>
              <a:cubicBezTo>
                <a:pt x="-6785" y="611092"/>
                <a:pt x="22719" y="19804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36</xdr:col>
      <xdr:colOff>548640</xdr:colOff>
      <xdr:row>101</xdr:row>
      <xdr:rowOff>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5CAE67C0-735D-4B67-8D33-425CAF8D89E1}"/>
            </a:ext>
          </a:extLst>
        </xdr:cNvPr>
        <xdr:cNvSpPr/>
      </xdr:nvSpPr>
      <xdr:spPr>
        <a:xfrm>
          <a:off x="14546580" y="22362160"/>
          <a:ext cx="8953500" cy="3141980"/>
        </a:xfrm>
        <a:custGeom>
          <a:avLst/>
          <a:gdLst>
            <a:gd name="csX0" fmla="*/ 0 w 8953500"/>
            <a:gd name="csY0" fmla="*/ 523674 h 3141980"/>
            <a:gd name="csX1" fmla="*/ 523674 w 8953500"/>
            <a:gd name="csY1" fmla="*/ 0 h 3141980"/>
            <a:gd name="csX2" fmla="*/ 851215 w 8953500"/>
            <a:gd name="csY2" fmla="*/ 0 h 3141980"/>
            <a:gd name="csX3" fmla="*/ 1495001 w 8953500"/>
            <a:gd name="csY3" fmla="*/ 0 h 3141980"/>
            <a:gd name="csX4" fmla="*/ 2059726 w 8953500"/>
            <a:gd name="csY4" fmla="*/ 0 h 3141980"/>
            <a:gd name="csX5" fmla="*/ 2782575 w 8953500"/>
            <a:gd name="csY5" fmla="*/ 0 h 3141980"/>
            <a:gd name="csX6" fmla="*/ 3505423 w 8953500"/>
            <a:gd name="csY6" fmla="*/ 0 h 3141980"/>
            <a:gd name="csX7" fmla="*/ 4149209 w 8953500"/>
            <a:gd name="csY7" fmla="*/ 0 h 3141980"/>
            <a:gd name="csX8" fmla="*/ 4634873 w 8953500"/>
            <a:gd name="csY8" fmla="*/ 0 h 3141980"/>
            <a:gd name="csX9" fmla="*/ 5041475 w 8953500"/>
            <a:gd name="csY9" fmla="*/ 0 h 3141980"/>
            <a:gd name="csX10" fmla="*/ 5606200 w 8953500"/>
            <a:gd name="csY10" fmla="*/ 0 h 3141980"/>
            <a:gd name="csX11" fmla="*/ 6091864 w 8953500"/>
            <a:gd name="csY11" fmla="*/ 0 h 3141980"/>
            <a:gd name="csX12" fmla="*/ 6656589 w 8953500"/>
            <a:gd name="csY12" fmla="*/ 0 h 3141980"/>
            <a:gd name="csX13" fmla="*/ 6984130 w 8953500"/>
            <a:gd name="csY13" fmla="*/ 0 h 3141980"/>
            <a:gd name="csX14" fmla="*/ 7311670 w 8953500"/>
            <a:gd name="csY14" fmla="*/ 0 h 3141980"/>
            <a:gd name="csX15" fmla="*/ 8429826 w 8953500"/>
            <a:gd name="csY15" fmla="*/ 0 h 3141980"/>
            <a:gd name="csX16" fmla="*/ 8953500 w 8953500"/>
            <a:gd name="csY16" fmla="*/ 523674 h 3141980"/>
            <a:gd name="csX17" fmla="*/ 8953500 w 8953500"/>
            <a:gd name="csY17" fmla="*/ 1026386 h 3141980"/>
            <a:gd name="csX18" fmla="*/ 8953500 w 8953500"/>
            <a:gd name="csY18" fmla="*/ 1487205 h 3141980"/>
            <a:gd name="csX19" fmla="*/ 8953500 w 8953500"/>
            <a:gd name="csY19" fmla="*/ 2031809 h 3141980"/>
            <a:gd name="csX20" fmla="*/ 8953500 w 8953500"/>
            <a:gd name="csY20" fmla="*/ 2618306 h 3141980"/>
            <a:gd name="csX21" fmla="*/ 8429826 w 8953500"/>
            <a:gd name="csY21" fmla="*/ 3141980 h 3141980"/>
            <a:gd name="csX22" fmla="*/ 7865101 w 8953500"/>
            <a:gd name="csY22" fmla="*/ 3141980 h 3141980"/>
            <a:gd name="csX23" fmla="*/ 7379437 w 8953500"/>
            <a:gd name="csY23" fmla="*/ 3141980 h 3141980"/>
            <a:gd name="csX24" fmla="*/ 6735651 w 8953500"/>
            <a:gd name="csY24" fmla="*/ 3141980 h 3141980"/>
            <a:gd name="csX25" fmla="*/ 6408110 w 8953500"/>
            <a:gd name="csY25" fmla="*/ 3141980 h 3141980"/>
            <a:gd name="csX26" fmla="*/ 6001508 w 8953500"/>
            <a:gd name="csY26" fmla="*/ 3141980 h 3141980"/>
            <a:gd name="csX27" fmla="*/ 5436783 w 8953500"/>
            <a:gd name="csY27" fmla="*/ 3141980 h 3141980"/>
            <a:gd name="csX28" fmla="*/ 5109242 w 8953500"/>
            <a:gd name="csY28" fmla="*/ 3141980 h 3141980"/>
            <a:gd name="csX29" fmla="*/ 4544517 w 8953500"/>
            <a:gd name="csY29" fmla="*/ 3141980 h 3141980"/>
            <a:gd name="csX30" fmla="*/ 4216976 w 8953500"/>
            <a:gd name="csY30" fmla="*/ 3141980 h 3141980"/>
            <a:gd name="csX31" fmla="*/ 3652251 w 8953500"/>
            <a:gd name="csY31" fmla="*/ 3141980 h 3141980"/>
            <a:gd name="csX32" fmla="*/ 3087526 w 8953500"/>
            <a:gd name="csY32" fmla="*/ 3141980 h 3141980"/>
            <a:gd name="csX33" fmla="*/ 2443739 w 8953500"/>
            <a:gd name="csY33" fmla="*/ 3141980 h 3141980"/>
            <a:gd name="csX34" fmla="*/ 1958076 w 8953500"/>
            <a:gd name="csY34" fmla="*/ 3141980 h 3141980"/>
            <a:gd name="csX35" fmla="*/ 1393351 w 8953500"/>
            <a:gd name="csY35" fmla="*/ 3141980 h 3141980"/>
            <a:gd name="csX36" fmla="*/ 523674 w 8953500"/>
            <a:gd name="csY36" fmla="*/ 3141980 h 3141980"/>
            <a:gd name="csX37" fmla="*/ 0 w 8953500"/>
            <a:gd name="csY37" fmla="*/ 2618306 h 3141980"/>
            <a:gd name="csX38" fmla="*/ 0 w 8953500"/>
            <a:gd name="csY38" fmla="*/ 2052755 h 3141980"/>
            <a:gd name="csX39" fmla="*/ 0 w 8953500"/>
            <a:gd name="csY39" fmla="*/ 1570990 h 3141980"/>
            <a:gd name="csX40" fmla="*/ 0 w 8953500"/>
            <a:gd name="csY40" fmla="*/ 1005439 h 3141980"/>
            <a:gd name="csX41" fmla="*/ 0 w 8953500"/>
            <a:gd name="csY41" fmla="*/ 523674 h 31419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953500" h="3141980" extrusionOk="0">
              <a:moveTo>
                <a:pt x="0" y="523674"/>
              </a:moveTo>
              <a:cubicBezTo>
                <a:pt x="-27724" y="280231"/>
                <a:pt x="314472" y="21394"/>
                <a:pt x="523674" y="0"/>
              </a:cubicBezTo>
              <a:cubicBezTo>
                <a:pt x="628018" y="-25978"/>
                <a:pt x="773608" y="36719"/>
                <a:pt x="851215" y="0"/>
              </a:cubicBezTo>
              <a:cubicBezTo>
                <a:pt x="928822" y="-36719"/>
                <a:pt x="1234547" y="66585"/>
                <a:pt x="1495001" y="0"/>
              </a:cubicBezTo>
              <a:cubicBezTo>
                <a:pt x="1755455" y="-66585"/>
                <a:pt x="1795420" y="28975"/>
                <a:pt x="2059726" y="0"/>
              </a:cubicBezTo>
              <a:cubicBezTo>
                <a:pt x="2324033" y="-28975"/>
                <a:pt x="2512724" y="1199"/>
                <a:pt x="2782575" y="0"/>
              </a:cubicBezTo>
              <a:cubicBezTo>
                <a:pt x="3052426" y="-1199"/>
                <a:pt x="3234798" y="75119"/>
                <a:pt x="3505423" y="0"/>
              </a:cubicBezTo>
              <a:cubicBezTo>
                <a:pt x="3776048" y="-75119"/>
                <a:pt x="3892139" y="64163"/>
                <a:pt x="4149209" y="0"/>
              </a:cubicBezTo>
              <a:cubicBezTo>
                <a:pt x="4406279" y="-64163"/>
                <a:pt x="4437985" y="1470"/>
                <a:pt x="4634873" y="0"/>
              </a:cubicBezTo>
              <a:cubicBezTo>
                <a:pt x="4831761" y="-1470"/>
                <a:pt x="4932129" y="44907"/>
                <a:pt x="5041475" y="0"/>
              </a:cubicBezTo>
              <a:cubicBezTo>
                <a:pt x="5150821" y="-44907"/>
                <a:pt x="5338169" y="22481"/>
                <a:pt x="5606200" y="0"/>
              </a:cubicBezTo>
              <a:cubicBezTo>
                <a:pt x="5874231" y="-22481"/>
                <a:pt x="5923589" y="45657"/>
                <a:pt x="6091864" y="0"/>
              </a:cubicBezTo>
              <a:cubicBezTo>
                <a:pt x="6260139" y="-45657"/>
                <a:pt x="6387476" y="36678"/>
                <a:pt x="6656589" y="0"/>
              </a:cubicBezTo>
              <a:cubicBezTo>
                <a:pt x="6925702" y="-36678"/>
                <a:pt x="6856280" y="36371"/>
                <a:pt x="6984130" y="0"/>
              </a:cubicBezTo>
              <a:cubicBezTo>
                <a:pt x="7111980" y="-36371"/>
                <a:pt x="7222302" y="29383"/>
                <a:pt x="7311670" y="0"/>
              </a:cubicBezTo>
              <a:cubicBezTo>
                <a:pt x="7401038" y="-29383"/>
                <a:pt x="7989538" y="55068"/>
                <a:pt x="8429826" y="0"/>
              </a:cubicBezTo>
              <a:cubicBezTo>
                <a:pt x="8726096" y="-43833"/>
                <a:pt x="8967609" y="176675"/>
                <a:pt x="8953500" y="523674"/>
              </a:cubicBezTo>
              <a:cubicBezTo>
                <a:pt x="8984385" y="709179"/>
                <a:pt x="8900754" y="852177"/>
                <a:pt x="8953500" y="1026386"/>
              </a:cubicBezTo>
              <a:cubicBezTo>
                <a:pt x="9006246" y="1200595"/>
                <a:pt x="8952144" y="1311383"/>
                <a:pt x="8953500" y="1487205"/>
              </a:cubicBezTo>
              <a:cubicBezTo>
                <a:pt x="8954856" y="1663027"/>
                <a:pt x="8935807" y="1838763"/>
                <a:pt x="8953500" y="2031809"/>
              </a:cubicBezTo>
              <a:cubicBezTo>
                <a:pt x="8971193" y="2224855"/>
                <a:pt x="8903953" y="2361051"/>
                <a:pt x="8953500" y="2618306"/>
              </a:cubicBezTo>
              <a:cubicBezTo>
                <a:pt x="8991432" y="2905614"/>
                <a:pt x="8746791" y="3177784"/>
                <a:pt x="8429826" y="3141980"/>
              </a:cubicBezTo>
              <a:cubicBezTo>
                <a:pt x="8228245" y="3163248"/>
                <a:pt x="8138860" y="3099838"/>
                <a:pt x="7865101" y="3141980"/>
              </a:cubicBezTo>
              <a:cubicBezTo>
                <a:pt x="7591342" y="3184122"/>
                <a:pt x="7592855" y="3090640"/>
                <a:pt x="7379437" y="3141980"/>
              </a:cubicBezTo>
              <a:cubicBezTo>
                <a:pt x="7166019" y="3193320"/>
                <a:pt x="6871494" y="3075006"/>
                <a:pt x="6735651" y="3141980"/>
              </a:cubicBezTo>
              <a:cubicBezTo>
                <a:pt x="6599808" y="3208954"/>
                <a:pt x="6534552" y="3111230"/>
                <a:pt x="6408110" y="3141980"/>
              </a:cubicBezTo>
              <a:cubicBezTo>
                <a:pt x="6281668" y="3172730"/>
                <a:pt x="6136611" y="3112751"/>
                <a:pt x="6001508" y="3141980"/>
              </a:cubicBezTo>
              <a:cubicBezTo>
                <a:pt x="5866405" y="3171209"/>
                <a:pt x="5640919" y="3078975"/>
                <a:pt x="5436783" y="3141980"/>
              </a:cubicBezTo>
              <a:cubicBezTo>
                <a:pt x="5232648" y="3204985"/>
                <a:pt x="5185318" y="3115104"/>
                <a:pt x="5109242" y="3141980"/>
              </a:cubicBezTo>
              <a:cubicBezTo>
                <a:pt x="5033166" y="3168856"/>
                <a:pt x="4676543" y="3075791"/>
                <a:pt x="4544517" y="3141980"/>
              </a:cubicBezTo>
              <a:cubicBezTo>
                <a:pt x="4412491" y="3208169"/>
                <a:pt x="4295233" y="3112619"/>
                <a:pt x="4216976" y="3141980"/>
              </a:cubicBezTo>
              <a:cubicBezTo>
                <a:pt x="4138719" y="3171341"/>
                <a:pt x="3869500" y="3133322"/>
                <a:pt x="3652251" y="3141980"/>
              </a:cubicBezTo>
              <a:cubicBezTo>
                <a:pt x="3435002" y="3150638"/>
                <a:pt x="3265696" y="3124056"/>
                <a:pt x="3087526" y="3141980"/>
              </a:cubicBezTo>
              <a:cubicBezTo>
                <a:pt x="2909356" y="3159904"/>
                <a:pt x="2675579" y="3115124"/>
                <a:pt x="2443739" y="3141980"/>
              </a:cubicBezTo>
              <a:cubicBezTo>
                <a:pt x="2211899" y="3168836"/>
                <a:pt x="2110758" y="3097298"/>
                <a:pt x="1958076" y="3141980"/>
              </a:cubicBezTo>
              <a:cubicBezTo>
                <a:pt x="1805394" y="3186662"/>
                <a:pt x="1606857" y="3091058"/>
                <a:pt x="1393351" y="3141980"/>
              </a:cubicBezTo>
              <a:cubicBezTo>
                <a:pt x="1179845" y="3192902"/>
                <a:pt x="708108" y="3133110"/>
                <a:pt x="523674" y="3141980"/>
              </a:cubicBezTo>
              <a:cubicBezTo>
                <a:pt x="228824" y="3095247"/>
                <a:pt x="9681" y="2927359"/>
                <a:pt x="0" y="2618306"/>
              </a:cubicBezTo>
              <a:cubicBezTo>
                <a:pt x="-5216" y="2503173"/>
                <a:pt x="633" y="2219862"/>
                <a:pt x="0" y="2052755"/>
              </a:cubicBezTo>
              <a:cubicBezTo>
                <a:pt x="-633" y="1885648"/>
                <a:pt x="31156" y="1787386"/>
                <a:pt x="0" y="1570990"/>
              </a:cubicBezTo>
              <a:cubicBezTo>
                <a:pt x="-31156" y="1354595"/>
                <a:pt x="53900" y="1194654"/>
                <a:pt x="0" y="1005439"/>
              </a:cubicBezTo>
              <a:cubicBezTo>
                <a:pt x="-53900" y="816224"/>
                <a:pt x="37435" y="666722"/>
                <a:pt x="0" y="52367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36</xdr:col>
      <xdr:colOff>444500</xdr:colOff>
      <xdr:row>129</xdr:row>
      <xdr:rowOff>127000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774495C1-DEEF-4800-8CE8-409670F8CF37}"/>
            </a:ext>
          </a:extLst>
        </xdr:cNvPr>
        <xdr:cNvSpPr/>
      </xdr:nvSpPr>
      <xdr:spPr>
        <a:xfrm>
          <a:off x="14673580" y="29123640"/>
          <a:ext cx="8722360" cy="3121660"/>
        </a:xfrm>
        <a:custGeom>
          <a:avLst/>
          <a:gdLst>
            <a:gd name="csX0" fmla="*/ 0 w 8722360"/>
            <a:gd name="csY0" fmla="*/ 520287 h 3121660"/>
            <a:gd name="csX1" fmla="*/ 520287 w 8722360"/>
            <a:gd name="csY1" fmla="*/ 0 h 3121660"/>
            <a:gd name="csX2" fmla="*/ 1264829 w 8722360"/>
            <a:gd name="csY2" fmla="*/ 0 h 3121660"/>
            <a:gd name="csX3" fmla="*/ 1625282 w 8722360"/>
            <a:gd name="csY3" fmla="*/ 0 h 3121660"/>
            <a:gd name="csX4" fmla="*/ 1985735 w 8722360"/>
            <a:gd name="csY4" fmla="*/ 0 h 3121660"/>
            <a:gd name="csX5" fmla="*/ 2346188 w 8722360"/>
            <a:gd name="csY5" fmla="*/ 0 h 3121660"/>
            <a:gd name="csX6" fmla="*/ 3090731 w 8722360"/>
            <a:gd name="csY6" fmla="*/ 0 h 3121660"/>
            <a:gd name="csX7" fmla="*/ 3681637 w 8722360"/>
            <a:gd name="csY7" fmla="*/ 0 h 3121660"/>
            <a:gd name="csX8" fmla="*/ 4272544 w 8722360"/>
            <a:gd name="csY8" fmla="*/ 0 h 3121660"/>
            <a:gd name="csX9" fmla="*/ 4632997 w 8722360"/>
            <a:gd name="csY9" fmla="*/ 0 h 3121660"/>
            <a:gd name="csX10" fmla="*/ 5300722 w 8722360"/>
            <a:gd name="csY10" fmla="*/ 0 h 3121660"/>
            <a:gd name="csX11" fmla="*/ 5968446 w 8722360"/>
            <a:gd name="csY11" fmla="*/ 0 h 3121660"/>
            <a:gd name="csX12" fmla="*/ 6482535 w 8722360"/>
            <a:gd name="csY12" fmla="*/ 0 h 3121660"/>
            <a:gd name="csX13" fmla="*/ 6842988 w 8722360"/>
            <a:gd name="csY13" fmla="*/ 0 h 3121660"/>
            <a:gd name="csX14" fmla="*/ 7203441 w 8722360"/>
            <a:gd name="csY14" fmla="*/ 0 h 3121660"/>
            <a:gd name="csX15" fmla="*/ 7640712 w 8722360"/>
            <a:gd name="csY15" fmla="*/ 0 h 3121660"/>
            <a:gd name="csX16" fmla="*/ 8202073 w 8722360"/>
            <a:gd name="csY16" fmla="*/ 0 h 3121660"/>
            <a:gd name="csX17" fmla="*/ 8722360 w 8722360"/>
            <a:gd name="csY17" fmla="*/ 520287 h 3121660"/>
            <a:gd name="csX18" fmla="*/ 8722360 w 8722360"/>
            <a:gd name="csY18" fmla="*/ 1082180 h 3121660"/>
            <a:gd name="csX19" fmla="*/ 8722360 w 8722360"/>
            <a:gd name="csY19" fmla="*/ 1602452 h 3121660"/>
            <a:gd name="csX20" fmla="*/ 8722360 w 8722360"/>
            <a:gd name="csY20" fmla="*/ 2122723 h 3121660"/>
            <a:gd name="csX21" fmla="*/ 8722360 w 8722360"/>
            <a:gd name="csY21" fmla="*/ 2601373 h 3121660"/>
            <a:gd name="csX22" fmla="*/ 8202073 w 8722360"/>
            <a:gd name="csY22" fmla="*/ 3121660 h 3121660"/>
            <a:gd name="csX23" fmla="*/ 7687984 w 8722360"/>
            <a:gd name="csY23" fmla="*/ 3121660 h 3121660"/>
            <a:gd name="csX24" fmla="*/ 6943442 w 8722360"/>
            <a:gd name="csY24" fmla="*/ 3121660 h 3121660"/>
            <a:gd name="csX25" fmla="*/ 6275717 w 8722360"/>
            <a:gd name="csY25" fmla="*/ 3121660 h 3121660"/>
            <a:gd name="csX26" fmla="*/ 5531175 w 8722360"/>
            <a:gd name="csY26" fmla="*/ 3121660 h 3121660"/>
            <a:gd name="csX27" fmla="*/ 4863451 w 8722360"/>
            <a:gd name="csY27" fmla="*/ 3121660 h 3121660"/>
            <a:gd name="csX28" fmla="*/ 4118908 w 8722360"/>
            <a:gd name="csY28" fmla="*/ 3121660 h 3121660"/>
            <a:gd name="csX29" fmla="*/ 3604820 w 8722360"/>
            <a:gd name="csY29" fmla="*/ 3121660 h 3121660"/>
            <a:gd name="csX30" fmla="*/ 3167549 w 8722360"/>
            <a:gd name="csY30" fmla="*/ 3121660 h 3121660"/>
            <a:gd name="csX31" fmla="*/ 2653460 w 8722360"/>
            <a:gd name="csY31" fmla="*/ 3121660 h 3121660"/>
            <a:gd name="csX32" fmla="*/ 2293007 w 8722360"/>
            <a:gd name="csY32" fmla="*/ 3121660 h 3121660"/>
            <a:gd name="csX33" fmla="*/ 1778918 w 8722360"/>
            <a:gd name="csY33" fmla="*/ 3121660 h 3121660"/>
            <a:gd name="csX34" fmla="*/ 1418465 w 8722360"/>
            <a:gd name="csY34" fmla="*/ 3121660 h 3121660"/>
            <a:gd name="csX35" fmla="*/ 1058012 w 8722360"/>
            <a:gd name="csY35" fmla="*/ 3121660 h 3121660"/>
            <a:gd name="csX36" fmla="*/ 520287 w 8722360"/>
            <a:gd name="csY36" fmla="*/ 3121660 h 3121660"/>
            <a:gd name="csX37" fmla="*/ 0 w 8722360"/>
            <a:gd name="csY37" fmla="*/ 2601373 h 3121660"/>
            <a:gd name="csX38" fmla="*/ 0 w 8722360"/>
            <a:gd name="csY38" fmla="*/ 2143534 h 3121660"/>
            <a:gd name="csX39" fmla="*/ 0 w 8722360"/>
            <a:gd name="csY39" fmla="*/ 1581641 h 3121660"/>
            <a:gd name="csX40" fmla="*/ 0 w 8722360"/>
            <a:gd name="csY40" fmla="*/ 1061369 h 3121660"/>
            <a:gd name="csX41" fmla="*/ 0 w 8722360"/>
            <a:gd name="csY41" fmla="*/ 520287 h 31216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722360" h="3121660" extrusionOk="0">
              <a:moveTo>
                <a:pt x="0" y="520287"/>
              </a:moveTo>
              <a:cubicBezTo>
                <a:pt x="-74652" y="201900"/>
                <a:pt x="229251" y="-63446"/>
                <a:pt x="520287" y="0"/>
              </a:cubicBezTo>
              <a:cubicBezTo>
                <a:pt x="721373" y="-50461"/>
                <a:pt x="988711" y="4157"/>
                <a:pt x="1264829" y="0"/>
              </a:cubicBezTo>
              <a:cubicBezTo>
                <a:pt x="1540947" y="-4157"/>
                <a:pt x="1485240" y="15111"/>
                <a:pt x="1625282" y="0"/>
              </a:cubicBezTo>
              <a:cubicBezTo>
                <a:pt x="1765324" y="-15111"/>
                <a:pt x="1867578" y="41475"/>
                <a:pt x="1985735" y="0"/>
              </a:cubicBezTo>
              <a:cubicBezTo>
                <a:pt x="2103892" y="-41475"/>
                <a:pt x="2180340" y="822"/>
                <a:pt x="2346188" y="0"/>
              </a:cubicBezTo>
              <a:cubicBezTo>
                <a:pt x="2512036" y="-822"/>
                <a:pt x="2821234" y="33556"/>
                <a:pt x="3090731" y="0"/>
              </a:cubicBezTo>
              <a:cubicBezTo>
                <a:pt x="3360228" y="-33556"/>
                <a:pt x="3451900" y="50857"/>
                <a:pt x="3681637" y="0"/>
              </a:cubicBezTo>
              <a:cubicBezTo>
                <a:pt x="3911374" y="-50857"/>
                <a:pt x="4126210" y="61131"/>
                <a:pt x="4272544" y="0"/>
              </a:cubicBezTo>
              <a:cubicBezTo>
                <a:pt x="4418878" y="-61131"/>
                <a:pt x="4479100" y="41182"/>
                <a:pt x="4632997" y="0"/>
              </a:cubicBezTo>
              <a:cubicBezTo>
                <a:pt x="4786894" y="-41182"/>
                <a:pt x="5062429" y="32245"/>
                <a:pt x="5300722" y="0"/>
              </a:cubicBezTo>
              <a:cubicBezTo>
                <a:pt x="5539015" y="-32245"/>
                <a:pt x="5809657" y="30048"/>
                <a:pt x="5968446" y="0"/>
              </a:cubicBezTo>
              <a:cubicBezTo>
                <a:pt x="6127235" y="-30048"/>
                <a:pt x="6348860" y="11552"/>
                <a:pt x="6482535" y="0"/>
              </a:cubicBezTo>
              <a:cubicBezTo>
                <a:pt x="6616210" y="-11552"/>
                <a:pt x="6675872" y="23896"/>
                <a:pt x="6842988" y="0"/>
              </a:cubicBezTo>
              <a:cubicBezTo>
                <a:pt x="7010104" y="-23896"/>
                <a:pt x="7121602" y="2531"/>
                <a:pt x="7203441" y="0"/>
              </a:cubicBezTo>
              <a:cubicBezTo>
                <a:pt x="7285280" y="-2531"/>
                <a:pt x="7514970" y="32366"/>
                <a:pt x="7640712" y="0"/>
              </a:cubicBezTo>
              <a:cubicBezTo>
                <a:pt x="7766454" y="-32366"/>
                <a:pt x="7974016" y="51637"/>
                <a:pt x="8202073" y="0"/>
              </a:cubicBezTo>
              <a:cubicBezTo>
                <a:pt x="8469792" y="79084"/>
                <a:pt x="8735938" y="265857"/>
                <a:pt x="8722360" y="520287"/>
              </a:cubicBezTo>
              <a:cubicBezTo>
                <a:pt x="8776132" y="761595"/>
                <a:pt x="8696812" y="855765"/>
                <a:pt x="8722360" y="1082180"/>
              </a:cubicBezTo>
              <a:cubicBezTo>
                <a:pt x="8747908" y="1308595"/>
                <a:pt x="8701010" y="1479991"/>
                <a:pt x="8722360" y="1602452"/>
              </a:cubicBezTo>
              <a:cubicBezTo>
                <a:pt x="8743710" y="1724913"/>
                <a:pt x="8718028" y="1947094"/>
                <a:pt x="8722360" y="2122723"/>
              </a:cubicBezTo>
              <a:cubicBezTo>
                <a:pt x="8726692" y="2298352"/>
                <a:pt x="8695198" y="2432026"/>
                <a:pt x="8722360" y="2601373"/>
              </a:cubicBezTo>
              <a:cubicBezTo>
                <a:pt x="8732374" y="2875830"/>
                <a:pt x="8501749" y="3161628"/>
                <a:pt x="8202073" y="3121660"/>
              </a:cubicBezTo>
              <a:cubicBezTo>
                <a:pt x="7984594" y="3159043"/>
                <a:pt x="7848436" y="3088312"/>
                <a:pt x="7687984" y="3121660"/>
              </a:cubicBezTo>
              <a:cubicBezTo>
                <a:pt x="7527532" y="3155008"/>
                <a:pt x="7241206" y="3107636"/>
                <a:pt x="6943442" y="3121660"/>
              </a:cubicBezTo>
              <a:cubicBezTo>
                <a:pt x="6645678" y="3135684"/>
                <a:pt x="6592462" y="3078486"/>
                <a:pt x="6275717" y="3121660"/>
              </a:cubicBezTo>
              <a:cubicBezTo>
                <a:pt x="5958972" y="3164834"/>
                <a:pt x="5837004" y="3094511"/>
                <a:pt x="5531175" y="3121660"/>
              </a:cubicBezTo>
              <a:cubicBezTo>
                <a:pt x="5225346" y="3148809"/>
                <a:pt x="5158648" y="3118276"/>
                <a:pt x="4863451" y="3121660"/>
              </a:cubicBezTo>
              <a:cubicBezTo>
                <a:pt x="4568254" y="3125044"/>
                <a:pt x="4277272" y="3046185"/>
                <a:pt x="4118908" y="3121660"/>
              </a:cubicBezTo>
              <a:cubicBezTo>
                <a:pt x="3960544" y="3197135"/>
                <a:pt x="3719593" y="3111439"/>
                <a:pt x="3604820" y="3121660"/>
              </a:cubicBezTo>
              <a:cubicBezTo>
                <a:pt x="3490047" y="3131881"/>
                <a:pt x="3274606" y="3109188"/>
                <a:pt x="3167549" y="3121660"/>
              </a:cubicBezTo>
              <a:cubicBezTo>
                <a:pt x="3060492" y="3134132"/>
                <a:pt x="2768485" y="3083229"/>
                <a:pt x="2653460" y="3121660"/>
              </a:cubicBezTo>
              <a:cubicBezTo>
                <a:pt x="2538435" y="3160091"/>
                <a:pt x="2403910" y="3092171"/>
                <a:pt x="2293007" y="3121660"/>
              </a:cubicBezTo>
              <a:cubicBezTo>
                <a:pt x="2182104" y="3151149"/>
                <a:pt x="1998450" y="3067128"/>
                <a:pt x="1778918" y="3121660"/>
              </a:cubicBezTo>
              <a:cubicBezTo>
                <a:pt x="1559386" y="3176192"/>
                <a:pt x="1588165" y="3080506"/>
                <a:pt x="1418465" y="3121660"/>
              </a:cubicBezTo>
              <a:cubicBezTo>
                <a:pt x="1248765" y="3162814"/>
                <a:pt x="1193258" y="3110599"/>
                <a:pt x="1058012" y="3121660"/>
              </a:cubicBezTo>
              <a:cubicBezTo>
                <a:pt x="922766" y="3132721"/>
                <a:pt x="723763" y="3088844"/>
                <a:pt x="520287" y="3121660"/>
              </a:cubicBezTo>
              <a:cubicBezTo>
                <a:pt x="216632" y="3134388"/>
                <a:pt x="34485" y="2892966"/>
                <a:pt x="0" y="2601373"/>
              </a:cubicBezTo>
              <a:cubicBezTo>
                <a:pt x="-17498" y="2452023"/>
                <a:pt x="4120" y="2272126"/>
                <a:pt x="0" y="2143534"/>
              </a:cubicBezTo>
              <a:cubicBezTo>
                <a:pt x="-4120" y="2014942"/>
                <a:pt x="3728" y="1750355"/>
                <a:pt x="0" y="1581641"/>
              </a:cubicBezTo>
              <a:cubicBezTo>
                <a:pt x="-3728" y="1412927"/>
                <a:pt x="37340" y="1200179"/>
                <a:pt x="0" y="1061369"/>
              </a:cubicBezTo>
              <a:cubicBezTo>
                <a:pt x="-37340" y="922559"/>
                <a:pt x="24121" y="740521"/>
                <a:pt x="0" y="520287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165100</xdr:colOff>
      <xdr:row>29</xdr:row>
      <xdr:rowOff>139700</xdr:rowOff>
    </xdr:from>
    <xdr:to>
      <xdr:col>36</xdr:col>
      <xdr:colOff>558800</xdr:colOff>
      <xdr:row>67</xdr:row>
      <xdr:rowOff>104140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76CB2C59-2BFC-4599-BD7D-EB7C95389250}"/>
            </a:ext>
          </a:extLst>
        </xdr:cNvPr>
        <xdr:cNvSpPr/>
      </xdr:nvSpPr>
      <xdr:spPr>
        <a:xfrm>
          <a:off x="15046960" y="7752080"/>
          <a:ext cx="8463280" cy="9184640"/>
        </a:xfrm>
        <a:custGeom>
          <a:avLst/>
          <a:gdLst>
            <a:gd name="csX0" fmla="*/ 0 w 8463280"/>
            <a:gd name="csY0" fmla="*/ 1410575 h 9184640"/>
            <a:gd name="csX1" fmla="*/ 1410575 w 8463280"/>
            <a:gd name="csY1" fmla="*/ 0 h 9184640"/>
            <a:gd name="csX2" fmla="*/ 2087631 w 8463280"/>
            <a:gd name="csY2" fmla="*/ 0 h 9184640"/>
            <a:gd name="csX3" fmla="*/ 2482580 w 8463280"/>
            <a:gd name="csY3" fmla="*/ 0 h 9184640"/>
            <a:gd name="csX4" fmla="*/ 2877529 w 8463280"/>
            <a:gd name="csY4" fmla="*/ 0 h 9184640"/>
            <a:gd name="csX5" fmla="*/ 3272478 w 8463280"/>
            <a:gd name="csY5" fmla="*/ 0 h 9184640"/>
            <a:gd name="csX6" fmla="*/ 3949534 w 8463280"/>
            <a:gd name="csY6" fmla="*/ 0 h 9184640"/>
            <a:gd name="csX7" fmla="*/ 4513747 w 8463280"/>
            <a:gd name="csY7" fmla="*/ 0 h 9184640"/>
            <a:gd name="csX8" fmla="*/ 5077960 w 8463280"/>
            <a:gd name="csY8" fmla="*/ 0 h 9184640"/>
            <a:gd name="csX9" fmla="*/ 5472909 w 8463280"/>
            <a:gd name="csY9" fmla="*/ 0 h 9184640"/>
            <a:gd name="csX10" fmla="*/ 6093543 w 8463280"/>
            <a:gd name="csY10" fmla="*/ 0 h 9184640"/>
            <a:gd name="csX11" fmla="*/ 7052705 w 8463280"/>
            <a:gd name="csY11" fmla="*/ 0 h 9184640"/>
            <a:gd name="csX12" fmla="*/ 8463280 w 8463280"/>
            <a:gd name="csY12" fmla="*/ 1410575 h 9184640"/>
            <a:gd name="csX13" fmla="*/ 8463280 w 8463280"/>
            <a:gd name="csY13" fmla="*/ 1989074 h 9184640"/>
            <a:gd name="csX14" fmla="*/ 8463280 w 8463280"/>
            <a:gd name="csY14" fmla="*/ 2440303 h 9184640"/>
            <a:gd name="csX15" fmla="*/ 8463280 w 8463280"/>
            <a:gd name="csY15" fmla="*/ 3146072 h 9184640"/>
            <a:gd name="csX16" fmla="*/ 8463280 w 8463280"/>
            <a:gd name="csY16" fmla="*/ 3533667 h 9184640"/>
            <a:gd name="csX17" fmla="*/ 8463280 w 8463280"/>
            <a:gd name="csY17" fmla="*/ 4048531 h 9184640"/>
            <a:gd name="csX18" fmla="*/ 8463280 w 8463280"/>
            <a:gd name="csY18" fmla="*/ 4563395 h 9184640"/>
            <a:gd name="csX19" fmla="*/ 8463280 w 8463280"/>
            <a:gd name="csY19" fmla="*/ 5141894 h 9184640"/>
            <a:gd name="csX20" fmla="*/ 8463280 w 8463280"/>
            <a:gd name="csY20" fmla="*/ 5720393 h 9184640"/>
            <a:gd name="csX21" fmla="*/ 8463280 w 8463280"/>
            <a:gd name="csY21" fmla="*/ 6426162 h 9184640"/>
            <a:gd name="csX22" fmla="*/ 8463280 w 8463280"/>
            <a:gd name="csY22" fmla="*/ 7131931 h 9184640"/>
            <a:gd name="csX23" fmla="*/ 8463280 w 8463280"/>
            <a:gd name="csY23" fmla="*/ 7774065 h 9184640"/>
            <a:gd name="csX24" fmla="*/ 7052705 w 8463280"/>
            <a:gd name="csY24" fmla="*/ 9184640 h 9184640"/>
            <a:gd name="csX25" fmla="*/ 6601335 w 8463280"/>
            <a:gd name="csY25" fmla="*/ 9184640 h 9184640"/>
            <a:gd name="csX26" fmla="*/ 5924279 w 8463280"/>
            <a:gd name="csY26" fmla="*/ 9184640 h 9184640"/>
            <a:gd name="csX27" fmla="*/ 5303645 w 8463280"/>
            <a:gd name="csY27" fmla="*/ 9184640 h 9184640"/>
            <a:gd name="csX28" fmla="*/ 4626589 w 8463280"/>
            <a:gd name="csY28" fmla="*/ 9184640 h 9184640"/>
            <a:gd name="csX29" fmla="*/ 4118797 w 8463280"/>
            <a:gd name="csY29" fmla="*/ 9184640 h 9184640"/>
            <a:gd name="csX30" fmla="*/ 3667427 w 8463280"/>
            <a:gd name="csY30" fmla="*/ 9184640 h 9184640"/>
            <a:gd name="csX31" fmla="*/ 3159635 w 8463280"/>
            <a:gd name="csY31" fmla="*/ 9184640 h 9184640"/>
            <a:gd name="csX32" fmla="*/ 2764686 w 8463280"/>
            <a:gd name="csY32" fmla="*/ 9184640 h 9184640"/>
            <a:gd name="csX33" fmla="*/ 2256895 w 8463280"/>
            <a:gd name="csY33" fmla="*/ 9184640 h 9184640"/>
            <a:gd name="csX34" fmla="*/ 1410575 w 8463280"/>
            <a:gd name="csY34" fmla="*/ 9184640 h 9184640"/>
            <a:gd name="csX35" fmla="*/ 0 w 8463280"/>
            <a:gd name="csY35" fmla="*/ 7774065 h 9184640"/>
            <a:gd name="csX36" fmla="*/ 0 w 8463280"/>
            <a:gd name="csY36" fmla="*/ 7131931 h 9184640"/>
            <a:gd name="csX37" fmla="*/ 0 w 8463280"/>
            <a:gd name="csY37" fmla="*/ 6426162 h 9184640"/>
            <a:gd name="csX38" fmla="*/ 0 w 8463280"/>
            <a:gd name="csY38" fmla="*/ 5974933 h 9184640"/>
            <a:gd name="csX39" fmla="*/ 0 w 8463280"/>
            <a:gd name="csY39" fmla="*/ 5269164 h 9184640"/>
            <a:gd name="csX40" fmla="*/ 0 w 8463280"/>
            <a:gd name="csY40" fmla="*/ 4690665 h 9184640"/>
            <a:gd name="csX41" fmla="*/ 0 w 8463280"/>
            <a:gd name="csY41" fmla="*/ 4239436 h 9184640"/>
            <a:gd name="csX42" fmla="*/ 0 w 8463280"/>
            <a:gd name="csY42" fmla="*/ 3597302 h 9184640"/>
            <a:gd name="csX43" fmla="*/ 0 w 8463280"/>
            <a:gd name="csY43" fmla="*/ 3209707 h 9184640"/>
            <a:gd name="csX44" fmla="*/ 0 w 8463280"/>
            <a:gd name="csY44" fmla="*/ 2694843 h 9184640"/>
            <a:gd name="csX45" fmla="*/ 0 w 8463280"/>
            <a:gd name="csY45" fmla="*/ 2052709 h 9184640"/>
            <a:gd name="csX46" fmla="*/ 0 w 8463280"/>
            <a:gd name="csY46" fmla="*/ 1410575 h 91846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8463280" h="9184640" extrusionOk="0">
              <a:moveTo>
                <a:pt x="0" y="1410575"/>
              </a:moveTo>
              <a:cubicBezTo>
                <a:pt x="-142146" y="572432"/>
                <a:pt x="628516" y="-51952"/>
                <a:pt x="1410575" y="0"/>
              </a:cubicBezTo>
              <a:cubicBezTo>
                <a:pt x="1557780" y="-68235"/>
                <a:pt x="1836370" y="65187"/>
                <a:pt x="2087631" y="0"/>
              </a:cubicBezTo>
              <a:cubicBezTo>
                <a:pt x="2338892" y="-65187"/>
                <a:pt x="2286757" y="36215"/>
                <a:pt x="2482580" y="0"/>
              </a:cubicBezTo>
              <a:cubicBezTo>
                <a:pt x="2678403" y="-36215"/>
                <a:pt x="2688561" y="4868"/>
                <a:pt x="2877529" y="0"/>
              </a:cubicBezTo>
              <a:cubicBezTo>
                <a:pt x="3066497" y="-4868"/>
                <a:pt x="3143686" y="15036"/>
                <a:pt x="3272478" y="0"/>
              </a:cubicBezTo>
              <a:cubicBezTo>
                <a:pt x="3401270" y="-15036"/>
                <a:pt x="3652707" y="20060"/>
                <a:pt x="3949534" y="0"/>
              </a:cubicBezTo>
              <a:cubicBezTo>
                <a:pt x="4246361" y="-20060"/>
                <a:pt x="4361174" y="48941"/>
                <a:pt x="4513747" y="0"/>
              </a:cubicBezTo>
              <a:cubicBezTo>
                <a:pt x="4666320" y="-48941"/>
                <a:pt x="4868970" y="42998"/>
                <a:pt x="5077960" y="0"/>
              </a:cubicBezTo>
              <a:cubicBezTo>
                <a:pt x="5286950" y="-42998"/>
                <a:pt x="5277758" y="15802"/>
                <a:pt x="5472909" y="0"/>
              </a:cubicBezTo>
              <a:cubicBezTo>
                <a:pt x="5668060" y="-15802"/>
                <a:pt x="5820092" y="42341"/>
                <a:pt x="6093543" y="0"/>
              </a:cubicBezTo>
              <a:cubicBezTo>
                <a:pt x="6366994" y="-42341"/>
                <a:pt x="6766613" y="67363"/>
                <a:pt x="7052705" y="0"/>
              </a:cubicBezTo>
              <a:cubicBezTo>
                <a:pt x="7679700" y="-167963"/>
                <a:pt x="8427611" y="550844"/>
                <a:pt x="8463280" y="1410575"/>
              </a:cubicBezTo>
              <a:cubicBezTo>
                <a:pt x="8500865" y="1676565"/>
                <a:pt x="8414712" y="1752936"/>
                <a:pt x="8463280" y="1989074"/>
              </a:cubicBezTo>
              <a:cubicBezTo>
                <a:pt x="8511848" y="2225212"/>
                <a:pt x="8458715" y="2283825"/>
                <a:pt x="8463280" y="2440303"/>
              </a:cubicBezTo>
              <a:cubicBezTo>
                <a:pt x="8467845" y="2596781"/>
                <a:pt x="8388404" y="2867669"/>
                <a:pt x="8463280" y="3146072"/>
              </a:cubicBezTo>
              <a:cubicBezTo>
                <a:pt x="8538156" y="3424475"/>
                <a:pt x="8435874" y="3408047"/>
                <a:pt x="8463280" y="3533667"/>
              </a:cubicBezTo>
              <a:cubicBezTo>
                <a:pt x="8490686" y="3659288"/>
                <a:pt x="8425816" y="3933513"/>
                <a:pt x="8463280" y="4048531"/>
              </a:cubicBezTo>
              <a:cubicBezTo>
                <a:pt x="8500744" y="4163549"/>
                <a:pt x="8405815" y="4306589"/>
                <a:pt x="8463280" y="4563395"/>
              </a:cubicBezTo>
              <a:cubicBezTo>
                <a:pt x="8520745" y="4820201"/>
                <a:pt x="8403839" y="5004498"/>
                <a:pt x="8463280" y="5141894"/>
              </a:cubicBezTo>
              <a:cubicBezTo>
                <a:pt x="8522721" y="5279290"/>
                <a:pt x="8403654" y="5600837"/>
                <a:pt x="8463280" y="5720393"/>
              </a:cubicBezTo>
              <a:cubicBezTo>
                <a:pt x="8522906" y="5839949"/>
                <a:pt x="8397193" y="6280741"/>
                <a:pt x="8463280" y="6426162"/>
              </a:cubicBezTo>
              <a:cubicBezTo>
                <a:pt x="8529367" y="6571583"/>
                <a:pt x="8407721" y="6907864"/>
                <a:pt x="8463280" y="7131931"/>
              </a:cubicBezTo>
              <a:cubicBezTo>
                <a:pt x="8518839" y="7355998"/>
                <a:pt x="8418196" y="7458655"/>
                <a:pt x="8463280" y="7774065"/>
              </a:cubicBezTo>
              <a:cubicBezTo>
                <a:pt x="8407914" y="8373568"/>
                <a:pt x="7946537" y="9248748"/>
                <a:pt x="7052705" y="9184640"/>
              </a:cubicBezTo>
              <a:cubicBezTo>
                <a:pt x="6881878" y="9227985"/>
                <a:pt x="6698247" y="9171795"/>
                <a:pt x="6601335" y="9184640"/>
              </a:cubicBezTo>
              <a:cubicBezTo>
                <a:pt x="6504423" y="9197485"/>
                <a:pt x="6100652" y="9137217"/>
                <a:pt x="5924279" y="9184640"/>
              </a:cubicBezTo>
              <a:cubicBezTo>
                <a:pt x="5747906" y="9232063"/>
                <a:pt x="5467507" y="9155906"/>
                <a:pt x="5303645" y="9184640"/>
              </a:cubicBezTo>
              <a:cubicBezTo>
                <a:pt x="5139783" y="9213374"/>
                <a:pt x="4835792" y="9146197"/>
                <a:pt x="4626589" y="9184640"/>
              </a:cubicBezTo>
              <a:cubicBezTo>
                <a:pt x="4417386" y="9223083"/>
                <a:pt x="4360055" y="9178846"/>
                <a:pt x="4118797" y="9184640"/>
              </a:cubicBezTo>
              <a:cubicBezTo>
                <a:pt x="3877539" y="9190434"/>
                <a:pt x="3834034" y="9175469"/>
                <a:pt x="3667427" y="9184640"/>
              </a:cubicBezTo>
              <a:cubicBezTo>
                <a:pt x="3500820" y="9193811"/>
                <a:pt x="3328033" y="9159028"/>
                <a:pt x="3159635" y="9184640"/>
              </a:cubicBezTo>
              <a:cubicBezTo>
                <a:pt x="2991237" y="9210252"/>
                <a:pt x="2914560" y="9182968"/>
                <a:pt x="2764686" y="9184640"/>
              </a:cubicBezTo>
              <a:cubicBezTo>
                <a:pt x="2614812" y="9186312"/>
                <a:pt x="2435264" y="9177610"/>
                <a:pt x="2256895" y="9184640"/>
              </a:cubicBezTo>
              <a:cubicBezTo>
                <a:pt x="2078526" y="9191670"/>
                <a:pt x="1703964" y="9100033"/>
                <a:pt x="1410575" y="9184640"/>
              </a:cubicBezTo>
              <a:cubicBezTo>
                <a:pt x="808613" y="9293325"/>
                <a:pt x="26511" y="8538065"/>
                <a:pt x="0" y="7774065"/>
              </a:cubicBezTo>
              <a:cubicBezTo>
                <a:pt x="-19504" y="7579521"/>
                <a:pt x="61829" y="7325521"/>
                <a:pt x="0" y="7131931"/>
              </a:cubicBezTo>
              <a:cubicBezTo>
                <a:pt x="-61829" y="6938341"/>
                <a:pt x="48296" y="6633706"/>
                <a:pt x="0" y="6426162"/>
              </a:cubicBezTo>
              <a:cubicBezTo>
                <a:pt x="-48296" y="6218618"/>
                <a:pt x="2120" y="6170039"/>
                <a:pt x="0" y="5974933"/>
              </a:cubicBezTo>
              <a:cubicBezTo>
                <a:pt x="-2120" y="5779827"/>
                <a:pt x="35616" y="5549260"/>
                <a:pt x="0" y="5269164"/>
              </a:cubicBezTo>
              <a:cubicBezTo>
                <a:pt x="-35616" y="4989068"/>
                <a:pt x="57852" y="4820786"/>
                <a:pt x="0" y="4690665"/>
              </a:cubicBezTo>
              <a:cubicBezTo>
                <a:pt x="-57852" y="4560544"/>
                <a:pt x="28599" y="4422738"/>
                <a:pt x="0" y="4239436"/>
              </a:cubicBezTo>
              <a:cubicBezTo>
                <a:pt x="-28599" y="4056134"/>
                <a:pt x="38616" y="3845724"/>
                <a:pt x="0" y="3597302"/>
              </a:cubicBezTo>
              <a:cubicBezTo>
                <a:pt x="-38616" y="3348880"/>
                <a:pt x="1008" y="3391352"/>
                <a:pt x="0" y="3209707"/>
              </a:cubicBezTo>
              <a:cubicBezTo>
                <a:pt x="-1008" y="3028062"/>
                <a:pt x="49806" y="2951748"/>
                <a:pt x="0" y="2694843"/>
              </a:cubicBezTo>
              <a:cubicBezTo>
                <a:pt x="-49806" y="2437938"/>
                <a:pt x="11523" y="2213494"/>
                <a:pt x="0" y="2052709"/>
              </a:cubicBezTo>
              <a:cubicBezTo>
                <a:pt x="-11523" y="1891924"/>
                <a:pt x="32573" y="1694855"/>
                <a:pt x="0" y="14105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36</xdr:col>
      <xdr:colOff>102769</xdr:colOff>
      <xdr:row>86</xdr:row>
      <xdr:rowOff>101707</xdr:rowOff>
    </xdr:to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47043442-A2BB-40E2-9E5B-88F94A811555}"/>
            </a:ext>
          </a:extLst>
        </xdr:cNvPr>
        <xdr:cNvSpPr/>
      </xdr:nvSpPr>
      <xdr:spPr>
        <a:xfrm rot="336433">
          <a:off x="14347086" y="17287347"/>
          <a:ext cx="8707123" cy="4775200"/>
        </a:xfrm>
        <a:custGeom>
          <a:avLst/>
          <a:gdLst>
            <a:gd name="csX0" fmla="*/ 0 w 8707123"/>
            <a:gd name="csY0" fmla="*/ 0 h 4775200"/>
            <a:gd name="csX1" fmla="*/ 8707123 w 8707123"/>
            <a:gd name="csY1" fmla="*/ 0 h 4775200"/>
            <a:gd name="csX2" fmla="*/ 8707123 w 8707123"/>
            <a:gd name="csY2" fmla="*/ 4775200 h 4775200"/>
            <a:gd name="csX3" fmla="*/ 0 w 8707123"/>
            <a:gd name="csY3" fmla="*/ 4775200 h 4775200"/>
            <a:gd name="csX4" fmla="*/ 0 w 8707123"/>
            <a:gd name="csY4" fmla="*/ 0 h 47752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8707123" h="4775200" extrusionOk="0">
              <a:moveTo>
                <a:pt x="0" y="0"/>
              </a:moveTo>
              <a:cubicBezTo>
                <a:pt x="4122579" y="-74274"/>
                <a:pt x="7018297" y="-120669"/>
                <a:pt x="8707123" y="0"/>
              </a:cubicBezTo>
              <a:cubicBezTo>
                <a:pt x="8860222" y="1984089"/>
                <a:pt x="8555129" y="3970316"/>
                <a:pt x="8707123" y="4775200"/>
              </a:cubicBezTo>
              <a:cubicBezTo>
                <a:pt x="5758574" y="4898338"/>
                <a:pt x="3242155" y="4836185"/>
                <a:pt x="0" y="4775200"/>
              </a:cubicBezTo>
              <a:cubicBezTo>
                <a:pt x="-129013" y="2534299"/>
                <a:pt x="-29966" y="74949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24</xdr:col>
      <xdr:colOff>314960</xdr:colOff>
      <xdr:row>30</xdr:row>
      <xdr:rowOff>68580</xdr:rowOff>
    </xdr:from>
    <xdr:ext cx="3304623" cy="134459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3B1E8CF2-1830-4207-A008-EFB63EBC28EE}"/>
            </a:ext>
          </a:extLst>
        </xdr:cNvPr>
        <xdr:cNvSpPr txBox="1"/>
      </xdr:nvSpPr>
      <xdr:spPr>
        <a:xfrm>
          <a:off x="15798800" y="791718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C062B02C-801A-4CA0-9B28-82A7F0037E55}"/>
            </a:ext>
          </a:extLst>
        </xdr:cNvPr>
        <xdr:cNvSpPr txBox="1"/>
      </xdr:nvSpPr>
      <xdr:spPr>
        <a:xfrm>
          <a:off x="498601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B5CE7110-269B-411C-812E-BE798F3FA767}"/>
            </a:ext>
          </a:extLst>
        </xdr:cNvPr>
        <xdr:cNvSpPr txBox="1"/>
      </xdr:nvSpPr>
      <xdr:spPr>
        <a:xfrm rot="339370">
          <a:off x="14842313" y="1728723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916C122E-6750-4A09-9A1F-9FC154456E4F}"/>
            </a:ext>
          </a:extLst>
        </xdr:cNvPr>
        <xdr:cNvSpPr txBox="1"/>
      </xdr:nvSpPr>
      <xdr:spPr>
        <a:xfrm>
          <a:off x="499110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50D51105-A41D-4E74-B560-BDBF1B1AD077}"/>
            </a:ext>
          </a:extLst>
        </xdr:cNvPr>
        <xdr:cNvSpPr txBox="1"/>
      </xdr:nvSpPr>
      <xdr:spPr>
        <a:xfrm>
          <a:off x="496570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59003</xdr:colOff>
      <xdr:row>103</xdr:row>
      <xdr:rowOff>114301</xdr:rowOff>
    </xdr:from>
    <xdr:ext cx="5055936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4C5DD1D9-D8EF-43B6-94EB-54FBF4E8F5BC}"/>
            </a:ext>
          </a:extLst>
        </xdr:cNvPr>
        <xdr:cNvSpPr txBox="1"/>
      </xdr:nvSpPr>
      <xdr:spPr>
        <a:xfrm rot="21279912">
          <a:off x="14940863" y="2609088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50800</xdr:colOff>
      <xdr:row>117</xdr:row>
      <xdr:rowOff>0</xdr:rowOff>
    </xdr:from>
    <xdr:ext cx="6630661" cy="2596865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EDF2EADA-2D1B-44AC-A1E5-4520D498FA75}"/>
            </a:ext>
          </a:extLst>
        </xdr:cNvPr>
        <xdr:cNvSpPr txBox="1"/>
      </xdr:nvSpPr>
      <xdr:spPr>
        <a:xfrm>
          <a:off x="14932660" y="2928366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37</xdr:col>
      <xdr:colOff>294192</xdr:colOff>
      <xdr:row>113</xdr:row>
      <xdr:rowOff>183704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368CB436-E778-49C2-877E-7B453FB4A6DF}"/>
            </a:ext>
          </a:extLst>
        </xdr:cNvPr>
        <xdr:cNvSpPr/>
      </xdr:nvSpPr>
      <xdr:spPr>
        <a:xfrm rot="21299729">
          <a:off x="14528304" y="25818638"/>
          <a:ext cx="9349788" cy="2703846"/>
        </a:xfrm>
        <a:custGeom>
          <a:avLst/>
          <a:gdLst>
            <a:gd name="csX0" fmla="*/ 0 w 9349788"/>
            <a:gd name="csY0" fmla="*/ 0 h 2703846"/>
            <a:gd name="csX1" fmla="*/ 303868 w 9349788"/>
            <a:gd name="csY1" fmla="*/ 0 h 2703846"/>
            <a:gd name="csX2" fmla="*/ 607736 w 9349788"/>
            <a:gd name="csY2" fmla="*/ 0 h 2703846"/>
            <a:gd name="csX3" fmla="*/ 1005102 w 9349788"/>
            <a:gd name="csY3" fmla="*/ 0 h 2703846"/>
            <a:gd name="csX4" fmla="*/ 1308970 w 9349788"/>
            <a:gd name="csY4" fmla="*/ 0 h 2703846"/>
            <a:gd name="csX5" fmla="*/ 1893332 w 9349788"/>
            <a:gd name="csY5" fmla="*/ 0 h 2703846"/>
            <a:gd name="csX6" fmla="*/ 2197200 w 9349788"/>
            <a:gd name="csY6" fmla="*/ 0 h 2703846"/>
            <a:gd name="csX7" fmla="*/ 2594566 w 9349788"/>
            <a:gd name="csY7" fmla="*/ 0 h 2703846"/>
            <a:gd name="csX8" fmla="*/ 3178928 w 9349788"/>
            <a:gd name="csY8" fmla="*/ 0 h 2703846"/>
            <a:gd name="csX9" fmla="*/ 3576294 w 9349788"/>
            <a:gd name="csY9" fmla="*/ 0 h 2703846"/>
            <a:gd name="csX10" fmla="*/ 3880162 w 9349788"/>
            <a:gd name="csY10" fmla="*/ 0 h 2703846"/>
            <a:gd name="csX11" fmla="*/ 4558022 w 9349788"/>
            <a:gd name="csY11" fmla="*/ 0 h 2703846"/>
            <a:gd name="csX12" fmla="*/ 5235881 w 9349788"/>
            <a:gd name="csY12" fmla="*/ 0 h 2703846"/>
            <a:gd name="csX13" fmla="*/ 5726745 w 9349788"/>
            <a:gd name="csY13" fmla="*/ 0 h 2703846"/>
            <a:gd name="csX14" fmla="*/ 6498103 w 9349788"/>
            <a:gd name="csY14" fmla="*/ 0 h 2703846"/>
            <a:gd name="csX15" fmla="*/ 7082464 w 9349788"/>
            <a:gd name="csY15" fmla="*/ 0 h 2703846"/>
            <a:gd name="csX16" fmla="*/ 7479830 w 9349788"/>
            <a:gd name="csY16" fmla="*/ 0 h 2703846"/>
            <a:gd name="csX17" fmla="*/ 8064192 w 9349788"/>
            <a:gd name="csY17" fmla="*/ 0 h 2703846"/>
            <a:gd name="csX18" fmla="*/ 8835550 w 9349788"/>
            <a:gd name="csY18" fmla="*/ 0 h 2703846"/>
            <a:gd name="csX19" fmla="*/ 9349788 w 9349788"/>
            <a:gd name="csY19" fmla="*/ 0 h 2703846"/>
            <a:gd name="csX20" fmla="*/ 9349788 w 9349788"/>
            <a:gd name="csY20" fmla="*/ 486692 h 2703846"/>
            <a:gd name="csX21" fmla="*/ 9349788 w 9349788"/>
            <a:gd name="csY21" fmla="*/ 973385 h 2703846"/>
            <a:gd name="csX22" fmla="*/ 9349788 w 9349788"/>
            <a:gd name="csY22" fmla="*/ 1433038 h 2703846"/>
            <a:gd name="csX23" fmla="*/ 9349788 w 9349788"/>
            <a:gd name="csY23" fmla="*/ 2027885 h 2703846"/>
            <a:gd name="csX24" fmla="*/ 9349788 w 9349788"/>
            <a:gd name="csY24" fmla="*/ 2703846 h 2703846"/>
            <a:gd name="csX25" fmla="*/ 8671928 w 9349788"/>
            <a:gd name="csY25" fmla="*/ 2703846 h 2703846"/>
            <a:gd name="csX26" fmla="*/ 8087567 w 9349788"/>
            <a:gd name="csY26" fmla="*/ 2703846 h 2703846"/>
            <a:gd name="csX27" fmla="*/ 7783699 w 9349788"/>
            <a:gd name="csY27" fmla="*/ 2703846 h 2703846"/>
            <a:gd name="csX28" fmla="*/ 7292835 w 9349788"/>
            <a:gd name="csY28" fmla="*/ 2703846 h 2703846"/>
            <a:gd name="csX29" fmla="*/ 6801971 w 9349788"/>
            <a:gd name="csY29" fmla="*/ 2703846 h 2703846"/>
            <a:gd name="csX30" fmla="*/ 6498103 w 9349788"/>
            <a:gd name="csY30" fmla="*/ 2703846 h 2703846"/>
            <a:gd name="csX31" fmla="*/ 6100737 w 9349788"/>
            <a:gd name="csY31" fmla="*/ 2703846 h 2703846"/>
            <a:gd name="csX32" fmla="*/ 5703371 w 9349788"/>
            <a:gd name="csY32" fmla="*/ 2703846 h 2703846"/>
            <a:gd name="csX33" fmla="*/ 5306005 w 9349788"/>
            <a:gd name="csY33" fmla="*/ 2703846 h 2703846"/>
            <a:gd name="csX34" fmla="*/ 4534647 w 9349788"/>
            <a:gd name="csY34" fmla="*/ 2703846 h 2703846"/>
            <a:gd name="csX35" fmla="*/ 4230779 w 9349788"/>
            <a:gd name="csY35" fmla="*/ 2703846 h 2703846"/>
            <a:gd name="csX36" fmla="*/ 3459422 w 9349788"/>
            <a:gd name="csY36" fmla="*/ 2703846 h 2703846"/>
            <a:gd name="csX37" fmla="*/ 2688064 w 9349788"/>
            <a:gd name="csY37" fmla="*/ 2703846 h 2703846"/>
            <a:gd name="csX38" fmla="*/ 1916707 w 9349788"/>
            <a:gd name="csY38" fmla="*/ 2703846 h 2703846"/>
            <a:gd name="csX39" fmla="*/ 1612838 w 9349788"/>
            <a:gd name="csY39" fmla="*/ 2703846 h 2703846"/>
            <a:gd name="csX40" fmla="*/ 841481 w 9349788"/>
            <a:gd name="csY40" fmla="*/ 2703846 h 2703846"/>
            <a:gd name="csX41" fmla="*/ 0 w 9349788"/>
            <a:gd name="csY41" fmla="*/ 2703846 h 2703846"/>
            <a:gd name="csX42" fmla="*/ 0 w 9349788"/>
            <a:gd name="csY42" fmla="*/ 2190115 h 2703846"/>
            <a:gd name="csX43" fmla="*/ 0 w 9349788"/>
            <a:gd name="csY43" fmla="*/ 1703423 h 2703846"/>
            <a:gd name="csX44" fmla="*/ 0 w 9349788"/>
            <a:gd name="csY44" fmla="*/ 1135615 h 2703846"/>
            <a:gd name="csX45" fmla="*/ 0 w 9349788"/>
            <a:gd name="csY45" fmla="*/ 540769 h 2703846"/>
            <a:gd name="csX46" fmla="*/ 0 w 9349788"/>
            <a:gd name="csY46" fmla="*/ 0 h 270384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349788" h="2703846" extrusionOk="0">
              <a:moveTo>
                <a:pt x="0" y="0"/>
              </a:moveTo>
              <a:cubicBezTo>
                <a:pt x="111511" y="-27085"/>
                <a:pt x="235178" y="1011"/>
                <a:pt x="303868" y="0"/>
              </a:cubicBezTo>
              <a:cubicBezTo>
                <a:pt x="372558" y="-1011"/>
                <a:pt x="522398" y="9405"/>
                <a:pt x="607736" y="0"/>
              </a:cubicBezTo>
              <a:cubicBezTo>
                <a:pt x="693074" y="-9405"/>
                <a:pt x="919998" y="21825"/>
                <a:pt x="1005102" y="0"/>
              </a:cubicBezTo>
              <a:cubicBezTo>
                <a:pt x="1090206" y="-21825"/>
                <a:pt x="1216883" y="16951"/>
                <a:pt x="1308970" y="0"/>
              </a:cubicBezTo>
              <a:cubicBezTo>
                <a:pt x="1401057" y="-16951"/>
                <a:pt x="1706119" y="15529"/>
                <a:pt x="1893332" y="0"/>
              </a:cubicBezTo>
              <a:cubicBezTo>
                <a:pt x="2080545" y="-15529"/>
                <a:pt x="2048745" y="18763"/>
                <a:pt x="2197200" y="0"/>
              </a:cubicBezTo>
              <a:cubicBezTo>
                <a:pt x="2345655" y="-18763"/>
                <a:pt x="2420146" y="22006"/>
                <a:pt x="2594566" y="0"/>
              </a:cubicBezTo>
              <a:cubicBezTo>
                <a:pt x="2768986" y="-22006"/>
                <a:pt x="3007051" y="53917"/>
                <a:pt x="3178928" y="0"/>
              </a:cubicBezTo>
              <a:cubicBezTo>
                <a:pt x="3350805" y="-53917"/>
                <a:pt x="3478442" y="39769"/>
                <a:pt x="3576294" y="0"/>
              </a:cubicBezTo>
              <a:cubicBezTo>
                <a:pt x="3674146" y="-39769"/>
                <a:pt x="3749207" y="31056"/>
                <a:pt x="3880162" y="0"/>
              </a:cubicBezTo>
              <a:cubicBezTo>
                <a:pt x="4011117" y="-31056"/>
                <a:pt x="4369796" y="33122"/>
                <a:pt x="4558022" y="0"/>
              </a:cubicBezTo>
              <a:cubicBezTo>
                <a:pt x="4746248" y="-33122"/>
                <a:pt x="5065113" y="58270"/>
                <a:pt x="5235881" y="0"/>
              </a:cubicBezTo>
              <a:cubicBezTo>
                <a:pt x="5406649" y="-58270"/>
                <a:pt x="5488168" y="11818"/>
                <a:pt x="5726745" y="0"/>
              </a:cubicBezTo>
              <a:cubicBezTo>
                <a:pt x="5965322" y="-11818"/>
                <a:pt x="6193819" y="61705"/>
                <a:pt x="6498103" y="0"/>
              </a:cubicBezTo>
              <a:cubicBezTo>
                <a:pt x="6802387" y="-61705"/>
                <a:pt x="6817398" y="62134"/>
                <a:pt x="7082464" y="0"/>
              </a:cubicBezTo>
              <a:cubicBezTo>
                <a:pt x="7347530" y="-62134"/>
                <a:pt x="7374334" y="31617"/>
                <a:pt x="7479830" y="0"/>
              </a:cubicBezTo>
              <a:cubicBezTo>
                <a:pt x="7585326" y="-31617"/>
                <a:pt x="7803875" y="43074"/>
                <a:pt x="8064192" y="0"/>
              </a:cubicBezTo>
              <a:cubicBezTo>
                <a:pt x="8324509" y="-43074"/>
                <a:pt x="8471340" y="59337"/>
                <a:pt x="8835550" y="0"/>
              </a:cubicBezTo>
              <a:cubicBezTo>
                <a:pt x="9199760" y="-59337"/>
                <a:pt x="9147458" y="39726"/>
                <a:pt x="9349788" y="0"/>
              </a:cubicBezTo>
              <a:cubicBezTo>
                <a:pt x="9388080" y="207634"/>
                <a:pt x="9307245" y="269179"/>
                <a:pt x="9349788" y="486692"/>
              </a:cubicBezTo>
              <a:cubicBezTo>
                <a:pt x="9392331" y="704205"/>
                <a:pt x="9301410" y="730281"/>
                <a:pt x="9349788" y="973385"/>
              </a:cubicBezTo>
              <a:cubicBezTo>
                <a:pt x="9398166" y="1216489"/>
                <a:pt x="9336261" y="1274108"/>
                <a:pt x="9349788" y="1433038"/>
              </a:cubicBezTo>
              <a:cubicBezTo>
                <a:pt x="9363315" y="1591968"/>
                <a:pt x="9320581" y="1785058"/>
                <a:pt x="9349788" y="2027885"/>
              </a:cubicBezTo>
              <a:cubicBezTo>
                <a:pt x="9378995" y="2270712"/>
                <a:pt x="9287403" y="2526347"/>
                <a:pt x="9349788" y="2703846"/>
              </a:cubicBezTo>
              <a:cubicBezTo>
                <a:pt x="9139310" y="2708125"/>
                <a:pt x="8902156" y="2635464"/>
                <a:pt x="8671928" y="2703846"/>
              </a:cubicBezTo>
              <a:cubicBezTo>
                <a:pt x="8441700" y="2772228"/>
                <a:pt x="8305970" y="2668423"/>
                <a:pt x="8087567" y="2703846"/>
              </a:cubicBezTo>
              <a:cubicBezTo>
                <a:pt x="7869164" y="2739269"/>
                <a:pt x="7876541" y="2673708"/>
                <a:pt x="7783699" y="2703846"/>
              </a:cubicBezTo>
              <a:cubicBezTo>
                <a:pt x="7690857" y="2733984"/>
                <a:pt x="7482121" y="2702836"/>
                <a:pt x="7292835" y="2703846"/>
              </a:cubicBezTo>
              <a:cubicBezTo>
                <a:pt x="7103549" y="2704856"/>
                <a:pt x="6963044" y="2658782"/>
                <a:pt x="6801971" y="2703846"/>
              </a:cubicBezTo>
              <a:cubicBezTo>
                <a:pt x="6640898" y="2748910"/>
                <a:pt x="6638554" y="2696788"/>
                <a:pt x="6498103" y="2703846"/>
              </a:cubicBezTo>
              <a:cubicBezTo>
                <a:pt x="6357652" y="2710904"/>
                <a:pt x="6198117" y="2668248"/>
                <a:pt x="6100737" y="2703846"/>
              </a:cubicBezTo>
              <a:cubicBezTo>
                <a:pt x="6003357" y="2739444"/>
                <a:pt x="5787385" y="2667144"/>
                <a:pt x="5703371" y="2703846"/>
              </a:cubicBezTo>
              <a:cubicBezTo>
                <a:pt x="5619357" y="2740548"/>
                <a:pt x="5492051" y="2682522"/>
                <a:pt x="5306005" y="2703846"/>
              </a:cubicBezTo>
              <a:cubicBezTo>
                <a:pt x="5119959" y="2725170"/>
                <a:pt x="4850279" y="2665596"/>
                <a:pt x="4534647" y="2703846"/>
              </a:cubicBezTo>
              <a:cubicBezTo>
                <a:pt x="4219015" y="2742096"/>
                <a:pt x="4304381" y="2674699"/>
                <a:pt x="4230779" y="2703846"/>
              </a:cubicBezTo>
              <a:cubicBezTo>
                <a:pt x="4157177" y="2732993"/>
                <a:pt x="3763101" y="2640154"/>
                <a:pt x="3459422" y="2703846"/>
              </a:cubicBezTo>
              <a:cubicBezTo>
                <a:pt x="3155743" y="2767538"/>
                <a:pt x="2845148" y="2612692"/>
                <a:pt x="2688064" y="2703846"/>
              </a:cubicBezTo>
              <a:cubicBezTo>
                <a:pt x="2530980" y="2795000"/>
                <a:pt x="2301549" y="2654892"/>
                <a:pt x="1916707" y="2703846"/>
              </a:cubicBezTo>
              <a:cubicBezTo>
                <a:pt x="1531865" y="2752800"/>
                <a:pt x="1762673" y="2671375"/>
                <a:pt x="1612838" y="2703846"/>
              </a:cubicBezTo>
              <a:cubicBezTo>
                <a:pt x="1463003" y="2736317"/>
                <a:pt x="1218867" y="2631292"/>
                <a:pt x="841481" y="2703846"/>
              </a:cubicBezTo>
              <a:cubicBezTo>
                <a:pt x="464095" y="2776400"/>
                <a:pt x="362522" y="2628412"/>
                <a:pt x="0" y="2703846"/>
              </a:cubicBezTo>
              <a:cubicBezTo>
                <a:pt x="-19395" y="2547638"/>
                <a:pt x="1353" y="2433492"/>
                <a:pt x="0" y="2190115"/>
              </a:cubicBezTo>
              <a:cubicBezTo>
                <a:pt x="-1353" y="1946738"/>
                <a:pt x="54740" y="1865126"/>
                <a:pt x="0" y="1703423"/>
              </a:cubicBezTo>
              <a:cubicBezTo>
                <a:pt x="-54740" y="1541720"/>
                <a:pt x="10347" y="1346306"/>
                <a:pt x="0" y="1135615"/>
              </a:cubicBezTo>
              <a:cubicBezTo>
                <a:pt x="-10347" y="924924"/>
                <a:pt x="61664" y="729024"/>
                <a:pt x="0" y="540769"/>
              </a:cubicBezTo>
              <a:cubicBezTo>
                <a:pt x="-61664" y="352514"/>
                <a:pt x="37445" y="143882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76200</xdr:colOff>
      <xdr:row>88</xdr:row>
      <xdr:rowOff>165100</xdr:rowOff>
    </xdr:from>
    <xdr:ext cx="3588931" cy="1344599"/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5E4A8826-6F62-44B5-AD8A-C6554457F1B5}"/>
            </a:ext>
          </a:extLst>
        </xdr:cNvPr>
        <xdr:cNvSpPr txBox="1"/>
      </xdr:nvSpPr>
      <xdr:spPr>
        <a:xfrm>
          <a:off x="14958060" y="2259838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132080</xdr:colOff>
      <xdr:row>3</xdr:row>
      <xdr:rowOff>236220</xdr:rowOff>
    </xdr:from>
    <xdr:to>
      <xdr:col>37</xdr:col>
      <xdr:colOff>474980</xdr:colOff>
      <xdr:row>24</xdr:row>
      <xdr:rowOff>147320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id="{1953BE34-6A73-46EA-93E8-21BC01E82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21" name="Rechthoek: afgeronde hoeken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A2FEE33-E3C9-4D4D-B966-26AC9B534C69}"/>
            </a:ext>
          </a:extLst>
        </xdr:cNvPr>
        <xdr:cNvSpPr/>
      </xdr:nvSpPr>
      <xdr:spPr>
        <a:xfrm>
          <a:off x="645160" y="248608"/>
          <a:ext cx="1204470" cy="7447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3" name="Rechthoek: afgeronde hoeken 2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EC834FC-5193-4129-B9E1-406B1AB8B0EE}"/>
            </a:ext>
          </a:extLst>
        </xdr:cNvPr>
        <xdr:cNvSpPr/>
      </xdr:nvSpPr>
      <xdr:spPr>
        <a:xfrm>
          <a:off x="199388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M7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4" name="Rechthoek: afgeronde hoeken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C430A76-F490-403B-97FF-D1B1C179DE80}"/>
            </a:ext>
          </a:extLst>
        </xdr:cNvPr>
        <xdr:cNvSpPr/>
      </xdr:nvSpPr>
      <xdr:spPr>
        <a:xfrm>
          <a:off x="332591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E7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5" name="Rechthoek: afgeronde hoeken 2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6A1B4A1-3FBD-4AA3-973F-4CD3E382575E}"/>
            </a:ext>
          </a:extLst>
        </xdr:cNvPr>
        <xdr:cNvSpPr/>
      </xdr:nvSpPr>
      <xdr:spPr>
        <a:xfrm>
          <a:off x="624840" y="1114468"/>
          <a:ext cx="393192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7F593C8-C642-4A99-BB39-143E68B51D6C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98C4FE4-0958-4DC8-A97E-2EFE8EE4C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4753D342-3226-4BCC-9D40-B2484BB91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01D733-6457-4DAC-9319-474859E575CA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D4D608-E376-4144-B285-D4B694F13AEC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Begintoets</a:t>
          </a:r>
          <a:r>
            <a:rPr lang="nl-NL" sz="1800" baseline="0">
              <a:solidFill>
                <a:schemeClr val="tx1"/>
              </a:solidFill>
            </a:rPr>
            <a:t> gr.8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02126B1-AD5D-4E45-8DB6-1A9F9A68E80D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116F4A-7D9E-45E4-8030-A4C05D508CE2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F1AAFB67-E306-4263-8173-C4CC19898AB3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E7 van groep 8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756D634-E744-46A2-9DA0-136AF837A90F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AFD709B-E1ED-4E24-AFFE-EFC99FC65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6C98FA9-D8E6-48EF-BA05-23557B429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8964</xdr:colOff>
      <xdr:row>17</xdr:row>
      <xdr:rowOff>17928</xdr:rowOff>
    </xdr:from>
    <xdr:to>
      <xdr:col>2</xdr:col>
      <xdr:colOff>729553</xdr:colOff>
      <xdr:row>53</xdr:row>
      <xdr:rowOff>19950</xdr:rowOff>
    </xdr:to>
    <xdr:pic>
      <xdr:nvPicPr>
        <xdr:cNvPr id="5" name="Afbeelding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2A903B-7631-4782-AE47-4ACC6ABD5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8940" y="2662516"/>
          <a:ext cx="2145978" cy="6779340"/>
        </a:xfrm>
        <a:prstGeom prst="rect">
          <a:avLst/>
        </a:prstGeom>
      </xdr:spPr>
    </xdr:pic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3BD05EB-E0F4-47E7-94D7-C676F34AE384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43C77FA-0C97-4430-84AF-2BA791E3E569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vorig jaar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DA49D70-804C-4E61-87CD-D04EE94795CC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028439-4F57-4BC9-BC17-34661AB57343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E42FB431-B142-4377-8674-15FC12AC4789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B8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F158A52D-C94F-4390-866C-3F67FA88F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154E929B-6362-4D86-A84D-D10DC8071B1D}"/>
            </a:ext>
          </a:extLst>
        </xdr:cNvPr>
        <xdr:cNvSpPr>
          <a:spLocks noChangeArrowheads="1"/>
        </xdr:cNvSpPr>
      </xdr:nvSpPr>
      <xdr:spPr bwMode="auto">
        <a:xfrm>
          <a:off x="2774364" y="274002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A0A52D07-7494-4610-8245-8AC8B772AB3D}"/>
            </a:ext>
          </a:extLst>
        </xdr:cNvPr>
        <xdr:cNvSpPr txBox="1">
          <a:spLocks noChangeArrowheads="1"/>
        </xdr:cNvSpPr>
      </xdr:nvSpPr>
      <xdr:spPr bwMode="auto">
        <a:xfrm>
          <a:off x="2788285" y="307276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C0DBF0B1-BA65-48A4-9AE9-C02241CD6683}"/>
            </a:ext>
          </a:extLst>
        </xdr:cNvPr>
        <xdr:cNvSpPr>
          <a:spLocks noChangeArrowheads="1"/>
        </xdr:cNvSpPr>
      </xdr:nvSpPr>
      <xdr:spPr bwMode="auto">
        <a:xfrm>
          <a:off x="2789018" y="380047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0A16FEAC-3B6F-4BF1-BCF2-BBF04C45523B}"/>
            </a:ext>
          </a:extLst>
        </xdr:cNvPr>
        <xdr:cNvSpPr txBox="1">
          <a:spLocks noChangeArrowheads="1"/>
        </xdr:cNvSpPr>
      </xdr:nvSpPr>
      <xdr:spPr bwMode="auto">
        <a:xfrm>
          <a:off x="2804160" y="417957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6B4EA8E0-E780-49FC-8AF4-265D83D2874D}"/>
            </a:ext>
          </a:extLst>
        </xdr:cNvPr>
        <xdr:cNvSpPr>
          <a:spLocks noChangeArrowheads="1"/>
        </xdr:cNvSpPr>
      </xdr:nvSpPr>
      <xdr:spPr bwMode="auto">
        <a:xfrm>
          <a:off x="2787064" y="495300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56B0599A-B953-46E0-9409-7C76314C684F}"/>
            </a:ext>
          </a:extLst>
        </xdr:cNvPr>
        <xdr:cNvSpPr txBox="1">
          <a:spLocks noChangeArrowheads="1"/>
        </xdr:cNvSpPr>
      </xdr:nvSpPr>
      <xdr:spPr bwMode="auto">
        <a:xfrm>
          <a:off x="2804160" y="532574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A7A42956-5212-49CF-BDD8-EFCFF4F40B06}"/>
            </a:ext>
          </a:extLst>
        </xdr:cNvPr>
        <xdr:cNvSpPr>
          <a:spLocks noChangeArrowheads="1"/>
        </xdr:cNvSpPr>
      </xdr:nvSpPr>
      <xdr:spPr bwMode="auto">
        <a:xfrm>
          <a:off x="2772410" y="607885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129AC1EC-D017-41FD-AA44-91019BCD34F1}"/>
            </a:ext>
          </a:extLst>
        </xdr:cNvPr>
        <xdr:cNvSpPr txBox="1">
          <a:spLocks noChangeArrowheads="1"/>
        </xdr:cNvSpPr>
      </xdr:nvSpPr>
      <xdr:spPr bwMode="auto">
        <a:xfrm>
          <a:off x="2804160" y="647700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F49A29F-6F64-4310-B120-8DBFCEC4A743}"/>
            </a:ext>
          </a:extLst>
        </xdr:cNvPr>
        <xdr:cNvSpPr>
          <a:spLocks noChangeArrowheads="1"/>
        </xdr:cNvSpPr>
      </xdr:nvSpPr>
      <xdr:spPr bwMode="auto">
        <a:xfrm>
          <a:off x="2778760" y="724408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CB79A3ED-E2D9-48E7-A243-6DB668D372E9}"/>
            </a:ext>
          </a:extLst>
        </xdr:cNvPr>
        <xdr:cNvSpPr txBox="1">
          <a:spLocks noChangeArrowheads="1"/>
        </xdr:cNvSpPr>
      </xdr:nvSpPr>
      <xdr:spPr bwMode="auto">
        <a:xfrm>
          <a:off x="2804160" y="755332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8890CC1D-CEC5-42BD-8D84-B20F21939285}"/>
            </a:ext>
          </a:extLst>
        </xdr:cNvPr>
        <xdr:cNvSpPr>
          <a:spLocks noChangeArrowheads="1"/>
        </xdr:cNvSpPr>
      </xdr:nvSpPr>
      <xdr:spPr bwMode="auto">
        <a:xfrm>
          <a:off x="2774364" y="165544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055B957E-449F-4469-8168-062EED095D25}"/>
            </a:ext>
          </a:extLst>
        </xdr:cNvPr>
        <xdr:cNvSpPr txBox="1">
          <a:spLocks noChangeArrowheads="1"/>
        </xdr:cNvSpPr>
      </xdr:nvSpPr>
      <xdr:spPr bwMode="auto">
        <a:xfrm>
          <a:off x="2797810" y="198691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29A0F502-81E1-4868-8CF5-6F3B819166AF}"/>
            </a:ext>
          </a:extLst>
        </xdr:cNvPr>
        <xdr:cNvSpPr/>
      </xdr:nvSpPr>
      <xdr:spPr bwMode="auto">
        <a:xfrm>
          <a:off x="5012788" y="157675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F5B91E0D-8B17-4DAC-8BA4-E5E6C3E71168}"/>
            </a:ext>
          </a:extLst>
        </xdr:cNvPr>
        <xdr:cNvSpPr/>
      </xdr:nvSpPr>
      <xdr:spPr bwMode="auto">
        <a:xfrm>
          <a:off x="5010834" y="39846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6513D58F-85A6-44E7-BDCF-791204D44EB1}"/>
            </a:ext>
          </a:extLst>
        </xdr:cNvPr>
        <xdr:cNvSpPr/>
      </xdr:nvSpPr>
      <xdr:spPr bwMode="auto">
        <a:xfrm>
          <a:off x="4996180" y="69240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11724</xdr:colOff>
      <xdr:row>4</xdr:row>
      <xdr:rowOff>234464</xdr:rowOff>
    </xdr:from>
    <xdr:to>
      <xdr:col>31</xdr:col>
      <xdr:colOff>11725</xdr:colOff>
      <xdr:row>41</xdr:row>
      <xdr:rowOff>211017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4762A6B5-9F2B-46A8-9390-7B45F436E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C85FF95-CF09-4334-B8D3-B36F521B1CCC}"/>
            </a:ext>
          </a:extLst>
        </xdr:cNvPr>
        <xdr:cNvSpPr/>
      </xdr:nvSpPr>
      <xdr:spPr>
        <a:xfrm>
          <a:off x="434340" y="1363477"/>
          <a:ext cx="879117" cy="63773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57588B-087B-4A97-8BF8-402151545D02}"/>
            </a:ext>
          </a:extLst>
        </xdr:cNvPr>
        <xdr:cNvSpPr/>
      </xdr:nvSpPr>
      <xdr:spPr>
        <a:xfrm>
          <a:off x="1417309" y="1358709"/>
          <a:ext cx="88100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26" name="Rechthoek: afgeronde hoeken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0687B11-F71C-4341-BE65-B3BC2568402E}"/>
            </a:ext>
          </a:extLst>
        </xdr:cNvPr>
        <xdr:cNvSpPr/>
      </xdr:nvSpPr>
      <xdr:spPr>
        <a:xfrm>
          <a:off x="2414057" y="1358709"/>
          <a:ext cx="89107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B8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7" name="Rechthoek: afgeronde hoeken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E6685F9-460E-4CE1-BCF0-68A276130379}"/>
            </a:ext>
          </a:extLst>
        </xdr:cNvPr>
        <xdr:cNvSpPr/>
      </xdr:nvSpPr>
      <xdr:spPr>
        <a:xfrm>
          <a:off x="419100" y="2112498"/>
          <a:ext cx="2886027" cy="62713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373380</xdr:colOff>
      <xdr:row>6</xdr:row>
      <xdr:rowOff>10757</xdr:rowOff>
    </xdr:to>
    <xdr:sp macro="" textlink="">
      <xdr:nvSpPr>
        <xdr:cNvPr id="2" name="Rechthoek: afgeronde hoek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B33CD8-2F30-42C0-A89E-D36958EE4EAF}"/>
            </a:ext>
          </a:extLst>
        </xdr:cNvPr>
        <xdr:cNvSpPr/>
      </xdr:nvSpPr>
      <xdr:spPr>
        <a:xfrm>
          <a:off x="4533900" y="365760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8</xdr:col>
      <xdr:colOff>0</xdr:colOff>
      <xdr:row>13</xdr:row>
      <xdr:rowOff>0</xdr:rowOff>
    </xdr:from>
    <xdr:to>
      <xdr:col>11</xdr:col>
      <xdr:colOff>373380</xdr:colOff>
      <xdr:row>15</xdr:row>
      <xdr:rowOff>10757</xdr:rowOff>
    </xdr:to>
    <xdr:sp macro="" textlink="">
      <xdr:nvSpPr>
        <xdr:cNvPr id="5" name="Rechthoek: afgeronde hoek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3AD936-2BB8-4061-83EC-95FB33D1F497}"/>
            </a:ext>
          </a:extLst>
        </xdr:cNvPr>
        <xdr:cNvSpPr/>
      </xdr:nvSpPr>
      <xdr:spPr>
        <a:xfrm>
          <a:off x="7254240" y="2872740"/>
          <a:ext cx="2133600" cy="452717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E-toetsen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8</xdr:col>
      <xdr:colOff>0</xdr:colOff>
      <xdr:row>10</xdr:row>
      <xdr:rowOff>0</xdr:rowOff>
    </xdr:from>
    <xdr:to>
      <xdr:col>11</xdr:col>
      <xdr:colOff>373380</xdr:colOff>
      <xdr:row>12</xdr:row>
      <xdr:rowOff>10757</xdr:rowOff>
    </xdr:to>
    <xdr:sp macro="" textlink="">
      <xdr:nvSpPr>
        <xdr:cNvPr id="6" name="Rechthoek: afgeronde hoek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F10486-EEC8-4198-9F2B-001A3F315B22}"/>
            </a:ext>
          </a:extLst>
        </xdr:cNvPr>
        <xdr:cNvSpPr/>
      </xdr:nvSpPr>
      <xdr:spPr>
        <a:xfrm>
          <a:off x="7254240" y="2209800"/>
          <a:ext cx="2133600" cy="452717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M-toetsen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8</xdr:col>
      <xdr:colOff>0</xdr:colOff>
      <xdr:row>7</xdr:row>
      <xdr:rowOff>0</xdr:rowOff>
    </xdr:from>
    <xdr:to>
      <xdr:col>11</xdr:col>
      <xdr:colOff>373380</xdr:colOff>
      <xdr:row>9</xdr:row>
      <xdr:rowOff>10757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F221E25-0DD0-41C9-8240-235C3C68F30F}"/>
            </a:ext>
          </a:extLst>
        </xdr:cNvPr>
        <xdr:cNvSpPr/>
      </xdr:nvSpPr>
      <xdr:spPr>
        <a:xfrm>
          <a:off x="7254240" y="154686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8FC9D977-D443-4554-84A8-5C32AA822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5339" y="7236458"/>
          <a:ext cx="10073641" cy="1081532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37</xdr:col>
      <xdr:colOff>406400</xdr:colOff>
      <xdr:row>128</xdr:row>
      <xdr:rowOff>101600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9A602F11-DEF2-4C74-99E4-017561C28475}"/>
            </a:ext>
          </a:extLst>
        </xdr:cNvPr>
        <xdr:cNvSpPr/>
      </xdr:nvSpPr>
      <xdr:spPr>
        <a:xfrm>
          <a:off x="4325620" y="6992620"/>
          <a:ext cx="19664680" cy="2499106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CEA00051-D9E3-4B53-90B7-379FDB5E147B}"/>
            </a:ext>
          </a:extLst>
        </xdr:cNvPr>
        <xdr:cNvSpPr/>
      </xdr:nvSpPr>
      <xdr:spPr>
        <a:xfrm>
          <a:off x="4693920" y="18516600"/>
          <a:ext cx="9149080" cy="2964180"/>
        </a:xfrm>
        <a:custGeom>
          <a:avLst/>
          <a:gdLst>
            <a:gd name="csX0" fmla="*/ 0 w 9149080"/>
            <a:gd name="csY0" fmla="*/ 494040 h 2964180"/>
            <a:gd name="csX1" fmla="*/ 494040 w 9149080"/>
            <a:gd name="csY1" fmla="*/ 0 h 2964180"/>
            <a:gd name="csX2" fmla="*/ 832139 w 9149080"/>
            <a:gd name="csY2" fmla="*/ 0 h 2964180"/>
            <a:gd name="csX3" fmla="*/ 1496677 w 9149080"/>
            <a:gd name="csY3" fmla="*/ 0 h 2964180"/>
            <a:gd name="csX4" fmla="*/ 2079606 w 9149080"/>
            <a:gd name="csY4" fmla="*/ 0 h 2964180"/>
            <a:gd name="csX5" fmla="*/ 2825754 w 9149080"/>
            <a:gd name="csY5" fmla="*/ 0 h 2964180"/>
            <a:gd name="csX6" fmla="*/ 3571903 w 9149080"/>
            <a:gd name="csY6" fmla="*/ 0 h 2964180"/>
            <a:gd name="csX7" fmla="*/ 4236441 w 9149080"/>
            <a:gd name="csY7" fmla="*/ 0 h 2964180"/>
            <a:gd name="csX8" fmla="*/ 4737760 w 9149080"/>
            <a:gd name="csY8" fmla="*/ 0 h 2964180"/>
            <a:gd name="csX9" fmla="*/ 5157469 w 9149080"/>
            <a:gd name="csY9" fmla="*/ 0 h 2964180"/>
            <a:gd name="csX10" fmla="*/ 5740397 w 9149080"/>
            <a:gd name="csY10" fmla="*/ 0 h 2964180"/>
            <a:gd name="csX11" fmla="*/ 6241716 w 9149080"/>
            <a:gd name="csY11" fmla="*/ 0 h 2964180"/>
            <a:gd name="csX12" fmla="*/ 6824644 w 9149080"/>
            <a:gd name="csY12" fmla="*/ 0 h 2964180"/>
            <a:gd name="csX13" fmla="*/ 7162743 w 9149080"/>
            <a:gd name="csY13" fmla="*/ 0 h 2964180"/>
            <a:gd name="csX14" fmla="*/ 7500841 w 9149080"/>
            <a:gd name="csY14" fmla="*/ 0 h 2964180"/>
            <a:gd name="csX15" fmla="*/ 8655040 w 9149080"/>
            <a:gd name="csY15" fmla="*/ 0 h 2964180"/>
            <a:gd name="csX16" fmla="*/ 9149080 w 9149080"/>
            <a:gd name="csY16" fmla="*/ 494040 h 2964180"/>
            <a:gd name="csX17" fmla="*/ 9149080 w 9149080"/>
            <a:gd name="csY17" fmla="*/ 968304 h 2964180"/>
            <a:gd name="csX18" fmla="*/ 9149080 w 9149080"/>
            <a:gd name="csY18" fmla="*/ 1403046 h 2964180"/>
            <a:gd name="csX19" fmla="*/ 9149080 w 9149080"/>
            <a:gd name="csY19" fmla="*/ 1916832 h 2964180"/>
            <a:gd name="csX20" fmla="*/ 9149080 w 9149080"/>
            <a:gd name="csY20" fmla="*/ 2470140 h 2964180"/>
            <a:gd name="csX21" fmla="*/ 8655040 w 9149080"/>
            <a:gd name="csY21" fmla="*/ 2964180 h 2964180"/>
            <a:gd name="csX22" fmla="*/ 8072111 w 9149080"/>
            <a:gd name="csY22" fmla="*/ 2964180 h 2964180"/>
            <a:gd name="csX23" fmla="*/ 7570793 w 9149080"/>
            <a:gd name="csY23" fmla="*/ 2964180 h 2964180"/>
            <a:gd name="csX24" fmla="*/ 6906254 w 9149080"/>
            <a:gd name="csY24" fmla="*/ 2964180 h 2964180"/>
            <a:gd name="csX25" fmla="*/ 6568156 w 9149080"/>
            <a:gd name="csY25" fmla="*/ 2964180 h 2964180"/>
            <a:gd name="csX26" fmla="*/ 6148447 w 9149080"/>
            <a:gd name="csY26" fmla="*/ 2964180 h 2964180"/>
            <a:gd name="csX27" fmla="*/ 5565519 w 9149080"/>
            <a:gd name="csY27" fmla="*/ 2964180 h 2964180"/>
            <a:gd name="csX28" fmla="*/ 5227420 w 9149080"/>
            <a:gd name="csY28" fmla="*/ 2964180 h 2964180"/>
            <a:gd name="csX29" fmla="*/ 4644491 w 9149080"/>
            <a:gd name="csY29" fmla="*/ 2964180 h 2964180"/>
            <a:gd name="csX30" fmla="*/ 4306393 w 9149080"/>
            <a:gd name="csY30" fmla="*/ 2964180 h 2964180"/>
            <a:gd name="csX31" fmla="*/ 3723464 w 9149080"/>
            <a:gd name="csY31" fmla="*/ 2964180 h 2964180"/>
            <a:gd name="csX32" fmla="*/ 3140536 w 9149080"/>
            <a:gd name="csY32" fmla="*/ 2964180 h 2964180"/>
            <a:gd name="csX33" fmla="*/ 2475997 w 9149080"/>
            <a:gd name="csY33" fmla="*/ 2964180 h 2964180"/>
            <a:gd name="csX34" fmla="*/ 1974679 w 9149080"/>
            <a:gd name="csY34" fmla="*/ 2964180 h 2964180"/>
            <a:gd name="csX35" fmla="*/ 1391750 w 9149080"/>
            <a:gd name="csY35" fmla="*/ 2964180 h 2964180"/>
            <a:gd name="csX36" fmla="*/ 494040 w 9149080"/>
            <a:gd name="csY36" fmla="*/ 2964180 h 2964180"/>
            <a:gd name="csX37" fmla="*/ 0 w 9149080"/>
            <a:gd name="csY37" fmla="*/ 2470140 h 2964180"/>
            <a:gd name="csX38" fmla="*/ 0 w 9149080"/>
            <a:gd name="csY38" fmla="*/ 1936593 h 2964180"/>
            <a:gd name="csX39" fmla="*/ 0 w 9149080"/>
            <a:gd name="csY39" fmla="*/ 1482090 h 2964180"/>
            <a:gd name="csX40" fmla="*/ 0 w 9149080"/>
            <a:gd name="csY40" fmla="*/ 948543 h 2964180"/>
            <a:gd name="csX41" fmla="*/ 0 w 9149080"/>
            <a:gd name="csY41" fmla="*/ 494040 h 29641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49080" h="2964180" extrusionOk="0">
              <a:moveTo>
                <a:pt x="0" y="494040"/>
              </a:moveTo>
              <a:cubicBezTo>
                <a:pt x="-15572" y="246899"/>
                <a:pt x="233568" y="3310"/>
                <a:pt x="494040" y="0"/>
              </a:cubicBezTo>
              <a:cubicBezTo>
                <a:pt x="657528" y="-35247"/>
                <a:pt x="758869" y="14673"/>
                <a:pt x="832139" y="0"/>
              </a:cubicBezTo>
              <a:cubicBezTo>
                <a:pt x="905409" y="-14673"/>
                <a:pt x="1274520" y="45133"/>
                <a:pt x="1496677" y="0"/>
              </a:cubicBezTo>
              <a:cubicBezTo>
                <a:pt x="1718834" y="-45133"/>
                <a:pt x="1817826" y="63788"/>
                <a:pt x="2079606" y="0"/>
              </a:cubicBezTo>
              <a:cubicBezTo>
                <a:pt x="2341386" y="-63788"/>
                <a:pt x="2516882" y="26535"/>
                <a:pt x="2825754" y="0"/>
              </a:cubicBezTo>
              <a:cubicBezTo>
                <a:pt x="3134626" y="-26535"/>
                <a:pt x="3308135" y="20226"/>
                <a:pt x="3571903" y="0"/>
              </a:cubicBezTo>
              <a:cubicBezTo>
                <a:pt x="3835671" y="-20226"/>
                <a:pt x="3930192" y="35288"/>
                <a:pt x="4236441" y="0"/>
              </a:cubicBezTo>
              <a:cubicBezTo>
                <a:pt x="4542690" y="-35288"/>
                <a:pt x="4490350" y="915"/>
                <a:pt x="4737760" y="0"/>
              </a:cubicBezTo>
              <a:cubicBezTo>
                <a:pt x="4985170" y="-915"/>
                <a:pt x="4994061" y="6447"/>
                <a:pt x="5157469" y="0"/>
              </a:cubicBezTo>
              <a:cubicBezTo>
                <a:pt x="5320877" y="-6447"/>
                <a:pt x="5578530" y="40488"/>
                <a:pt x="5740397" y="0"/>
              </a:cubicBezTo>
              <a:cubicBezTo>
                <a:pt x="5902264" y="-40488"/>
                <a:pt x="6099106" y="35059"/>
                <a:pt x="6241716" y="0"/>
              </a:cubicBezTo>
              <a:cubicBezTo>
                <a:pt x="6384326" y="-35059"/>
                <a:pt x="6535368" y="64042"/>
                <a:pt x="6824644" y="0"/>
              </a:cubicBezTo>
              <a:cubicBezTo>
                <a:pt x="7113920" y="-64042"/>
                <a:pt x="7070646" y="15352"/>
                <a:pt x="7162743" y="0"/>
              </a:cubicBezTo>
              <a:cubicBezTo>
                <a:pt x="7254840" y="-15352"/>
                <a:pt x="7369610" y="14062"/>
                <a:pt x="7500841" y="0"/>
              </a:cubicBezTo>
              <a:cubicBezTo>
                <a:pt x="7632072" y="-14062"/>
                <a:pt x="8242285" y="74146"/>
                <a:pt x="8655040" y="0"/>
              </a:cubicBezTo>
              <a:cubicBezTo>
                <a:pt x="8940287" y="-77039"/>
                <a:pt x="9154326" y="199706"/>
                <a:pt x="9149080" y="494040"/>
              </a:cubicBezTo>
              <a:cubicBezTo>
                <a:pt x="9179615" y="703813"/>
                <a:pt x="9135727" y="736490"/>
                <a:pt x="9149080" y="968304"/>
              </a:cubicBezTo>
              <a:cubicBezTo>
                <a:pt x="9162433" y="1200118"/>
                <a:pt x="9118505" y="1268167"/>
                <a:pt x="9149080" y="1403046"/>
              </a:cubicBezTo>
              <a:cubicBezTo>
                <a:pt x="9179655" y="1537925"/>
                <a:pt x="9146769" y="1745482"/>
                <a:pt x="9149080" y="1916832"/>
              </a:cubicBezTo>
              <a:cubicBezTo>
                <a:pt x="9151391" y="2088182"/>
                <a:pt x="9104310" y="2319091"/>
                <a:pt x="9149080" y="2470140"/>
              </a:cubicBezTo>
              <a:cubicBezTo>
                <a:pt x="9165117" y="2742184"/>
                <a:pt x="8952830" y="2996360"/>
                <a:pt x="8655040" y="2964180"/>
              </a:cubicBezTo>
              <a:cubicBezTo>
                <a:pt x="8518423" y="3029820"/>
                <a:pt x="8286815" y="2912882"/>
                <a:pt x="8072111" y="2964180"/>
              </a:cubicBezTo>
              <a:cubicBezTo>
                <a:pt x="7857407" y="3015478"/>
                <a:pt x="7686691" y="2955114"/>
                <a:pt x="7570793" y="2964180"/>
              </a:cubicBezTo>
              <a:cubicBezTo>
                <a:pt x="7454895" y="2973246"/>
                <a:pt x="7129794" y="2885495"/>
                <a:pt x="6906254" y="2964180"/>
              </a:cubicBezTo>
              <a:cubicBezTo>
                <a:pt x="6682714" y="3042865"/>
                <a:pt x="6684151" y="2927398"/>
                <a:pt x="6568156" y="2964180"/>
              </a:cubicBezTo>
              <a:cubicBezTo>
                <a:pt x="6452161" y="3000962"/>
                <a:pt x="6245134" y="2923992"/>
                <a:pt x="6148447" y="2964180"/>
              </a:cubicBezTo>
              <a:cubicBezTo>
                <a:pt x="6051760" y="3004368"/>
                <a:pt x="5798774" y="2902092"/>
                <a:pt x="5565519" y="2964180"/>
              </a:cubicBezTo>
              <a:cubicBezTo>
                <a:pt x="5332264" y="3026268"/>
                <a:pt x="5332904" y="2933702"/>
                <a:pt x="5227420" y="2964180"/>
              </a:cubicBezTo>
              <a:cubicBezTo>
                <a:pt x="5121936" y="2994658"/>
                <a:pt x="4922915" y="2908371"/>
                <a:pt x="4644491" y="2964180"/>
              </a:cubicBezTo>
              <a:cubicBezTo>
                <a:pt x="4366067" y="3019989"/>
                <a:pt x="4451549" y="2935010"/>
                <a:pt x="4306393" y="2964180"/>
              </a:cubicBezTo>
              <a:cubicBezTo>
                <a:pt x="4161237" y="2993350"/>
                <a:pt x="3857007" y="2948381"/>
                <a:pt x="3723464" y="2964180"/>
              </a:cubicBezTo>
              <a:cubicBezTo>
                <a:pt x="3589921" y="2979979"/>
                <a:pt x="3347246" y="2959780"/>
                <a:pt x="3140536" y="2964180"/>
              </a:cubicBezTo>
              <a:cubicBezTo>
                <a:pt x="2933826" y="2968580"/>
                <a:pt x="2651916" y="2930824"/>
                <a:pt x="2475997" y="2964180"/>
              </a:cubicBezTo>
              <a:cubicBezTo>
                <a:pt x="2300078" y="2997536"/>
                <a:pt x="2144249" y="2927493"/>
                <a:pt x="1974679" y="2964180"/>
              </a:cubicBezTo>
              <a:cubicBezTo>
                <a:pt x="1805109" y="3000867"/>
                <a:pt x="1660493" y="2913437"/>
                <a:pt x="1391750" y="2964180"/>
              </a:cubicBezTo>
              <a:cubicBezTo>
                <a:pt x="1123007" y="3014923"/>
                <a:pt x="762355" y="2955991"/>
                <a:pt x="494040" y="2964180"/>
              </a:cubicBezTo>
              <a:cubicBezTo>
                <a:pt x="218024" y="2937921"/>
                <a:pt x="18894" y="2781705"/>
                <a:pt x="0" y="2470140"/>
              </a:cubicBezTo>
              <a:cubicBezTo>
                <a:pt x="-49518" y="2324816"/>
                <a:pt x="6303" y="2146727"/>
                <a:pt x="0" y="1936593"/>
              </a:cubicBezTo>
              <a:cubicBezTo>
                <a:pt x="-6303" y="1726459"/>
                <a:pt x="3086" y="1606990"/>
                <a:pt x="0" y="1482090"/>
              </a:cubicBezTo>
              <a:cubicBezTo>
                <a:pt x="-3086" y="1357190"/>
                <a:pt x="22889" y="1079709"/>
                <a:pt x="0" y="948543"/>
              </a:cubicBezTo>
              <a:cubicBezTo>
                <a:pt x="-22889" y="817377"/>
                <a:pt x="26472" y="672317"/>
                <a:pt x="0" y="49404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D6509C43-6A9D-4F0B-90E9-5A19F1037381}"/>
            </a:ext>
          </a:extLst>
        </xdr:cNvPr>
        <xdr:cNvSpPr/>
      </xdr:nvSpPr>
      <xdr:spPr>
        <a:xfrm>
          <a:off x="4709160" y="22006560"/>
          <a:ext cx="9235440" cy="2865120"/>
        </a:xfrm>
        <a:custGeom>
          <a:avLst/>
          <a:gdLst>
            <a:gd name="csX0" fmla="*/ 0 w 9235440"/>
            <a:gd name="csY0" fmla="*/ 477530 h 2865120"/>
            <a:gd name="csX1" fmla="*/ 477530 w 9235440"/>
            <a:gd name="csY1" fmla="*/ 0 h 2865120"/>
            <a:gd name="csX2" fmla="*/ 820574 w 9235440"/>
            <a:gd name="csY2" fmla="*/ 0 h 2865120"/>
            <a:gd name="csX3" fmla="*/ 1494834 w 9235440"/>
            <a:gd name="csY3" fmla="*/ 0 h 2865120"/>
            <a:gd name="csX4" fmla="*/ 2086290 w 9235440"/>
            <a:gd name="csY4" fmla="*/ 0 h 2865120"/>
            <a:gd name="csX5" fmla="*/ 2843353 w 9235440"/>
            <a:gd name="csY5" fmla="*/ 0 h 2865120"/>
            <a:gd name="csX6" fmla="*/ 3600416 w 9235440"/>
            <a:gd name="csY6" fmla="*/ 0 h 2865120"/>
            <a:gd name="csX7" fmla="*/ 4274676 w 9235440"/>
            <a:gd name="csY7" fmla="*/ 0 h 2865120"/>
            <a:gd name="csX8" fmla="*/ 4783328 w 9235440"/>
            <a:gd name="csY8" fmla="*/ 0 h 2865120"/>
            <a:gd name="csX9" fmla="*/ 5209176 w 9235440"/>
            <a:gd name="csY9" fmla="*/ 0 h 2865120"/>
            <a:gd name="csX10" fmla="*/ 5800631 w 9235440"/>
            <a:gd name="csY10" fmla="*/ 0 h 2865120"/>
            <a:gd name="csX11" fmla="*/ 6309283 w 9235440"/>
            <a:gd name="csY11" fmla="*/ 0 h 2865120"/>
            <a:gd name="csX12" fmla="*/ 6900739 w 9235440"/>
            <a:gd name="csY12" fmla="*/ 0 h 2865120"/>
            <a:gd name="csX13" fmla="*/ 7243783 w 9235440"/>
            <a:gd name="csY13" fmla="*/ 0 h 2865120"/>
            <a:gd name="csX14" fmla="*/ 7586828 w 9235440"/>
            <a:gd name="csY14" fmla="*/ 0 h 2865120"/>
            <a:gd name="csX15" fmla="*/ 8757910 w 9235440"/>
            <a:gd name="csY15" fmla="*/ 0 h 2865120"/>
            <a:gd name="csX16" fmla="*/ 9235440 w 9235440"/>
            <a:gd name="csY16" fmla="*/ 477530 h 2865120"/>
            <a:gd name="csX17" fmla="*/ 9235440 w 9235440"/>
            <a:gd name="csY17" fmla="*/ 935944 h 2865120"/>
            <a:gd name="csX18" fmla="*/ 9235440 w 9235440"/>
            <a:gd name="csY18" fmla="*/ 1356158 h 2865120"/>
            <a:gd name="csX19" fmla="*/ 9235440 w 9235440"/>
            <a:gd name="csY19" fmla="*/ 1852773 h 2865120"/>
            <a:gd name="csX20" fmla="*/ 9235440 w 9235440"/>
            <a:gd name="csY20" fmla="*/ 2387590 h 2865120"/>
            <a:gd name="csX21" fmla="*/ 8757910 w 9235440"/>
            <a:gd name="csY21" fmla="*/ 2865120 h 2865120"/>
            <a:gd name="csX22" fmla="*/ 8166454 w 9235440"/>
            <a:gd name="csY22" fmla="*/ 2865120 h 2865120"/>
            <a:gd name="csX23" fmla="*/ 7657802 w 9235440"/>
            <a:gd name="csY23" fmla="*/ 2865120 h 2865120"/>
            <a:gd name="csX24" fmla="*/ 6983543 w 9235440"/>
            <a:gd name="csY24" fmla="*/ 2865120 h 2865120"/>
            <a:gd name="csX25" fmla="*/ 6640499 w 9235440"/>
            <a:gd name="csY25" fmla="*/ 2865120 h 2865120"/>
            <a:gd name="csX26" fmla="*/ 6214650 w 9235440"/>
            <a:gd name="csY26" fmla="*/ 2865120 h 2865120"/>
            <a:gd name="csX27" fmla="*/ 5623195 w 9235440"/>
            <a:gd name="csY27" fmla="*/ 2865120 h 2865120"/>
            <a:gd name="csX28" fmla="*/ 5280150 w 9235440"/>
            <a:gd name="csY28" fmla="*/ 2865120 h 2865120"/>
            <a:gd name="csX29" fmla="*/ 4688695 w 9235440"/>
            <a:gd name="csY29" fmla="*/ 2865120 h 2865120"/>
            <a:gd name="csX30" fmla="*/ 4345650 w 9235440"/>
            <a:gd name="csY30" fmla="*/ 2865120 h 2865120"/>
            <a:gd name="csX31" fmla="*/ 3754195 w 9235440"/>
            <a:gd name="csY31" fmla="*/ 2865120 h 2865120"/>
            <a:gd name="csX32" fmla="*/ 3162739 w 9235440"/>
            <a:gd name="csY32" fmla="*/ 2865120 h 2865120"/>
            <a:gd name="csX33" fmla="*/ 2488479 w 9235440"/>
            <a:gd name="csY33" fmla="*/ 2865120 h 2865120"/>
            <a:gd name="csX34" fmla="*/ 1979828 w 9235440"/>
            <a:gd name="csY34" fmla="*/ 2865120 h 2865120"/>
            <a:gd name="csX35" fmla="*/ 1388372 w 9235440"/>
            <a:gd name="csY35" fmla="*/ 2865120 h 2865120"/>
            <a:gd name="csX36" fmla="*/ 477530 w 9235440"/>
            <a:gd name="csY36" fmla="*/ 2865120 h 2865120"/>
            <a:gd name="csX37" fmla="*/ 0 w 9235440"/>
            <a:gd name="csY37" fmla="*/ 2387590 h 2865120"/>
            <a:gd name="csX38" fmla="*/ 0 w 9235440"/>
            <a:gd name="csY38" fmla="*/ 1871874 h 2865120"/>
            <a:gd name="csX39" fmla="*/ 0 w 9235440"/>
            <a:gd name="csY39" fmla="*/ 1432560 h 2865120"/>
            <a:gd name="csX40" fmla="*/ 0 w 9235440"/>
            <a:gd name="csY40" fmla="*/ 916844 h 2865120"/>
            <a:gd name="csX41" fmla="*/ 0 w 9235440"/>
            <a:gd name="csY41" fmla="*/ 477530 h 28651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235440" h="2865120" extrusionOk="0">
              <a:moveTo>
                <a:pt x="0" y="477530"/>
              </a:moveTo>
              <a:cubicBezTo>
                <a:pt x="-38215" y="276893"/>
                <a:pt x="269308" y="14842"/>
                <a:pt x="477530" y="0"/>
              </a:cubicBezTo>
              <a:cubicBezTo>
                <a:pt x="605040" y="-30657"/>
                <a:pt x="695299" y="35518"/>
                <a:pt x="820574" y="0"/>
              </a:cubicBezTo>
              <a:cubicBezTo>
                <a:pt x="945849" y="-35518"/>
                <a:pt x="1239305" y="44488"/>
                <a:pt x="1494834" y="0"/>
              </a:cubicBezTo>
              <a:cubicBezTo>
                <a:pt x="1750363" y="-44488"/>
                <a:pt x="1880495" y="56805"/>
                <a:pt x="2086290" y="0"/>
              </a:cubicBezTo>
              <a:cubicBezTo>
                <a:pt x="2292085" y="-56805"/>
                <a:pt x="2585539" y="36742"/>
                <a:pt x="2843353" y="0"/>
              </a:cubicBezTo>
              <a:cubicBezTo>
                <a:pt x="3101167" y="-36742"/>
                <a:pt x="3346792" y="53286"/>
                <a:pt x="3600416" y="0"/>
              </a:cubicBezTo>
              <a:cubicBezTo>
                <a:pt x="3854040" y="-53286"/>
                <a:pt x="4112496" y="14335"/>
                <a:pt x="4274676" y="0"/>
              </a:cubicBezTo>
              <a:cubicBezTo>
                <a:pt x="4436856" y="-14335"/>
                <a:pt x="4604143" y="14526"/>
                <a:pt x="4783328" y="0"/>
              </a:cubicBezTo>
              <a:cubicBezTo>
                <a:pt x="4962513" y="-14526"/>
                <a:pt x="5110015" y="1030"/>
                <a:pt x="5209176" y="0"/>
              </a:cubicBezTo>
              <a:cubicBezTo>
                <a:pt x="5308337" y="-1030"/>
                <a:pt x="5577745" y="39096"/>
                <a:pt x="5800631" y="0"/>
              </a:cubicBezTo>
              <a:cubicBezTo>
                <a:pt x="6023517" y="-39096"/>
                <a:pt x="6127851" y="21176"/>
                <a:pt x="6309283" y="0"/>
              </a:cubicBezTo>
              <a:cubicBezTo>
                <a:pt x="6490715" y="-21176"/>
                <a:pt x="6771880" y="7827"/>
                <a:pt x="6900739" y="0"/>
              </a:cubicBezTo>
              <a:cubicBezTo>
                <a:pt x="7029598" y="-7827"/>
                <a:pt x="7171130" y="33379"/>
                <a:pt x="7243783" y="0"/>
              </a:cubicBezTo>
              <a:cubicBezTo>
                <a:pt x="7316436" y="-33379"/>
                <a:pt x="7516526" y="28309"/>
                <a:pt x="7586828" y="0"/>
              </a:cubicBezTo>
              <a:cubicBezTo>
                <a:pt x="7657131" y="-28309"/>
                <a:pt x="8286757" y="76003"/>
                <a:pt x="8757910" y="0"/>
              </a:cubicBezTo>
              <a:cubicBezTo>
                <a:pt x="9022879" y="-7682"/>
                <a:pt x="9251279" y="148932"/>
                <a:pt x="9235440" y="477530"/>
              </a:cubicBezTo>
              <a:cubicBezTo>
                <a:pt x="9237184" y="641998"/>
                <a:pt x="9209114" y="732702"/>
                <a:pt x="9235440" y="935944"/>
              </a:cubicBezTo>
              <a:cubicBezTo>
                <a:pt x="9261766" y="1139186"/>
                <a:pt x="9199570" y="1208936"/>
                <a:pt x="9235440" y="1356158"/>
              </a:cubicBezTo>
              <a:cubicBezTo>
                <a:pt x="9271310" y="1503380"/>
                <a:pt x="9208587" y="1618849"/>
                <a:pt x="9235440" y="1852773"/>
              </a:cubicBezTo>
              <a:cubicBezTo>
                <a:pt x="9262293" y="2086698"/>
                <a:pt x="9205536" y="2265287"/>
                <a:pt x="9235440" y="2387590"/>
              </a:cubicBezTo>
              <a:cubicBezTo>
                <a:pt x="9288608" y="2648647"/>
                <a:pt x="9060681" y="2915491"/>
                <a:pt x="8757910" y="2865120"/>
              </a:cubicBezTo>
              <a:cubicBezTo>
                <a:pt x="8577620" y="2920579"/>
                <a:pt x="8350072" y="2864360"/>
                <a:pt x="8166454" y="2865120"/>
              </a:cubicBezTo>
              <a:cubicBezTo>
                <a:pt x="7982836" y="2865880"/>
                <a:pt x="7804002" y="2829218"/>
                <a:pt x="7657802" y="2865120"/>
              </a:cubicBezTo>
              <a:cubicBezTo>
                <a:pt x="7511602" y="2901022"/>
                <a:pt x="7263199" y="2789673"/>
                <a:pt x="6983543" y="2865120"/>
              </a:cubicBezTo>
              <a:cubicBezTo>
                <a:pt x="6703887" y="2940567"/>
                <a:pt x="6748724" y="2838346"/>
                <a:pt x="6640499" y="2865120"/>
              </a:cubicBezTo>
              <a:cubicBezTo>
                <a:pt x="6532274" y="2891894"/>
                <a:pt x="6360128" y="2855492"/>
                <a:pt x="6214650" y="2865120"/>
              </a:cubicBezTo>
              <a:cubicBezTo>
                <a:pt x="6069172" y="2874748"/>
                <a:pt x="5778652" y="2826377"/>
                <a:pt x="5623195" y="2865120"/>
              </a:cubicBezTo>
              <a:cubicBezTo>
                <a:pt x="5467738" y="2903863"/>
                <a:pt x="5423035" y="2839920"/>
                <a:pt x="5280150" y="2865120"/>
              </a:cubicBezTo>
              <a:cubicBezTo>
                <a:pt x="5137265" y="2890320"/>
                <a:pt x="4866719" y="2861278"/>
                <a:pt x="4688695" y="2865120"/>
              </a:cubicBezTo>
              <a:cubicBezTo>
                <a:pt x="4510671" y="2868962"/>
                <a:pt x="4456325" y="2839427"/>
                <a:pt x="4345650" y="2865120"/>
              </a:cubicBezTo>
              <a:cubicBezTo>
                <a:pt x="4234976" y="2890813"/>
                <a:pt x="3934347" y="2850289"/>
                <a:pt x="3754195" y="2865120"/>
              </a:cubicBezTo>
              <a:cubicBezTo>
                <a:pt x="3574044" y="2879951"/>
                <a:pt x="3452762" y="2852441"/>
                <a:pt x="3162739" y="2865120"/>
              </a:cubicBezTo>
              <a:cubicBezTo>
                <a:pt x="2872716" y="2877799"/>
                <a:pt x="2767033" y="2802359"/>
                <a:pt x="2488479" y="2865120"/>
              </a:cubicBezTo>
              <a:cubicBezTo>
                <a:pt x="2209925" y="2927881"/>
                <a:pt x="2121696" y="2858584"/>
                <a:pt x="1979828" y="2865120"/>
              </a:cubicBezTo>
              <a:cubicBezTo>
                <a:pt x="1837960" y="2871656"/>
                <a:pt x="1671784" y="2814976"/>
                <a:pt x="1388372" y="2865120"/>
              </a:cubicBezTo>
              <a:cubicBezTo>
                <a:pt x="1104960" y="2915264"/>
                <a:pt x="773715" y="2861535"/>
                <a:pt x="477530" y="2865120"/>
              </a:cubicBezTo>
              <a:cubicBezTo>
                <a:pt x="206550" y="2805002"/>
                <a:pt x="5911" y="2663435"/>
                <a:pt x="0" y="2387590"/>
              </a:cubicBezTo>
              <a:cubicBezTo>
                <a:pt x="-25142" y="2172829"/>
                <a:pt x="5980" y="2065408"/>
                <a:pt x="0" y="1871874"/>
              </a:cubicBezTo>
              <a:cubicBezTo>
                <a:pt x="-5980" y="1678340"/>
                <a:pt x="45902" y="1538916"/>
                <a:pt x="0" y="1432560"/>
              </a:cubicBezTo>
              <a:cubicBezTo>
                <a:pt x="-45902" y="1326204"/>
                <a:pt x="21843" y="1048049"/>
                <a:pt x="0" y="916844"/>
              </a:cubicBezTo>
              <a:cubicBezTo>
                <a:pt x="-21843" y="785639"/>
                <a:pt x="19838" y="677851"/>
                <a:pt x="0" y="47753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7A62DAEE-6C4B-4E25-A147-BD62B856D826}"/>
            </a:ext>
          </a:extLst>
        </xdr:cNvPr>
        <xdr:cNvSpPr/>
      </xdr:nvSpPr>
      <xdr:spPr>
        <a:xfrm>
          <a:off x="4739640" y="25123140"/>
          <a:ext cx="9331960" cy="6568440"/>
        </a:xfrm>
        <a:custGeom>
          <a:avLst/>
          <a:gdLst>
            <a:gd name="csX0" fmla="*/ 0 w 9331960"/>
            <a:gd name="csY0" fmla="*/ 0 h 6568440"/>
            <a:gd name="csX1" fmla="*/ 303289 w 9331960"/>
            <a:gd name="csY1" fmla="*/ 0 h 6568440"/>
            <a:gd name="csX2" fmla="*/ 606577 w 9331960"/>
            <a:gd name="csY2" fmla="*/ 0 h 6568440"/>
            <a:gd name="csX3" fmla="*/ 1189825 w 9331960"/>
            <a:gd name="csY3" fmla="*/ 0 h 6568440"/>
            <a:gd name="csX4" fmla="*/ 1959712 w 9331960"/>
            <a:gd name="csY4" fmla="*/ 0 h 6568440"/>
            <a:gd name="csX5" fmla="*/ 2449640 w 9331960"/>
            <a:gd name="csY5" fmla="*/ 0 h 6568440"/>
            <a:gd name="csX6" fmla="*/ 3032887 w 9331960"/>
            <a:gd name="csY6" fmla="*/ 0 h 6568440"/>
            <a:gd name="csX7" fmla="*/ 3522815 w 9331960"/>
            <a:gd name="csY7" fmla="*/ 0 h 6568440"/>
            <a:gd name="csX8" fmla="*/ 4199382 w 9331960"/>
            <a:gd name="csY8" fmla="*/ 0 h 6568440"/>
            <a:gd name="csX9" fmla="*/ 4595990 w 9331960"/>
            <a:gd name="csY9" fmla="*/ 0 h 6568440"/>
            <a:gd name="csX10" fmla="*/ 5272557 w 9331960"/>
            <a:gd name="csY10" fmla="*/ 0 h 6568440"/>
            <a:gd name="csX11" fmla="*/ 5762485 w 9331960"/>
            <a:gd name="csY11" fmla="*/ 0 h 6568440"/>
            <a:gd name="csX12" fmla="*/ 6159094 w 9331960"/>
            <a:gd name="csY12" fmla="*/ 0 h 6568440"/>
            <a:gd name="csX13" fmla="*/ 6649021 w 9331960"/>
            <a:gd name="csY13" fmla="*/ 0 h 6568440"/>
            <a:gd name="csX14" fmla="*/ 7138949 w 9331960"/>
            <a:gd name="csY14" fmla="*/ 0 h 6568440"/>
            <a:gd name="csX15" fmla="*/ 7535558 w 9331960"/>
            <a:gd name="csY15" fmla="*/ 0 h 6568440"/>
            <a:gd name="csX16" fmla="*/ 7838846 w 9331960"/>
            <a:gd name="csY16" fmla="*/ 0 h 6568440"/>
            <a:gd name="csX17" fmla="*/ 8235455 w 9331960"/>
            <a:gd name="csY17" fmla="*/ 0 h 6568440"/>
            <a:gd name="csX18" fmla="*/ 8632063 w 9331960"/>
            <a:gd name="csY18" fmla="*/ 0 h 6568440"/>
            <a:gd name="csX19" fmla="*/ 9331960 w 9331960"/>
            <a:gd name="csY19" fmla="*/ 0 h 6568440"/>
            <a:gd name="csX20" fmla="*/ 9331960 w 9331960"/>
            <a:gd name="csY20" fmla="*/ 465762 h 6568440"/>
            <a:gd name="csX21" fmla="*/ 9331960 w 9331960"/>
            <a:gd name="csY21" fmla="*/ 1194262 h 6568440"/>
            <a:gd name="csX22" fmla="*/ 9331960 w 9331960"/>
            <a:gd name="csY22" fmla="*/ 1791393 h 6568440"/>
            <a:gd name="csX23" fmla="*/ 9331960 w 9331960"/>
            <a:gd name="csY23" fmla="*/ 2454208 h 6568440"/>
            <a:gd name="csX24" fmla="*/ 9331960 w 9331960"/>
            <a:gd name="csY24" fmla="*/ 3117023 h 6568440"/>
            <a:gd name="csX25" fmla="*/ 9331960 w 9331960"/>
            <a:gd name="csY25" fmla="*/ 3648470 h 6568440"/>
            <a:gd name="csX26" fmla="*/ 9331960 w 9331960"/>
            <a:gd name="csY26" fmla="*/ 4245601 h 6568440"/>
            <a:gd name="csX27" fmla="*/ 9331960 w 9331960"/>
            <a:gd name="csY27" fmla="*/ 4777047 h 6568440"/>
            <a:gd name="csX28" fmla="*/ 9331960 w 9331960"/>
            <a:gd name="csY28" fmla="*/ 5308494 h 6568440"/>
            <a:gd name="csX29" fmla="*/ 9331960 w 9331960"/>
            <a:gd name="csY29" fmla="*/ 6036993 h 6568440"/>
            <a:gd name="csX30" fmla="*/ 9331960 w 9331960"/>
            <a:gd name="csY30" fmla="*/ 6568440 h 6568440"/>
            <a:gd name="csX31" fmla="*/ 8935352 w 9331960"/>
            <a:gd name="csY31" fmla="*/ 6568440 h 6568440"/>
            <a:gd name="csX32" fmla="*/ 8538743 w 9331960"/>
            <a:gd name="csY32" fmla="*/ 6568440 h 6568440"/>
            <a:gd name="csX33" fmla="*/ 8142135 w 9331960"/>
            <a:gd name="csY33" fmla="*/ 6568440 h 6568440"/>
            <a:gd name="csX34" fmla="*/ 7558888 w 9331960"/>
            <a:gd name="csY34" fmla="*/ 6568440 h 6568440"/>
            <a:gd name="csX35" fmla="*/ 6975640 w 9331960"/>
            <a:gd name="csY35" fmla="*/ 6568440 h 6568440"/>
            <a:gd name="csX36" fmla="*/ 6672351 w 9331960"/>
            <a:gd name="csY36" fmla="*/ 6568440 h 6568440"/>
            <a:gd name="csX37" fmla="*/ 6089104 w 9331960"/>
            <a:gd name="csY37" fmla="*/ 6568440 h 6568440"/>
            <a:gd name="csX38" fmla="*/ 5319217 w 9331960"/>
            <a:gd name="csY38" fmla="*/ 6568440 h 6568440"/>
            <a:gd name="csX39" fmla="*/ 4829289 w 9331960"/>
            <a:gd name="csY39" fmla="*/ 6568440 h 6568440"/>
            <a:gd name="csX40" fmla="*/ 4059403 w 9331960"/>
            <a:gd name="csY40" fmla="*/ 6568440 h 6568440"/>
            <a:gd name="csX41" fmla="*/ 3382835 w 9331960"/>
            <a:gd name="csY41" fmla="*/ 6568440 h 6568440"/>
            <a:gd name="csX42" fmla="*/ 2706268 w 9331960"/>
            <a:gd name="csY42" fmla="*/ 6568440 h 6568440"/>
            <a:gd name="csX43" fmla="*/ 2216340 w 9331960"/>
            <a:gd name="csY43" fmla="*/ 6568440 h 6568440"/>
            <a:gd name="csX44" fmla="*/ 1913052 w 9331960"/>
            <a:gd name="csY44" fmla="*/ 6568440 h 6568440"/>
            <a:gd name="csX45" fmla="*/ 1329804 w 9331960"/>
            <a:gd name="csY45" fmla="*/ 6568440 h 6568440"/>
            <a:gd name="csX46" fmla="*/ 746557 w 9331960"/>
            <a:gd name="csY46" fmla="*/ 6568440 h 6568440"/>
            <a:gd name="csX47" fmla="*/ 0 w 9331960"/>
            <a:gd name="csY47" fmla="*/ 6568440 h 6568440"/>
            <a:gd name="csX48" fmla="*/ 0 w 9331960"/>
            <a:gd name="csY48" fmla="*/ 6168362 h 6568440"/>
            <a:gd name="csX49" fmla="*/ 0 w 9331960"/>
            <a:gd name="csY49" fmla="*/ 5702600 h 6568440"/>
            <a:gd name="csX50" fmla="*/ 0 w 9331960"/>
            <a:gd name="csY50" fmla="*/ 5302522 h 6568440"/>
            <a:gd name="csX51" fmla="*/ 0 w 9331960"/>
            <a:gd name="csY51" fmla="*/ 4771076 h 6568440"/>
            <a:gd name="csX52" fmla="*/ 0 w 9331960"/>
            <a:gd name="csY52" fmla="*/ 4370998 h 6568440"/>
            <a:gd name="csX53" fmla="*/ 0 w 9331960"/>
            <a:gd name="csY53" fmla="*/ 3839552 h 6568440"/>
            <a:gd name="csX54" fmla="*/ 0 w 9331960"/>
            <a:gd name="csY54" fmla="*/ 3439474 h 6568440"/>
            <a:gd name="csX55" fmla="*/ 0 w 9331960"/>
            <a:gd name="csY55" fmla="*/ 3039396 h 6568440"/>
            <a:gd name="csX56" fmla="*/ 0 w 9331960"/>
            <a:gd name="csY56" fmla="*/ 2310897 h 6568440"/>
            <a:gd name="csX57" fmla="*/ 0 w 9331960"/>
            <a:gd name="csY57" fmla="*/ 1779450 h 6568440"/>
            <a:gd name="csX58" fmla="*/ 0 w 9331960"/>
            <a:gd name="csY58" fmla="*/ 1182319 h 6568440"/>
            <a:gd name="csX59" fmla="*/ 0 w 9331960"/>
            <a:gd name="csY59" fmla="*/ 782241 h 6568440"/>
            <a:gd name="csX60" fmla="*/ 0 w 9331960"/>
            <a:gd name="csY60" fmla="*/ 0 h 65684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</a:cxnLst>
          <a:rect l="l" t="t" r="r" b="b"/>
          <a:pathLst>
            <a:path w="9331960" h="6568440" extrusionOk="0">
              <a:moveTo>
                <a:pt x="0" y="0"/>
              </a:moveTo>
              <a:cubicBezTo>
                <a:pt x="73253" y="-25951"/>
                <a:pt x="226668" y="33284"/>
                <a:pt x="303289" y="0"/>
              </a:cubicBezTo>
              <a:cubicBezTo>
                <a:pt x="379910" y="-33284"/>
                <a:pt x="508888" y="28022"/>
                <a:pt x="606577" y="0"/>
              </a:cubicBezTo>
              <a:cubicBezTo>
                <a:pt x="704266" y="-28022"/>
                <a:pt x="982366" y="21347"/>
                <a:pt x="1189825" y="0"/>
              </a:cubicBezTo>
              <a:cubicBezTo>
                <a:pt x="1397284" y="-21347"/>
                <a:pt x="1616816" y="1100"/>
                <a:pt x="1959712" y="0"/>
              </a:cubicBezTo>
              <a:cubicBezTo>
                <a:pt x="2302608" y="-1100"/>
                <a:pt x="2293615" y="16818"/>
                <a:pt x="2449640" y="0"/>
              </a:cubicBezTo>
              <a:cubicBezTo>
                <a:pt x="2605665" y="-16818"/>
                <a:pt x="2775494" y="61605"/>
                <a:pt x="3032887" y="0"/>
              </a:cubicBezTo>
              <a:cubicBezTo>
                <a:pt x="3290280" y="-61605"/>
                <a:pt x="3353390" y="20751"/>
                <a:pt x="3522815" y="0"/>
              </a:cubicBezTo>
              <a:cubicBezTo>
                <a:pt x="3692240" y="-20751"/>
                <a:pt x="3861651" y="39077"/>
                <a:pt x="4199382" y="0"/>
              </a:cubicBezTo>
              <a:cubicBezTo>
                <a:pt x="4537113" y="-39077"/>
                <a:pt x="4456635" y="21373"/>
                <a:pt x="4595990" y="0"/>
              </a:cubicBezTo>
              <a:cubicBezTo>
                <a:pt x="4735345" y="-21373"/>
                <a:pt x="5028447" y="1649"/>
                <a:pt x="5272557" y="0"/>
              </a:cubicBezTo>
              <a:cubicBezTo>
                <a:pt x="5516667" y="-1649"/>
                <a:pt x="5619181" y="41965"/>
                <a:pt x="5762485" y="0"/>
              </a:cubicBezTo>
              <a:cubicBezTo>
                <a:pt x="5905789" y="-41965"/>
                <a:pt x="6051602" y="43587"/>
                <a:pt x="6159094" y="0"/>
              </a:cubicBezTo>
              <a:cubicBezTo>
                <a:pt x="6266586" y="-43587"/>
                <a:pt x="6491632" y="38059"/>
                <a:pt x="6649021" y="0"/>
              </a:cubicBezTo>
              <a:cubicBezTo>
                <a:pt x="6806410" y="-38059"/>
                <a:pt x="6992743" y="18465"/>
                <a:pt x="7138949" y="0"/>
              </a:cubicBezTo>
              <a:cubicBezTo>
                <a:pt x="7285155" y="-18465"/>
                <a:pt x="7413633" y="2785"/>
                <a:pt x="7535558" y="0"/>
              </a:cubicBezTo>
              <a:cubicBezTo>
                <a:pt x="7657483" y="-2785"/>
                <a:pt x="7733865" y="6509"/>
                <a:pt x="7838846" y="0"/>
              </a:cubicBezTo>
              <a:cubicBezTo>
                <a:pt x="7943827" y="-6509"/>
                <a:pt x="8098551" y="15514"/>
                <a:pt x="8235455" y="0"/>
              </a:cubicBezTo>
              <a:cubicBezTo>
                <a:pt x="8372359" y="-15514"/>
                <a:pt x="8467404" y="14945"/>
                <a:pt x="8632063" y="0"/>
              </a:cubicBezTo>
              <a:cubicBezTo>
                <a:pt x="8796722" y="-14945"/>
                <a:pt x="9110690" y="42661"/>
                <a:pt x="9331960" y="0"/>
              </a:cubicBezTo>
              <a:cubicBezTo>
                <a:pt x="9372064" y="211633"/>
                <a:pt x="9290288" y="239084"/>
                <a:pt x="9331960" y="465762"/>
              </a:cubicBezTo>
              <a:cubicBezTo>
                <a:pt x="9373632" y="692440"/>
                <a:pt x="9273769" y="904580"/>
                <a:pt x="9331960" y="1194262"/>
              </a:cubicBezTo>
              <a:cubicBezTo>
                <a:pt x="9390151" y="1483944"/>
                <a:pt x="9327152" y="1572633"/>
                <a:pt x="9331960" y="1791393"/>
              </a:cubicBezTo>
              <a:cubicBezTo>
                <a:pt x="9336768" y="2010153"/>
                <a:pt x="9279014" y="2146445"/>
                <a:pt x="9331960" y="2454208"/>
              </a:cubicBezTo>
              <a:cubicBezTo>
                <a:pt x="9384906" y="2761971"/>
                <a:pt x="9264547" y="2952290"/>
                <a:pt x="9331960" y="3117023"/>
              </a:cubicBezTo>
              <a:cubicBezTo>
                <a:pt x="9399373" y="3281757"/>
                <a:pt x="9288743" y="3512534"/>
                <a:pt x="9331960" y="3648470"/>
              </a:cubicBezTo>
              <a:cubicBezTo>
                <a:pt x="9375177" y="3784406"/>
                <a:pt x="9283896" y="4074078"/>
                <a:pt x="9331960" y="4245601"/>
              </a:cubicBezTo>
              <a:cubicBezTo>
                <a:pt x="9380024" y="4417124"/>
                <a:pt x="9326228" y="4577138"/>
                <a:pt x="9331960" y="4777047"/>
              </a:cubicBezTo>
              <a:cubicBezTo>
                <a:pt x="9337692" y="4976956"/>
                <a:pt x="9302327" y="5144688"/>
                <a:pt x="9331960" y="5308494"/>
              </a:cubicBezTo>
              <a:cubicBezTo>
                <a:pt x="9361593" y="5472300"/>
                <a:pt x="9285934" y="5827365"/>
                <a:pt x="9331960" y="6036993"/>
              </a:cubicBezTo>
              <a:cubicBezTo>
                <a:pt x="9377986" y="6246621"/>
                <a:pt x="9292808" y="6354986"/>
                <a:pt x="9331960" y="6568440"/>
              </a:cubicBezTo>
              <a:cubicBezTo>
                <a:pt x="9248541" y="6614893"/>
                <a:pt x="9064858" y="6563077"/>
                <a:pt x="8935352" y="6568440"/>
              </a:cubicBezTo>
              <a:cubicBezTo>
                <a:pt x="8805846" y="6573803"/>
                <a:pt x="8639288" y="6531888"/>
                <a:pt x="8538743" y="6568440"/>
              </a:cubicBezTo>
              <a:cubicBezTo>
                <a:pt x="8438198" y="6604992"/>
                <a:pt x="8281285" y="6527024"/>
                <a:pt x="8142135" y="6568440"/>
              </a:cubicBezTo>
              <a:cubicBezTo>
                <a:pt x="8002985" y="6609856"/>
                <a:pt x="7832010" y="6503697"/>
                <a:pt x="7558888" y="6568440"/>
              </a:cubicBezTo>
              <a:cubicBezTo>
                <a:pt x="7285766" y="6633183"/>
                <a:pt x="7136734" y="6533103"/>
                <a:pt x="6975640" y="6568440"/>
              </a:cubicBezTo>
              <a:cubicBezTo>
                <a:pt x="6814546" y="6603777"/>
                <a:pt x="6808667" y="6534779"/>
                <a:pt x="6672351" y="6568440"/>
              </a:cubicBezTo>
              <a:cubicBezTo>
                <a:pt x="6536035" y="6602101"/>
                <a:pt x="6284973" y="6535142"/>
                <a:pt x="6089104" y="6568440"/>
              </a:cubicBezTo>
              <a:cubicBezTo>
                <a:pt x="5893235" y="6601738"/>
                <a:pt x="5486738" y="6559762"/>
                <a:pt x="5319217" y="6568440"/>
              </a:cubicBezTo>
              <a:cubicBezTo>
                <a:pt x="5151696" y="6577118"/>
                <a:pt x="5031250" y="6565769"/>
                <a:pt x="4829289" y="6568440"/>
              </a:cubicBezTo>
              <a:cubicBezTo>
                <a:pt x="4627328" y="6571111"/>
                <a:pt x="4219761" y="6513273"/>
                <a:pt x="4059403" y="6568440"/>
              </a:cubicBezTo>
              <a:cubicBezTo>
                <a:pt x="3899045" y="6623607"/>
                <a:pt x="3584387" y="6535558"/>
                <a:pt x="3382835" y="6568440"/>
              </a:cubicBezTo>
              <a:cubicBezTo>
                <a:pt x="3181283" y="6601322"/>
                <a:pt x="2924239" y="6492227"/>
                <a:pt x="2706268" y="6568440"/>
              </a:cubicBezTo>
              <a:cubicBezTo>
                <a:pt x="2488297" y="6644653"/>
                <a:pt x="2379681" y="6560449"/>
                <a:pt x="2216340" y="6568440"/>
              </a:cubicBezTo>
              <a:cubicBezTo>
                <a:pt x="2052999" y="6576431"/>
                <a:pt x="2010954" y="6537628"/>
                <a:pt x="1913052" y="6568440"/>
              </a:cubicBezTo>
              <a:cubicBezTo>
                <a:pt x="1815150" y="6599252"/>
                <a:pt x="1469313" y="6551062"/>
                <a:pt x="1329804" y="6568440"/>
              </a:cubicBezTo>
              <a:cubicBezTo>
                <a:pt x="1190295" y="6585818"/>
                <a:pt x="1022485" y="6508811"/>
                <a:pt x="746557" y="6568440"/>
              </a:cubicBezTo>
              <a:cubicBezTo>
                <a:pt x="470629" y="6628069"/>
                <a:pt x="314549" y="6558896"/>
                <a:pt x="0" y="6568440"/>
              </a:cubicBezTo>
              <a:cubicBezTo>
                <a:pt x="-23633" y="6376255"/>
                <a:pt x="90" y="6258854"/>
                <a:pt x="0" y="6168362"/>
              </a:cubicBezTo>
              <a:cubicBezTo>
                <a:pt x="-90" y="6077870"/>
                <a:pt x="33377" y="5852217"/>
                <a:pt x="0" y="5702600"/>
              </a:cubicBezTo>
              <a:cubicBezTo>
                <a:pt x="-33377" y="5552983"/>
                <a:pt x="17452" y="5393995"/>
                <a:pt x="0" y="5302522"/>
              </a:cubicBezTo>
              <a:cubicBezTo>
                <a:pt x="-17452" y="5211049"/>
                <a:pt x="54023" y="4941177"/>
                <a:pt x="0" y="4771076"/>
              </a:cubicBezTo>
              <a:cubicBezTo>
                <a:pt x="-54023" y="4600975"/>
                <a:pt x="11448" y="4518951"/>
                <a:pt x="0" y="4370998"/>
              </a:cubicBezTo>
              <a:cubicBezTo>
                <a:pt x="-11448" y="4223045"/>
                <a:pt x="40622" y="3983696"/>
                <a:pt x="0" y="3839552"/>
              </a:cubicBezTo>
              <a:cubicBezTo>
                <a:pt x="-40622" y="3695408"/>
                <a:pt x="5450" y="3596892"/>
                <a:pt x="0" y="3439474"/>
              </a:cubicBezTo>
              <a:cubicBezTo>
                <a:pt x="-5450" y="3282056"/>
                <a:pt x="20822" y="3124439"/>
                <a:pt x="0" y="3039396"/>
              </a:cubicBezTo>
              <a:cubicBezTo>
                <a:pt x="-20822" y="2954353"/>
                <a:pt x="9279" y="2628358"/>
                <a:pt x="0" y="2310897"/>
              </a:cubicBezTo>
              <a:cubicBezTo>
                <a:pt x="-9279" y="1993436"/>
                <a:pt x="45046" y="2006047"/>
                <a:pt x="0" y="1779450"/>
              </a:cubicBezTo>
              <a:cubicBezTo>
                <a:pt x="-45046" y="1552853"/>
                <a:pt x="70227" y="1347043"/>
                <a:pt x="0" y="1182319"/>
              </a:cubicBezTo>
              <a:cubicBezTo>
                <a:pt x="-70227" y="1017595"/>
                <a:pt x="6785" y="953390"/>
                <a:pt x="0" y="782241"/>
              </a:cubicBezTo>
              <a:cubicBezTo>
                <a:pt x="-6785" y="611092"/>
                <a:pt x="22719" y="19804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36</xdr:col>
      <xdr:colOff>548640</xdr:colOff>
      <xdr:row>101</xdr:row>
      <xdr:rowOff>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FA8D3EEC-D914-48EF-BA5E-567FA7E70CC9}"/>
            </a:ext>
          </a:extLst>
        </xdr:cNvPr>
        <xdr:cNvSpPr/>
      </xdr:nvSpPr>
      <xdr:spPr>
        <a:xfrm>
          <a:off x="14546580" y="22362160"/>
          <a:ext cx="8953500" cy="3141980"/>
        </a:xfrm>
        <a:custGeom>
          <a:avLst/>
          <a:gdLst>
            <a:gd name="csX0" fmla="*/ 0 w 8953500"/>
            <a:gd name="csY0" fmla="*/ 523674 h 3141980"/>
            <a:gd name="csX1" fmla="*/ 523674 w 8953500"/>
            <a:gd name="csY1" fmla="*/ 0 h 3141980"/>
            <a:gd name="csX2" fmla="*/ 851215 w 8953500"/>
            <a:gd name="csY2" fmla="*/ 0 h 3141980"/>
            <a:gd name="csX3" fmla="*/ 1495001 w 8953500"/>
            <a:gd name="csY3" fmla="*/ 0 h 3141980"/>
            <a:gd name="csX4" fmla="*/ 2059726 w 8953500"/>
            <a:gd name="csY4" fmla="*/ 0 h 3141980"/>
            <a:gd name="csX5" fmla="*/ 2782575 w 8953500"/>
            <a:gd name="csY5" fmla="*/ 0 h 3141980"/>
            <a:gd name="csX6" fmla="*/ 3505423 w 8953500"/>
            <a:gd name="csY6" fmla="*/ 0 h 3141980"/>
            <a:gd name="csX7" fmla="*/ 4149209 w 8953500"/>
            <a:gd name="csY7" fmla="*/ 0 h 3141980"/>
            <a:gd name="csX8" fmla="*/ 4634873 w 8953500"/>
            <a:gd name="csY8" fmla="*/ 0 h 3141980"/>
            <a:gd name="csX9" fmla="*/ 5041475 w 8953500"/>
            <a:gd name="csY9" fmla="*/ 0 h 3141980"/>
            <a:gd name="csX10" fmla="*/ 5606200 w 8953500"/>
            <a:gd name="csY10" fmla="*/ 0 h 3141980"/>
            <a:gd name="csX11" fmla="*/ 6091864 w 8953500"/>
            <a:gd name="csY11" fmla="*/ 0 h 3141980"/>
            <a:gd name="csX12" fmla="*/ 6656589 w 8953500"/>
            <a:gd name="csY12" fmla="*/ 0 h 3141980"/>
            <a:gd name="csX13" fmla="*/ 6984130 w 8953500"/>
            <a:gd name="csY13" fmla="*/ 0 h 3141980"/>
            <a:gd name="csX14" fmla="*/ 7311670 w 8953500"/>
            <a:gd name="csY14" fmla="*/ 0 h 3141980"/>
            <a:gd name="csX15" fmla="*/ 8429826 w 8953500"/>
            <a:gd name="csY15" fmla="*/ 0 h 3141980"/>
            <a:gd name="csX16" fmla="*/ 8953500 w 8953500"/>
            <a:gd name="csY16" fmla="*/ 523674 h 3141980"/>
            <a:gd name="csX17" fmla="*/ 8953500 w 8953500"/>
            <a:gd name="csY17" fmla="*/ 1026386 h 3141980"/>
            <a:gd name="csX18" fmla="*/ 8953500 w 8953500"/>
            <a:gd name="csY18" fmla="*/ 1487205 h 3141980"/>
            <a:gd name="csX19" fmla="*/ 8953500 w 8953500"/>
            <a:gd name="csY19" fmla="*/ 2031809 h 3141980"/>
            <a:gd name="csX20" fmla="*/ 8953500 w 8953500"/>
            <a:gd name="csY20" fmla="*/ 2618306 h 3141980"/>
            <a:gd name="csX21" fmla="*/ 8429826 w 8953500"/>
            <a:gd name="csY21" fmla="*/ 3141980 h 3141980"/>
            <a:gd name="csX22" fmla="*/ 7865101 w 8953500"/>
            <a:gd name="csY22" fmla="*/ 3141980 h 3141980"/>
            <a:gd name="csX23" fmla="*/ 7379437 w 8953500"/>
            <a:gd name="csY23" fmla="*/ 3141980 h 3141980"/>
            <a:gd name="csX24" fmla="*/ 6735651 w 8953500"/>
            <a:gd name="csY24" fmla="*/ 3141980 h 3141980"/>
            <a:gd name="csX25" fmla="*/ 6408110 w 8953500"/>
            <a:gd name="csY25" fmla="*/ 3141980 h 3141980"/>
            <a:gd name="csX26" fmla="*/ 6001508 w 8953500"/>
            <a:gd name="csY26" fmla="*/ 3141980 h 3141980"/>
            <a:gd name="csX27" fmla="*/ 5436783 w 8953500"/>
            <a:gd name="csY27" fmla="*/ 3141980 h 3141980"/>
            <a:gd name="csX28" fmla="*/ 5109242 w 8953500"/>
            <a:gd name="csY28" fmla="*/ 3141980 h 3141980"/>
            <a:gd name="csX29" fmla="*/ 4544517 w 8953500"/>
            <a:gd name="csY29" fmla="*/ 3141980 h 3141980"/>
            <a:gd name="csX30" fmla="*/ 4216976 w 8953500"/>
            <a:gd name="csY30" fmla="*/ 3141980 h 3141980"/>
            <a:gd name="csX31" fmla="*/ 3652251 w 8953500"/>
            <a:gd name="csY31" fmla="*/ 3141980 h 3141980"/>
            <a:gd name="csX32" fmla="*/ 3087526 w 8953500"/>
            <a:gd name="csY32" fmla="*/ 3141980 h 3141980"/>
            <a:gd name="csX33" fmla="*/ 2443739 w 8953500"/>
            <a:gd name="csY33" fmla="*/ 3141980 h 3141980"/>
            <a:gd name="csX34" fmla="*/ 1958076 w 8953500"/>
            <a:gd name="csY34" fmla="*/ 3141980 h 3141980"/>
            <a:gd name="csX35" fmla="*/ 1393351 w 8953500"/>
            <a:gd name="csY35" fmla="*/ 3141980 h 3141980"/>
            <a:gd name="csX36" fmla="*/ 523674 w 8953500"/>
            <a:gd name="csY36" fmla="*/ 3141980 h 3141980"/>
            <a:gd name="csX37" fmla="*/ 0 w 8953500"/>
            <a:gd name="csY37" fmla="*/ 2618306 h 3141980"/>
            <a:gd name="csX38" fmla="*/ 0 w 8953500"/>
            <a:gd name="csY38" fmla="*/ 2052755 h 3141980"/>
            <a:gd name="csX39" fmla="*/ 0 w 8953500"/>
            <a:gd name="csY39" fmla="*/ 1570990 h 3141980"/>
            <a:gd name="csX40" fmla="*/ 0 w 8953500"/>
            <a:gd name="csY40" fmla="*/ 1005439 h 3141980"/>
            <a:gd name="csX41" fmla="*/ 0 w 8953500"/>
            <a:gd name="csY41" fmla="*/ 523674 h 31419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953500" h="3141980" extrusionOk="0">
              <a:moveTo>
                <a:pt x="0" y="523674"/>
              </a:moveTo>
              <a:cubicBezTo>
                <a:pt x="-27724" y="280231"/>
                <a:pt x="314472" y="21394"/>
                <a:pt x="523674" y="0"/>
              </a:cubicBezTo>
              <a:cubicBezTo>
                <a:pt x="628018" y="-25978"/>
                <a:pt x="773608" y="36719"/>
                <a:pt x="851215" y="0"/>
              </a:cubicBezTo>
              <a:cubicBezTo>
                <a:pt x="928822" y="-36719"/>
                <a:pt x="1234547" y="66585"/>
                <a:pt x="1495001" y="0"/>
              </a:cubicBezTo>
              <a:cubicBezTo>
                <a:pt x="1755455" y="-66585"/>
                <a:pt x="1795420" y="28975"/>
                <a:pt x="2059726" y="0"/>
              </a:cubicBezTo>
              <a:cubicBezTo>
                <a:pt x="2324033" y="-28975"/>
                <a:pt x="2512724" y="1199"/>
                <a:pt x="2782575" y="0"/>
              </a:cubicBezTo>
              <a:cubicBezTo>
                <a:pt x="3052426" y="-1199"/>
                <a:pt x="3234798" y="75119"/>
                <a:pt x="3505423" y="0"/>
              </a:cubicBezTo>
              <a:cubicBezTo>
                <a:pt x="3776048" y="-75119"/>
                <a:pt x="3892139" y="64163"/>
                <a:pt x="4149209" y="0"/>
              </a:cubicBezTo>
              <a:cubicBezTo>
                <a:pt x="4406279" y="-64163"/>
                <a:pt x="4437985" y="1470"/>
                <a:pt x="4634873" y="0"/>
              </a:cubicBezTo>
              <a:cubicBezTo>
                <a:pt x="4831761" y="-1470"/>
                <a:pt x="4932129" y="44907"/>
                <a:pt x="5041475" y="0"/>
              </a:cubicBezTo>
              <a:cubicBezTo>
                <a:pt x="5150821" y="-44907"/>
                <a:pt x="5338169" y="22481"/>
                <a:pt x="5606200" y="0"/>
              </a:cubicBezTo>
              <a:cubicBezTo>
                <a:pt x="5874231" y="-22481"/>
                <a:pt x="5923589" y="45657"/>
                <a:pt x="6091864" y="0"/>
              </a:cubicBezTo>
              <a:cubicBezTo>
                <a:pt x="6260139" y="-45657"/>
                <a:pt x="6387476" y="36678"/>
                <a:pt x="6656589" y="0"/>
              </a:cubicBezTo>
              <a:cubicBezTo>
                <a:pt x="6925702" y="-36678"/>
                <a:pt x="6856280" y="36371"/>
                <a:pt x="6984130" y="0"/>
              </a:cubicBezTo>
              <a:cubicBezTo>
                <a:pt x="7111980" y="-36371"/>
                <a:pt x="7222302" y="29383"/>
                <a:pt x="7311670" y="0"/>
              </a:cubicBezTo>
              <a:cubicBezTo>
                <a:pt x="7401038" y="-29383"/>
                <a:pt x="7989538" y="55068"/>
                <a:pt x="8429826" y="0"/>
              </a:cubicBezTo>
              <a:cubicBezTo>
                <a:pt x="8726096" y="-43833"/>
                <a:pt x="8967609" y="176675"/>
                <a:pt x="8953500" y="523674"/>
              </a:cubicBezTo>
              <a:cubicBezTo>
                <a:pt x="8984385" y="709179"/>
                <a:pt x="8900754" y="852177"/>
                <a:pt x="8953500" y="1026386"/>
              </a:cubicBezTo>
              <a:cubicBezTo>
                <a:pt x="9006246" y="1200595"/>
                <a:pt x="8952144" y="1311383"/>
                <a:pt x="8953500" y="1487205"/>
              </a:cubicBezTo>
              <a:cubicBezTo>
                <a:pt x="8954856" y="1663027"/>
                <a:pt x="8935807" y="1838763"/>
                <a:pt x="8953500" y="2031809"/>
              </a:cubicBezTo>
              <a:cubicBezTo>
                <a:pt x="8971193" y="2224855"/>
                <a:pt x="8903953" y="2361051"/>
                <a:pt x="8953500" y="2618306"/>
              </a:cubicBezTo>
              <a:cubicBezTo>
                <a:pt x="8991432" y="2905614"/>
                <a:pt x="8746791" y="3177784"/>
                <a:pt x="8429826" y="3141980"/>
              </a:cubicBezTo>
              <a:cubicBezTo>
                <a:pt x="8228245" y="3163248"/>
                <a:pt x="8138860" y="3099838"/>
                <a:pt x="7865101" y="3141980"/>
              </a:cubicBezTo>
              <a:cubicBezTo>
                <a:pt x="7591342" y="3184122"/>
                <a:pt x="7592855" y="3090640"/>
                <a:pt x="7379437" y="3141980"/>
              </a:cubicBezTo>
              <a:cubicBezTo>
                <a:pt x="7166019" y="3193320"/>
                <a:pt x="6871494" y="3075006"/>
                <a:pt x="6735651" y="3141980"/>
              </a:cubicBezTo>
              <a:cubicBezTo>
                <a:pt x="6599808" y="3208954"/>
                <a:pt x="6534552" y="3111230"/>
                <a:pt x="6408110" y="3141980"/>
              </a:cubicBezTo>
              <a:cubicBezTo>
                <a:pt x="6281668" y="3172730"/>
                <a:pt x="6136611" y="3112751"/>
                <a:pt x="6001508" y="3141980"/>
              </a:cubicBezTo>
              <a:cubicBezTo>
                <a:pt x="5866405" y="3171209"/>
                <a:pt x="5640919" y="3078975"/>
                <a:pt x="5436783" y="3141980"/>
              </a:cubicBezTo>
              <a:cubicBezTo>
                <a:pt x="5232648" y="3204985"/>
                <a:pt x="5185318" y="3115104"/>
                <a:pt x="5109242" y="3141980"/>
              </a:cubicBezTo>
              <a:cubicBezTo>
                <a:pt x="5033166" y="3168856"/>
                <a:pt x="4676543" y="3075791"/>
                <a:pt x="4544517" y="3141980"/>
              </a:cubicBezTo>
              <a:cubicBezTo>
                <a:pt x="4412491" y="3208169"/>
                <a:pt x="4295233" y="3112619"/>
                <a:pt x="4216976" y="3141980"/>
              </a:cubicBezTo>
              <a:cubicBezTo>
                <a:pt x="4138719" y="3171341"/>
                <a:pt x="3869500" y="3133322"/>
                <a:pt x="3652251" y="3141980"/>
              </a:cubicBezTo>
              <a:cubicBezTo>
                <a:pt x="3435002" y="3150638"/>
                <a:pt x="3265696" y="3124056"/>
                <a:pt x="3087526" y="3141980"/>
              </a:cubicBezTo>
              <a:cubicBezTo>
                <a:pt x="2909356" y="3159904"/>
                <a:pt x="2675579" y="3115124"/>
                <a:pt x="2443739" y="3141980"/>
              </a:cubicBezTo>
              <a:cubicBezTo>
                <a:pt x="2211899" y="3168836"/>
                <a:pt x="2110758" y="3097298"/>
                <a:pt x="1958076" y="3141980"/>
              </a:cubicBezTo>
              <a:cubicBezTo>
                <a:pt x="1805394" y="3186662"/>
                <a:pt x="1606857" y="3091058"/>
                <a:pt x="1393351" y="3141980"/>
              </a:cubicBezTo>
              <a:cubicBezTo>
                <a:pt x="1179845" y="3192902"/>
                <a:pt x="708108" y="3133110"/>
                <a:pt x="523674" y="3141980"/>
              </a:cubicBezTo>
              <a:cubicBezTo>
                <a:pt x="228824" y="3095247"/>
                <a:pt x="9681" y="2927359"/>
                <a:pt x="0" y="2618306"/>
              </a:cubicBezTo>
              <a:cubicBezTo>
                <a:pt x="-5216" y="2503173"/>
                <a:pt x="633" y="2219862"/>
                <a:pt x="0" y="2052755"/>
              </a:cubicBezTo>
              <a:cubicBezTo>
                <a:pt x="-633" y="1885648"/>
                <a:pt x="31156" y="1787386"/>
                <a:pt x="0" y="1570990"/>
              </a:cubicBezTo>
              <a:cubicBezTo>
                <a:pt x="-31156" y="1354595"/>
                <a:pt x="53900" y="1194654"/>
                <a:pt x="0" y="1005439"/>
              </a:cubicBezTo>
              <a:cubicBezTo>
                <a:pt x="-53900" y="816224"/>
                <a:pt x="37435" y="666722"/>
                <a:pt x="0" y="52367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36</xdr:col>
      <xdr:colOff>444500</xdr:colOff>
      <xdr:row>129</xdr:row>
      <xdr:rowOff>127000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246B828D-0DB6-411D-A7F5-AA85427EC857}"/>
            </a:ext>
          </a:extLst>
        </xdr:cNvPr>
        <xdr:cNvSpPr/>
      </xdr:nvSpPr>
      <xdr:spPr>
        <a:xfrm>
          <a:off x="14673580" y="29123640"/>
          <a:ext cx="8722360" cy="3121660"/>
        </a:xfrm>
        <a:custGeom>
          <a:avLst/>
          <a:gdLst>
            <a:gd name="csX0" fmla="*/ 0 w 8722360"/>
            <a:gd name="csY0" fmla="*/ 520287 h 3121660"/>
            <a:gd name="csX1" fmla="*/ 520287 w 8722360"/>
            <a:gd name="csY1" fmla="*/ 0 h 3121660"/>
            <a:gd name="csX2" fmla="*/ 1264829 w 8722360"/>
            <a:gd name="csY2" fmla="*/ 0 h 3121660"/>
            <a:gd name="csX3" fmla="*/ 1625282 w 8722360"/>
            <a:gd name="csY3" fmla="*/ 0 h 3121660"/>
            <a:gd name="csX4" fmla="*/ 1985735 w 8722360"/>
            <a:gd name="csY4" fmla="*/ 0 h 3121660"/>
            <a:gd name="csX5" fmla="*/ 2346188 w 8722360"/>
            <a:gd name="csY5" fmla="*/ 0 h 3121660"/>
            <a:gd name="csX6" fmla="*/ 3090731 w 8722360"/>
            <a:gd name="csY6" fmla="*/ 0 h 3121660"/>
            <a:gd name="csX7" fmla="*/ 3681637 w 8722360"/>
            <a:gd name="csY7" fmla="*/ 0 h 3121660"/>
            <a:gd name="csX8" fmla="*/ 4272544 w 8722360"/>
            <a:gd name="csY8" fmla="*/ 0 h 3121660"/>
            <a:gd name="csX9" fmla="*/ 4632997 w 8722360"/>
            <a:gd name="csY9" fmla="*/ 0 h 3121660"/>
            <a:gd name="csX10" fmla="*/ 5300722 w 8722360"/>
            <a:gd name="csY10" fmla="*/ 0 h 3121660"/>
            <a:gd name="csX11" fmla="*/ 5968446 w 8722360"/>
            <a:gd name="csY11" fmla="*/ 0 h 3121660"/>
            <a:gd name="csX12" fmla="*/ 6482535 w 8722360"/>
            <a:gd name="csY12" fmla="*/ 0 h 3121660"/>
            <a:gd name="csX13" fmla="*/ 6842988 w 8722360"/>
            <a:gd name="csY13" fmla="*/ 0 h 3121660"/>
            <a:gd name="csX14" fmla="*/ 7203441 w 8722360"/>
            <a:gd name="csY14" fmla="*/ 0 h 3121660"/>
            <a:gd name="csX15" fmla="*/ 7640712 w 8722360"/>
            <a:gd name="csY15" fmla="*/ 0 h 3121660"/>
            <a:gd name="csX16" fmla="*/ 8202073 w 8722360"/>
            <a:gd name="csY16" fmla="*/ 0 h 3121660"/>
            <a:gd name="csX17" fmla="*/ 8722360 w 8722360"/>
            <a:gd name="csY17" fmla="*/ 520287 h 3121660"/>
            <a:gd name="csX18" fmla="*/ 8722360 w 8722360"/>
            <a:gd name="csY18" fmla="*/ 1082180 h 3121660"/>
            <a:gd name="csX19" fmla="*/ 8722360 w 8722360"/>
            <a:gd name="csY19" fmla="*/ 1602452 h 3121660"/>
            <a:gd name="csX20" fmla="*/ 8722360 w 8722360"/>
            <a:gd name="csY20" fmla="*/ 2122723 h 3121660"/>
            <a:gd name="csX21" fmla="*/ 8722360 w 8722360"/>
            <a:gd name="csY21" fmla="*/ 2601373 h 3121660"/>
            <a:gd name="csX22" fmla="*/ 8202073 w 8722360"/>
            <a:gd name="csY22" fmla="*/ 3121660 h 3121660"/>
            <a:gd name="csX23" fmla="*/ 7687984 w 8722360"/>
            <a:gd name="csY23" fmla="*/ 3121660 h 3121660"/>
            <a:gd name="csX24" fmla="*/ 6943442 w 8722360"/>
            <a:gd name="csY24" fmla="*/ 3121660 h 3121660"/>
            <a:gd name="csX25" fmla="*/ 6275717 w 8722360"/>
            <a:gd name="csY25" fmla="*/ 3121660 h 3121660"/>
            <a:gd name="csX26" fmla="*/ 5531175 w 8722360"/>
            <a:gd name="csY26" fmla="*/ 3121660 h 3121660"/>
            <a:gd name="csX27" fmla="*/ 4863451 w 8722360"/>
            <a:gd name="csY27" fmla="*/ 3121660 h 3121660"/>
            <a:gd name="csX28" fmla="*/ 4118908 w 8722360"/>
            <a:gd name="csY28" fmla="*/ 3121660 h 3121660"/>
            <a:gd name="csX29" fmla="*/ 3604820 w 8722360"/>
            <a:gd name="csY29" fmla="*/ 3121660 h 3121660"/>
            <a:gd name="csX30" fmla="*/ 3167549 w 8722360"/>
            <a:gd name="csY30" fmla="*/ 3121660 h 3121660"/>
            <a:gd name="csX31" fmla="*/ 2653460 w 8722360"/>
            <a:gd name="csY31" fmla="*/ 3121660 h 3121660"/>
            <a:gd name="csX32" fmla="*/ 2293007 w 8722360"/>
            <a:gd name="csY32" fmla="*/ 3121660 h 3121660"/>
            <a:gd name="csX33" fmla="*/ 1778918 w 8722360"/>
            <a:gd name="csY33" fmla="*/ 3121660 h 3121660"/>
            <a:gd name="csX34" fmla="*/ 1418465 w 8722360"/>
            <a:gd name="csY34" fmla="*/ 3121660 h 3121660"/>
            <a:gd name="csX35" fmla="*/ 1058012 w 8722360"/>
            <a:gd name="csY35" fmla="*/ 3121660 h 3121660"/>
            <a:gd name="csX36" fmla="*/ 520287 w 8722360"/>
            <a:gd name="csY36" fmla="*/ 3121660 h 3121660"/>
            <a:gd name="csX37" fmla="*/ 0 w 8722360"/>
            <a:gd name="csY37" fmla="*/ 2601373 h 3121660"/>
            <a:gd name="csX38" fmla="*/ 0 w 8722360"/>
            <a:gd name="csY38" fmla="*/ 2143534 h 3121660"/>
            <a:gd name="csX39" fmla="*/ 0 w 8722360"/>
            <a:gd name="csY39" fmla="*/ 1581641 h 3121660"/>
            <a:gd name="csX40" fmla="*/ 0 w 8722360"/>
            <a:gd name="csY40" fmla="*/ 1061369 h 3121660"/>
            <a:gd name="csX41" fmla="*/ 0 w 8722360"/>
            <a:gd name="csY41" fmla="*/ 520287 h 31216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722360" h="3121660" extrusionOk="0">
              <a:moveTo>
                <a:pt x="0" y="520287"/>
              </a:moveTo>
              <a:cubicBezTo>
                <a:pt x="-74652" y="201900"/>
                <a:pt x="229251" y="-63446"/>
                <a:pt x="520287" y="0"/>
              </a:cubicBezTo>
              <a:cubicBezTo>
                <a:pt x="721373" y="-50461"/>
                <a:pt x="988711" y="4157"/>
                <a:pt x="1264829" y="0"/>
              </a:cubicBezTo>
              <a:cubicBezTo>
                <a:pt x="1540947" y="-4157"/>
                <a:pt x="1485240" y="15111"/>
                <a:pt x="1625282" y="0"/>
              </a:cubicBezTo>
              <a:cubicBezTo>
                <a:pt x="1765324" y="-15111"/>
                <a:pt x="1867578" y="41475"/>
                <a:pt x="1985735" y="0"/>
              </a:cubicBezTo>
              <a:cubicBezTo>
                <a:pt x="2103892" y="-41475"/>
                <a:pt x="2180340" y="822"/>
                <a:pt x="2346188" y="0"/>
              </a:cubicBezTo>
              <a:cubicBezTo>
                <a:pt x="2512036" y="-822"/>
                <a:pt x="2821234" y="33556"/>
                <a:pt x="3090731" y="0"/>
              </a:cubicBezTo>
              <a:cubicBezTo>
                <a:pt x="3360228" y="-33556"/>
                <a:pt x="3451900" y="50857"/>
                <a:pt x="3681637" y="0"/>
              </a:cubicBezTo>
              <a:cubicBezTo>
                <a:pt x="3911374" y="-50857"/>
                <a:pt x="4126210" y="61131"/>
                <a:pt x="4272544" y="0"/>
              </a:cubicBezTo>
              <a:cubicBezTo>
                <a:pt x="4418878" y="-61131"/>
                <a:pt x="4479100" y="41182"/>
                <a:pt x="4632997" y="0"/>
              </a:cubicBezTo>
              <a:cubicBezTo>
                <a:pt x="4786894" y="-41182"/>
                <a:pt x="5062429" y="32245"/>
                <a:pt x="5300722" y="0"/>
              </a:cubicBezTo>
              <a:cubicBezTo>
                <a:pt x="5539015" y="-32245"/>
                <a:pt x="5809657" y="30048"/>
                <a:pt x="5968446" y="0"/>
              </a:cubicBezTo>
              <a:cubicBezTo>
                <a:pt x="6127235" y="-30048"/>
                <a:pt x="6348860" y="11552"/>
                <a:pt x="6482535" y="0"/>
              </a:cubicBezTo>
              <a:cubicBezTo>
                <a:pt x="6616210" y="-11552"/>
                <a:pt x="6675872" y="23896"/>
                <a:pt x="6842988" y="0"/>
              </a:cubicBezTo>
              <a:cubicBezTo>
                <a:pt x="7010104" y="-23896"/>
                <a:pt x="7121602" y="2531"/>
                <a:pt x="7203441" y="0"/>
              </a:cubicBezTo>
              <a:cubicBezTo>
                <a:pt x="7285280" y="-2531"/>
                <a:pt x="7514970" y="32366"/>
                <a:pt x="7640712" y="0"/>
              </a:cubicBezTo>
              <a:cubicBezTo>
                <a:pt x="7766454" y="-32366"/>
                <a:pt x="7974016" y="51637"/>
                <a:pt x="8202073" y="0"/>
              </a:cubicBezTo>
              <a:cubicBezTo>
                <a:pt x="8469792" y="79084"/>
                <a:pt x="8735938" y="265857"/>
                <a:pt x="8722360" y="520287"/>
              </a:cubicBezTo>
              <a:cubicBezTo>
                <a:pt x="8776132" y="761595"/>
                <a:pt x="8696812" y="855765"/>
                <a:pt x="8722360" y="1082180"/>
              </a:cubicBezTo>
              <a:cubicBezTo>
                <a:pt x="8747908" y="1308595"/>
                <a:pt x="8701010" y="1479991"/>
                <a:pt x="8722360" y="1602452"/>
              </a:cubicBezTo>
              <a:cubicBezTo>
                <a:pt x="8743710" y="1724913"/>
                <a:pt x="8718028" y="1947094"/>
                <a:pt x="8722360" y="2122723"/>
              </a:cubicBezTo>
              <a:cubicBezTo>
                <a:pt x="8726692" y="2298352"/>
                <a:pt x="8695198" y="2432026"/>
                <a:pt x="8722360" y="2601373"/>
              </a:cubicBezTo>
              <a:cubicBezTo>
                <a:pt x="8732374" y="2875830"/>
                <a:pt x="8501749" y="3161628"/>
                <a:pt x="8202073" y="3121660"/>
              </a:cubicBezTo>
              <a:cubicBezTo>
                <a:pt x="7984594" y="3159043"/>
                <a:pt x="7848436" y="3088312"/>
                <a:pt x="7687984" y="3121660"/>
              </a:cubicBezTo>
              <a:cubicBezTo>
                <a:pt x="7527532" y="3155008"/>
                <a:pt x="7241206" y="3107636"/>
                <a:pt x="6943442" y="3121660"/>
              </a:cubicBezTo>
              <a:cubicBezTo>
                <a:pt x="6645678" y="3135684"/>
                <a:pt x="6592462" y="3078486"/>
                <a:pt x="6275717" y="3121660"/>
              </a:cubicBezTo>
              <a:cubicBezTo>
                <a:pt x="5958972" y="3164834"/>
                <a:pt x="5837004" y="3094511"/>
                <a:pt x="5531175" y="3121660"/>
              </a:cubicBezTo>
              <a:cubicBezTo>
                <a:pt x="5225346" y="3148809"/>
                <a:pt x="5158648" y="3118276"/>
                <a:pt x="4863451" y="3121660"/>
              </a:cubicBezTo>
              <a:cubicBezTo>
                <a:pt x="4568254" y="3125044"/>
                <a:pt x="4277272" y="3046185"/>
                <a:pt x="4118908" y="3121660"/>
              </a:cubicBezTo>
              <a:cubicBezTo>
                <a:pt x="3960544" y="3197135"/>
                <a:pt x="3719593" y="3111439"/>
                <a:pt x="3604820" y="3121660"/>
              </a:cubicBezTo>
              <a:cubicBezTo>
                <a:pt x="3490047" y="3131881"/>
                <a:pt x="3274606" y="3109188"/>
                <a:pt x="3167549" y="3121660"/>
              </a:cubicBezTo>
              <a:cubicBezTo>
                <a:pt x="3060492" y="3134132"/>
                <a:pt x="2768485" y="3083229"/>
                <a:pt x="2653460" y="3121660"/>
              </a:cubicBezTo>
              <a:cubicBezTo>
                <a:pt x="2538435" y="3160091"/>
                <a:pt x="2403910" y="3092171"/>
                <a:pt x="2293007" y="3121660"/>
              </a:cubicBezTo>
              <a:cubicBezTo>
                <a:pt x="2182104" y="3151149"/>
                <a:pt x="1998450" y="3067128"/>
                <a:pt x="1778918" y="3121660"/>
              </a:cubicBezTo>
              <a:cubicBezTo>
                <a:pt x="1559386" y="3176192"/>
                <a:pt x="1588165" y="3080506"/>
                <a:pt x="1418465" y="3121660"/>
              </a:cubicBezTo>
              <a:cubicBezTo>
                <a:pt x="1248765" y="3162814"/>
                <a:pt x="1193258" y="3110599"/>
                <a:pt x="1058012" y="3121660"/>
              </a:cubicBezTo>
              <a:cubicBezTo>
                <a:pt x="922766" y="3132721"/>
                <a:pt x="723763" y="3088844"/>
                <a:pt x="520287" y="3121660"/>
              </a:cubicBezTo>
              <a:cubicBezTo>
                <a:pt x="216632" y="3134388"/>
                <a:pt x="34485" y="2892966"/>
                <a:pt x="0" y="2601373"/>
              </a:cubicBezTo>
              <a:cubicBezTo>
                <a:pt x="-17498" y="2452023"/>
                <a:pt x="4120" y="2272126"/>
                <a:pt x="0" y="2143534"/>
              </a:cubicBezTo>
              <a:cubicBezTo>
                <a:pt x="-4120" y="2014942"/>
                <a:pt x="3728" y="1750355"/>
                <a:pt x="0" y="1581641"/>
              </a:cubicBezTo>
              <a:cubicBezTo>
                <a:pt x="-3728" y="1412927"/>
                <a:pt x="37340" y="1200179"/>
                <a:pt x="0" y="1061369"/>
              </a:cubicBezTo>
              <a:cubicBezTo>
                <a:pt x="-37340" y="922559"/>
                <a:pt x="24121" y="740521"/>
                <a:pt x="0" y="520287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165100</xdr:colOff>
      <xdr:row>29</xdr:row>
      <xdr:rowOff>139700</xdr:rowOff>
    </xdr:from>
    <xdr:to>
      <xdr:col>36</xdr:col>
      <xdr:colOff>558800</xdr:colOff>
      <xdr:row>67</xdr:row>
      <xdr:rowOff>104140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B448D3C9-77D3-41B1-8A9C-60A59CA67560}"/>
            </a:ext>
          </a:extLst>
        </xdr:cNvPr>
        <xdr:cNvSpPr/>
      </xdr:nvSpPr>
      <xdr:spPr>
        <a:xfrm>
          <a:off x="15046960" y="7752080"/>
          <a:ext cx="8463280" cy="9184640"/>
        </a:xfrm>
        <a:custGeom>
          <a:avLst/>
          <a:gdLst>
            <a:gd name="csX0" fmla="*/ 0 w 8463280"/>
            <a:gd name="csY0" fmla="*/ 1410575 h 9184640"/>
            <a:gd name="csX1" fmla="*/ 1410575 w 8463280"/>
            <a:gd name="csY1" fmla="*/ 0 h 9184640"/>
            <a:gd name="csX2" fmla="*/ 2087631 w 8463280"/>
            <a:gd name="csY2" fmla="*/ 0 h 9184640"/>
            <a:gd name="csX3" fmla="*/ 2482580 w 8463280"/>
            <a:gd name="csY3" fmla="*/ 0 h 9184640"/>
            <a:gd name="csX4" fmla="*/ 2877529 w 8463280"/>
            <a:gd name="csY4" fmla="*/ 0 h 9184640"/>
            <a:gd name="csX5" fmla="*/ 3272478 w 8463280"/>
            <a:gd name="csY5" fmla="*/ 0 h 9184640"/>
            <a:gd name="csX6" fmla="*/ 3949534 w 8463280"/>
            <a:gd name="csY6" fmla="*/ 0 h 9184640"/>
            <a:gd name="csX7" fmla="*/ 4513747 w 8463280"/>
            <a:gd name="csY7" fmla="*/ 0 h 9184640"/>
            <a:gd name="csX8" fmla="*/ 5077960 w 8463280"/>
            <a:gd name="csY8" fmla="*/ 0 h 9184640"/>
            <a:gd name="csX9" fmla="*/ 5472909 w 8463280"/>
            <a:gd name="csY9" fmla="*/ 0 h 9184640"/>
            <a:gd name="csX10" fmla="*/ 6093543 w 8463280"/>
            <a:gd name="csY10" fmla="*/ 0 h 9184640"/>
            <a:gd name="csX11" fmla="*/ 7052705 w 8463280"/>
            <a:gd name="csY11" fmla="*/ 0 h 9184640"/>
            <a:gd name="csX12" fmla="*/ 8463280 w 8463280"/>
            <a:gd name="csY12" fmla="*/ 1410575 h 9184640"/>
            <a:gd name="csX13" fmla="*/ 8463280 w 8463280"/>
            <a:gd name="csY13" fmla="*/ 1989074 h 9184640"/>
            <a:gd name="csX14" fmla="*/ 8463280 w 8463280"/>
            <a:gd name="csY14" fmla="*/ 2440303 h 9184640"/>
            <a:gd name="csX15" fmla="*/ 8463280 w 8463280"/>
            <a:gd name="csY15" fmla="*/ 3146072 h 9184640"/>
            <a:gd name="csX16" fmla="*/ 8463280 w 8463280"/>
            <a:gd name="csY16" fmla="*/ 3533667 h 9184640"/>
            <a:gd name="csX17" fmla="*/ 8463280 w 8463280"/>
            <a:gd name="csY17" fmla="*/ 4048531 h 9184640"/>
            <a:gd name="csX18" fmla="*/ 8463280 w 8463280"/>
            <a:gd name="csY18" fmla="*/ 4563395 h 9184640"/>
            <a:gd name="csX19" fmla="*/ 8463280 w 8463280"/>
            <a:gd name="csY19" fmla="*/ 5141894 h 9184640"/>
            <a:gd name="csX20" fmla="*/ 8463280 w 8463280"/>
            <a:gd name="csY20" fmla="*/ 5720393 h 9184640"/>
            <a:gd name="csX21" fmla="*/ 8463280 w 8463280"/>
            <a:gd name="csY21" fmla="*/ 6426162 h 9184640"/>
            <a:gd name="csX22" fmla="*/ 8463280 w 8463280"/>
            <a:gd name="csY22" fmla="*/ 7131931 h 9184640"/>
            <a:gd name="csX23" fmla="*/ 8463280 w 8463280"/>
            <a:gd name="csY23" fmla="*/ 7774065 h 9184640"/>
            <a:gd name="csX24" fmla="*/ 7052705 w 8463280"/>
            <a:gd name="csY24" fmla="*/ 9184640 h 9184640"/>
            <a:gd name="csX25" fmla="*/ 6601335 w 8463280"/>
            <a:gd name="csY25" fmla="*/ 9184640 h 9184640"/>
            <a:gd name="csX26" fmla="*/ 5924279 w 8463280"/>
            <a:gd name="csY26" fmla="*/ 9184640 h 9184640"/>
            <a:gd name="csX27" fmla="*/ 5303645 w 8463280"/>
            <a:gd name="csY27" fmla="*/ 9184640 h 9184640"/>
            <a:gd name="csX28" fmla="*/ 4626589 w 8463280"/>
            <a:gd name="csY28" fmla="*/ 9184640 h 9184640"/>
            <a:gd name="csX29" fmla="*/ 4118797 w 8463280"/>
            <a:gd name="csY29" fmla="*/ 9184640 h 9184640"/>
            <a:gd name="csX30" fmla="*/ 3667427 w 8463280"/>
            <a:gd name="csY30" fmla="*/ 9184640 h 9184640"/>
            <a:gd name="csX31" fmla="*/ 3159635 w 8463280"/>
            <a:gd name="csY31" fmla="*/ 9184640 h 9184640"/>
            <a:gd name="csX32" fmla="*/ 2764686 w 8463280"/>
            <a:gd name="csY32" fmla="*/ 9184640 h 9184640"/>
            <a:gd name="csX33" fmla="*/ 2256895 w 8463280"/>
            <a:gd name="csY33" fmla="*/ 9184640 h 9184640"/>
            <a:gd name="csX34" fmla="*/ 1410575 w 8463280"/>
            <a:gd name="csY34" fmla="*/ 9184640 h 9184640"/>
            <a:gd name="csX35" fmla="*/ 0 w 8463280"/>
            <a:gd name="csY35" fmla="*/ 7774065 h 9184640"/>
            <a:gd name="csX36" fmla="*/ 0 w 8463280"/>
            <a:gd name="csY36" fmla="*/ 7131931 h 9184640"/>
            <a:gd name="csX37" fmla="*/ 0 w 8463280"/>
            <a:gd name="csY37" fmla="*/ 6426162 h 9184640"/>
            <a:gd name="csX38" fmla="*/ 0 w 8463280"/>
            <a:gd name="csY38" fmla="*/ 5974933 h 9184640"/>
            <a:gd name="csX39" fmla="*/ 0 w 8463280"/>
            <a:gd name="csY39" fmla="*/ 5269164 h 9184640"/>
            <a:gd name="csX40" fmla="*/ 0 w 8463280"/>
            <a:gd name="csY40" fmla="*/ 4690665 h 9184640"/>
            <a:gd name="csX41" fmla="*/ 0 w 8463280"/>
            <a:gd name="csY41" fmla="*/ 4239436 h 9184640"/>
            <a:gd name="csX42" fmla="*/ 0 w 8463280"/>
            <a:gd name="csY42" fmla="*/ 3597302 h 9184640"/>
            <a:gd name="csX43" fmla="*/ 0 w 8463280"/>
            <a:gd name="csY43" fmla="*/ 3209707 h 9184640"/>
            <a:gd name="csX44" fmla="*/ 0 w 8463280"/>
            <a:gd name="csY44" fmla="*/ 2694843 h 9184640"/>
            <a:gd name="csX45" fmla="*/ 0 w 8463280"/>
            <a:gd name="csY45" fmla="*/ 2052709 h 9184640"/>
            <a:gd name="csX46" fmla="*/ 0 w 8463280"/>
            <a:gd name="csY46" fmla="*/ 1410575 h 91846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8463280" h="9184640" extrusionOk="0">
              <a:moveTo>
                <a:pt x="0" y="1410575"/>
              </a:moveTo>
              <a:cubicBezTo>
                <a:pt x="-142146" y="572432"/>
                <a:pt x="628516" y="-51952"/>
                <a:pt x="1410575" y="0"/>
              </a:cubicBezTo>
              <a:cubicBezTo>
                <a:pt x="1557780" y="-68235"/>
                <a:pt x="1836370" y="65187"/>
                <a:pt x="2087631" y="0"/>
              </a:cubicBezTo>
              <a:cubicBezTo>
                <a:pt x="2338892" y="-65187"/>
                <a:pt x="2286757" y="36215"/>
                <a:pt x="2482580" y="0"/>
              </a:cubicBezTo>
              <a:cubicBezTo>
                <a:pt x="2678403" y="-36215"/>
                <a:pt x="2688561" y="4868"/>
                <a:pt x="2877529" y="0"/>
              </a:cubicBezTo>
              <a:cubicBezTo>
                <a:pt x="3066497" y="-4868"/>
                <a:pt x="3143686" y="15036"/>
                <a:pt x="3272478" y="0"/>
              </a:cubicBezTo>
              <a:cubicBezTo>
                <a:pt x="3401270" y="-15036"/>
                <a:pt x="3652707" y="20060"/>
                <a:pt x="3949534" y="0"/>
              </a:cubicBezTo>
              <a:cubicBezTo>
                <a:pt x="4246361" y="-20060"/>
                <a:pt x="4361174" y="48941"/>
                <a:pt x="4513747" y="0"/>
              </a:cubicBezTo>
              <a:cubicBezTo>
                <a:pt x="4666320" y="-48941"/>
                <a:pt x="4868970" y="42998"/>
                <a:pt x="5077960" y="0"/>
              </a:cubicBezTo>
              <a:cubicBezTo>
                <a:pt x="5286950" y="-42998"/>
                <a:pt x="5277758" y="15802"/>
                <a:pt x="5472909" y="0"/>
              </a:cubicBezTo>
              <a:cubicBezTo>
                <a:pt x="5668060" y="-15802"/>
                <a:pt x="5820092" y="42341"/>
                <a:pt x="6093543" y="0"/>
              </a:cubicBezTo>
              <a:cubicBezTo>
                <a:pt x="6366994" y="-42341"/>
                <a:pt x="6766613" y="67363"/>
                <a:pt x="7052705" y="0"/>
              </a:cubicBezTo>
              <a:cubicBezTo>
                <a:pt x="7679700" y="-167963"/>
                <a:pt x="8427611" y="550844"/>
                <a:pt x="8463280" y="1410575"/>
              </a:cubicBezTo>
              <a:cubicBezTo>
                <a:pt x="8500865" y="1676565"/>
                <a:pt x="8414712" y="1752936"/>
                <a:pt x="8463280" y="1989074"/>
              </a:cubicBezTo>
              <a:cubicBezTo>
                <a:pt x="8511848" y="2225212"/>
                <a:pt x="8458715" y="2283825"/>
                <a:pt x="8463280" y="2440303"/>
              </a:cubicBezTo>
              <a:cubicBezTo>
                <a:pt x="8467845" y="2596781"/>
                <a:pt x="8388404" y="2867669"/>
                <a:pt x="8463280" y="3146072"/>
              </a:cubicBezTo>
              <a:cubicBezTo>
                <a:pt x="8538156" y="3424475"/>
                <a:pt x="8435874" y="3408047"/>
                <a:pt x="8463280" y="3533667"/>
              </a:cubicBezTo>
              <a:cubicBezTo>
                <a:pt x="8490686" y="3659288"/>
                <a:pt x="8425816" y="3933513"/>
                <a:pt x="8463280" y="4048531"/>
              </a:cubicBezTo>
              <a:cubicBezTo>
                <a:pt x="8500744" y="4163549"/>
                <a:pt x="8405815" y="4306589"/>
                <a:pt x="8463280" y="4563395"/>
              </a:cubicBezTo>
              <a:cubicBezTo>
                <a:pt x="8520745" y="4820201"/>
                <a:pt x="8403839" y="5004498"/>
                <a:pt x="8463280" y="5141894"/>
              </a:cubicBezTo>
              <a:cubicBezTo>
                <a:pt x="8522721" y="5279290"/>
                <a:pt x="8403654" y="5600837"/>
                <a:pt x="8463280" y="5720393"/>
              </a:cubicBezTo>
              <a:cubicBezTo>
                <a:pt x="8522906" y="5839949"/>
                <a:pt x="8397193" y="6280741"/>
                <a:pt x="8463280" y="6426162"/>
              </a:cubicBezTo>
              <a:cubicBezTo>
                <a:pt x="8529367" y="6571583"/>
                <a:pt x="8407721" y="6907864"/>
                <a:pt x="8463280" y="7131931"/>
              </a:cubicBezTo>
              <a:cubicBezTo>
                <a:pt x="8518839" y="7355998"/>
                <a:pt x="8418196" y="7458655"/>
                <a:pt x="8463280" y="7774065"/>
              </a:cubicBezTo>
              <a:cubicBezTo>
                <a:pt x="8407914" y="8373568"/>
                <a:pt x="7946537" y="9248748"/>
                <a:pt x="7052705" y="9184640"/>
              </a:cubicBezTo>
              <a:cubicBezTo>
                <a:pt x="6881878" y="9227985"/>
                <a:pt x="6698247" y="9171795"/>
                <a:pt x="6601335" y="9184640"/>
              </a:cubicBezTo>
              <a:cubicBezTo>
                <a:pt x="6504423" y="9197485"/>
                <a:pt x="6100652" y="9137217"/>
                <a:pt x="5924279" y="9184640"/>
              </a:cubicBezTo>
              <a:cubicBezTo>
                <a:pt x="5747906" y="9232063"/>
                <a:pt x="5467507" y="9155906"/>
                <a:pt x="5303645" y="9184640"/>
              </a:cubicBezTo>
              <a:cubicBezTo>
                <a:pt x="5139783" y="9213374"/>
                <a:pt x="4835792" y="9146197"/>
                <a:pt x="4626589" y="9184640"/>
              </a:cubicBezTo>
              <a:cubicBezTo>
                <a:pt x="4417386" y="9223083"/>
                <a:pt x="4360055" y="9178846"/>
                <a:pt x="4118797" y="9184640"/>
              </a:cubicBezTo>
              <a:cubicBezTo>
                <a:pt x="3877539" y="9190434"/>
                <a:pt x="3834034" y="9175469"/>
                <a:pt x="3667427" y="9184640"/>
              </a:cubicBezTo>
              <a:cubicBezTo>
                <a:pt x="3500820" y="9193811"/>
                <a:pt x="3328033" y="9159028"/>
                <a:pt x="3159635" y="9184640"/>
              </a:cubicBezTo>
              <a:cubicBezTo>
                <a:pt x="2991237" y="9210252"/>
                <a:pt x="2914560" y="9182968"/>
                <a:pt x="2764686" y="9184640"/>
              </a:cubicBezTo>
              <a:cubicBezTo>
                <a:pt x="2614812" y="9186312"/>
                <a:pt x="2435264" y="9177610"/>
                <a:pt x="2256895" y="9184640"/>
              </a:cubicBezTo>
              <a:cubicBezTo>
                <a:pt x="2078526" y="9191670"/>
                <a:pt x="1703964" y="9100033"/>
                <a:pt x="1410575" y="9184640"/>
              </a:cubicBezTo>
              <a:cubicBezTo>
                <a:pt x="808613" y="9293325"/>
                <a:pt x="26511" y="8538065"/>
                <a:pt x="0" y="7774065"/>
              </a:cubicBezTo>
              <a:cubicBezTo>
                <a:pt x="-19504" y="7579521"/>
                <a:pt x="61829" y="7325521"/>
                <a:pt x="0" y="7131931"/>
              </a:cubicBezTo>
              <a:cubicBezTo>
                <a:pt x="-61829" y="6938341"/>
                <a:pt x="48296" y="6633706"/>
                <a:pt x="0" y="6426162"/>
              </a:cubicBezTo>
              <a:cubicBezTo>
                <a:pt x="-48296" y="6218618"/>
                <a:pt x="2120" y="6170039"/>
                <a:pt x="0" y="5974933"/>
              </a:cubicBezTo>
              <a:cubicBezTo>
                <a:pt x="-2120" y="5779827"/>
                <a:pt x="35616" y="5549260"/>
                <a:pt x="0" y="5269164"/>
              </a:cubicBezTo>
              <a:cubicBezTo>
                <a:pt x="-35616" y="4989068"/>
                <a:pt x="57852" y="4820786"/>
                <a:pt x="0" y="4690665"/>
              </a:cubicBezTo>
              <a:cubicBezTo>
                <a:pt x="-57852" y="4560544"/>
                <a:pt x="28599" y="4422738"/>
                <a:pt x="0" y="4239436"/>
              </a:cubicBezTo>
              <a:cubicBezTo>
                <a:pt x="-28599" y="4056134"/>
                <a:pt x="38616" y="3845724"/>
                <a:pt x="0" y="3597302"/>
              </a:cubicBezTo>
              <a:cubicBezTo>
                <a:pt x="-38616" y="3348880"/>
                <a:pt x="1008" y="3391352"/>
                <a:pt x="0" y="3209707"/>
              </a:cubicBezTo>
              <a:cubicBezTo>
                <a:pt x="-1008" y="3028062"/>
                <a:pt x="49806" y="2951748"/>
                <a:pt x="0" y="2694843"/>
              </a:cubicBezTo>
              <a:cubicBezTo>
                <a:pt x="-49806" y="2437938"/>
                <a:pt x="11523" y="2213494"/>
                <a:pt x="0" y="2052709"/>
              </a:cubicBezTo>
              <a:cubicBezTo>
                <a:pt x="-11523" y="1891924"/>
                <a:pt x="32573" y="1694855"/>
                <a:pt x="0" y="14105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36</xdr:col>
      <xdr:colOff>102769</xdr:colOff>
      <xdr:row>86</xdr:row>
      <xdr:rowOff>101707</xdr:rowOff>
    </xdr:to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6523A25F-27B8-45A4-A64F-9026A858A1CB}"/>
            </a:ext>
          </a:extLst>
        </xdr:cNvPr>
        <xdr:cNvSpPr/>
      </xdr:nvSpPr>
      <xdr:spPr>
        <a:xfrm rot="336433">
          <a:off x="14347086" y="17287347"/>
          <a:ext cx="8707123" cy="4775200"/>
        </a:xfrm>
        <a:custGeom>
          <a:avLst/>
          <a:gdLst>
            <a:gd name="csX0" fmla="*/ 0 w 8707123"/>
            <a:gd name="csY0" fmla="*/ 0 h 4775200"/>
            <a:gd name="csX1" fmla="*/ 8707123 w 8707123"/>
            <a:gd name="csY1" fmla="*/ 0 h 4775200"/>
            <a:gd name="csX2" fmla="*/ 8707123 w 8707123"/>
            <a:gd name="csY2" fmla="*/ 4775200 h 4775200"/>
            <a:gd name="csX3" fmla="*/ 0 w 8707123"/>
            <a:gd name="csY3" fmla="*/ 4775200 h 4775200"/>
            <a:gd name="csX4" fmla="*/ 0 w 8707123"/>
            <a:gd name="csY4" fmla="*/ 0 h 47752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8707123" h="4775200" extrusionOk="0">
              <a:moveTo>
                <a:pt x="0" y="0"/>
              </a:moveTo>
              <a:cubicBezTo>
                <a:pt x="4122579" y="-74274"/>
                <a:pt x="7018297" y="-120669"/>
                <a:pt x="8707123" y="0"/>
              </a:cubicBezTo>
              <a:cubicBezTo>
                <a:pt x="8860222" y="1984089"/>
                <a:pt x="8555129" y="3970316"/>
                <a:pt x="8707123" y="4775200"/>
              </a:cubicBezTo>
              <a:cubicBezTo>
                <a:pt x="5758574" y="4898338"/>
                <a:pt x="3242155" y="4836185"/>
                <a:pt x="0" y="4775200"/>
              </a:cubicBezTo>
              <a:cubicBezTo>
                <a:pt x="-129013" y="2534299"/>
                <a:pt x="-29966" y="74949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24</xdr:col>
      <xdr:colOff>314960</xdr:colOff>
      <xdr:row>30</xdr:row>
      <xdr:rowOff>68580</xdr:rowOff>
    </xdr:from>
    <xdr:ext cx="3304623" cy="134459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6386EF1A-0362-484E-82C9-71993140CC98}"/>
            </a:ext>
          </a:extLst>
        </xdr:cNvPr>
        <xdr:cNvSpPr txBox="1"/>
      </xdr:nvSpPr>
      <xdr:spPr>
        <a:xfrm>
          <a:off x="15798800" y="791718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A469991B-4D62-4BD3-85AC-6082AD85147E}"/>
            </a:ext>
          </a:extLst>
        </xdr:cNvPr>
        <xdr:cNvSpPr txBox="1"/>
      </xdr:nvSpPr>
      <xdr:spPr>
        <a:xfrm>
          <a:off x="498601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96B12B21-4D71-4620-80C5-2B364CE94D97}"/>
            </a:ext>
          </a:extLst>
        </xdr:cNvPr>
        <xdr:cNvSpPr txBox="1"/>
      </xdr:nvSpPr>
      <xdr:spPr>
        <a:xfrm rot="339370">
          <a:off x="14842313" y="1728723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3DDEF2E3-EB81-4AC5-8E48-491C3FF3010B}"/>
            </a:ext>
          </a:extLst>
        </xdr:cNvPr>
        <xdr:cNvSpPr txBox="1"/>
      </xdr:nvSpPr>
      <xdr:spPr>
        <a:xfrm>
          <a:off x="499110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5D78B010-4DAC-40D3-88AF-EC8C510AC661}"/>
            </a:ext>
          </a:extLst>
        </xdr:cNvPr>
        <xdr:cNvSpPr txBox="1"/>
      </xdr:nvSpPr>
      <xdr:spPr>
        <a:xfrm>
          <a:off x="496570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59003</xdr:colOff>
      <xdr:row>103</xdr:row>
      <xdr:rowOff>114301</xdr:rowOff>
    </xdr:from>
    <xdr:ext cx="5055936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5A29DB47-BC0A-4350-BECC-9B5A282316A9}"/>
            </a:ext>
          </a:extLst>
        </xdr:cNvPr>
        <xdr:cNvSpPr txBox="1"/>
      </xdr:nvSpPr>
      <xdr:spPr>
        <a:xfrm rot="21279912">
          <a:off x="14940863" y="2609088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50800</xdr:colOff>
      <xdr:row>117</xdr:row>
      <xdr:rowOff>0</xdr:rowOff>
    </xdr:from>
    <xdr:ext cx="6630661" cy="2596865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F8FD9F60-1A18-43B3-A1FA-2CECBF9764DA}"/>
            </a:ext>
          </a:extLst>
        </xdr:cNvPr>
        <xdr:cNvSpPr txBox="1"/>
      </xdr:nvSpPr>
      <xdr:spPr>
        <a:xfrm>
          <a:off x="14932660" y="2928366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37</xdr:col>
      <xdr:colOff>294192</xdr:colOff>
      <xdr:row>113</xdr:row>
      <xdr:rowOff>183704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3043E522-A138-4110-AE3C-0A0741A02ECB}"/>
            </a:ext>
          </a:extLst>
        </xdr:cNvPr>
        <xdr:cNvSpPr/>
      </xdr:nvSpPr>
      <xdr:spPr>
        <a:xfrm rot="21299729">
          <a:off x="14528304" y="25818638"/>
          <a:ext cx="9349788" cy="2703846"/>
        </a:xfrm>
        <a:custGeom>
          <a:avLst/>
          <a:gdLst>
            <a:gd name="csX0" fmla="*/ 0 w 9349788"/>
            <a:gd name="csY0" fmla="*/ 0 h 2703846"/>
            <a:gd name="csX1" fmla="*/ 303868 w 9349788"/>
            <a:gd name="csY1" fmla="*/ 0 h 2703846"/>
            <a:gd name="csX2" fmla="*/ 607736 w 9349788"/>
            <a:gd name="csY2" fmla="*/ 0 h 2703846"/>
            <a:gd name="csX3" fmla="*/ 1005102 w 9349788"/>
            <a:gd name="csY3" fmla="*/ 0 h 2703846"/>
            <a:gd name="csX4" fmla="*/ 1308970 w 9349788"/>
            <a:gd name="csY4" fmla="*/ 0 h 2703846"/>
            <a:gd name="csX5" fmla="*/ 1893332 w 9349788"/>
            <a:gd name="csY5" fmla="*/ 0 h 2703846"/>
            <a:gd name="csX6" fmla="*/ 2197200 w 9349788"/>
            <a:gd name="csY6" fmla="*/ 0 h 2703846"/>
            <a:gd name="csX7" fmla="*/ 2594566 w 9349788"/>
            <a:gd name="csY7" fmla="*/ 0 h 2703846"/>
            <a:gd name="csX8" fmla="*/ 3178928 w 9349788"/>
            <a:gd name="csY8" fmla="*/ 0 h 2703846"/>
            <a:gd name="csX9" fmla="*/ 3576294 w 9349788"/>
            <a:gd name="csY9" fmla="*/ 0 h 2703846"/>
            <a:gd name="csX10" fmla="*/ 3880162 w 9349788"/>
            <a:gd name="csY10" fmla="*/ 0 h 2703846"/>
            <a:gd name="csX11" fmla="*/ 4558022 w 9349788"/>
            <a:gd name="csY11" fmla="*/ 0 h 2703846"/>
            <a:gd name="csX12" fmla="*/ 5235881 w 9349788"/>
            <a:gd name="csY12" fmla="*/ 0 h 2703846"/>
            <a:gd name="csX13" fmla="*/ 5726745 w 9349788"/>
            <a:gd name="csY13" fmla="*/ 0 h 2703846"/>
            <a:gd name="csX14" fmla="*/ 6498103 w 9349788"/>
            <a:gd name="csY14" fmla="*/ 0 h 2703846"/>
            <a:gd name="csX15" fmla="*/ 7082464 w 9349788"/>
            <a:gd name="csY15" fmla="*/ 0 h 2703846"/>
            <a:gd name="csX16" fmla="*/ 7479830 w 9349788"/>
            <a:gd name="csY16" fmla="*/ 0 h 2703846"/>
            <a:gd name="csX17" fmla="*/ 8064192 w 9349788"/>
            <a:gd name="csY17" fmla="*/ 0 h 2703846"/>
            <a:gd name="csX18" fmla="*/ 8835550 w 9349788"/>
            <a:gd name="csY18" fmla="*/ 0 h 2703846"/>
            <a:gd name="csX19" fmla="*/ 9349788 w 9349788"/>
            <a:gd name="csY19" fmla="*/ 0 h 2703846"/>
            <a:gd name="csX20" fmla="*/ 9349788 w 9349788"/>
            <a:gd name="csY20" fmla="*/ 486692 h 2703846"/>
            <a:gd name="csX21" fmla="*/ 9349788 w 9349788"/>
            <a:gd name="csY21" fmla="*/ 973385 h 2703846"/>
            <a:gd name="csX22" fmla="*/ 9349788 w 9349788"/>
            <a:gd name="csY22" fmla="*/ 1433038 h 2703846"/>
            <a:gd name="csX23" fmla="*/ 9349788 w 9349788"/>
            <a:gd name="csY23" fmla="*/ 2027885 h 2703846"/>
            <a:gd name="csX24" fmla="*/ 9349788 w 9349788"/>
            <a:gd name="csY24" fmla="*/ 2703846 h 2703846"/>
            <a:gd name="csX25" fmla="*/ 8671928 w 9349788"/>
            <a:gd name="csY25" fmla="*/ 2703846 h 2703846"/>
            <a:gd name="csX26" fmla="*/ 8087567 w 9349788"/>
            <a:gd name="csY26" fmla="*/ 2703846 h 2703846"/>
            <a:gd name="csX27" fmla="*/ 7783699 w 9349788"/>
            <a:gd name="csY27" fmla="*/ 2703846 h 2703846"/>
            <a:gd name="csX28" fmla="*/ 7292835 w 9349788"/>
            <a:gd name="csY28" fmla="*/ 2703846 h 2703846"/>
            <a:gd name="csX29" fmla="*/ 6801971 w 9349788"/>
            <a:gd name="csY29" fmla="*/ 2703846 h 2703846"/>
            <a:gd name="csX30" fmla="*/ 6498103 w 9349788"/>
            <a:gd name="csY30" fmla="*/ 2703846 h 2703846"/>
            <a:gd name="csX31" fmla="*/ 6100737 w 9349788"/>
            <a:gd name="csY31" fmla="*/ 2703846 h 2703846"/>
            <a:gd name="csX32" fmla="*/ 5703371 w 9349788"/>
            <a:gd name="csY32" fmla="*/ 2703846 h 2703846"/>
            <a:gd name="csX33" fmla="*/ 5306005 w 9349788"/>
            <a:gd name="csY33" fmla="*/ 2703846 h 2703846"/>
            <a:gd name="csX34" fmla="*/ 4534647 w 9349788"/>
            <a:gd name="csY34" fmla="*/ 2703846 h 2703846"/>
            <a:gd name="csX35" fmla="*/ 4230779 w 9349788"/>
            <a:gd name="csY35" fmla="*/ 2703846 h 2703846"/>
            <a:gd name="csX36" fmla="*/ 3459422 w 9349788"/>
            <a:gd name="csY36" fmla="*/ 2703846 h 2703846"/>
            <a:gd name="csX37" fmla="*/ 2688064 w 9349788"/>
            <a:gd name="csY37" fmla="*/ 2703846 h 2703846"/>
            <a:gd name="csX38" fmla="*/ 1916707 w 9349788"/>
            <a:gd name="csY38" fmla="*/ 2703846 h 2703846"/>
            <a:gd name="csX39" fmla="*/ 1612838 w 9349788"/>
            <a:gd name="csY39" fmla="*/ 2703846 h 2703846"/>
            <a:gd name="csX40" fmla="*/ 841481 w 9349788"/>
            <a:gd name="csY40" fmla="*/ 2703846 h 2703846"/>
            <a:gd name="csX41" fmla="*/ 0 w 9349788"/>
            <a:gd name="csY41" fmla="*/ 2703846 h 2703846"/>
            <a:gd name="csX42" fmla="*/ 0 w 9349788"/>
            <a:gd name="csY42" fmla="*/ 2190115 h 2703846"/>
            <a:gd name="csX43" fmla="*/ 0 w 9349788"/>
            <a:gd name="csY43" fmla="*/ 1703423 h 2703846"/>
            <a:gd name="csX44" fmla="*/ 0 w 9349788"/>
            <a:gd name="csY44" fmla="*/ 1135615 h 2703846"/>
            <a:gd name="csX45" fmla="*/ 0 w 9349788"/>
            <a:gd name="csY45" fmla="*/ 540769 h 2703846"/>
            <a:gd name="csX46" fmla="*/ 0 w 9349788"/>
            <a:gd name="csY46" fmla="*/ 0 h 270384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349788" h="2703846" extrusionOk="0">
              <a:moveTo>
                <a:pt x="0" y="0"/>
              </a:moveTo>
              <a:cubicBezTo>
                <a:pt x="111511" y="-27085"/>
                <a:pt x="235178" y="1011"/>
                <a:pt x="303868" y="0"/>
              </a:cubicBezTo>
              <a:cubicBezTo>
                <a:pt x="372558" y="-1011"/>
                <a:pt x="522398" y="9405"/>
                <a:pt x="607736" y="0"/>
              </a:cubicBezTo>
              <a:cubicBezTo>
                <a:pt x="693074" y="-9405"/>
                <a:pt x="919998" y="21825"/>
                <a:pt x="1005102" y="0"/>
              </a:cubicBezTo>
              <a:cubicBezTo>
                <a:pt x="1090206" y="-21825"/>
                <a:pt x="1216883" y="16951"/>
                <a:pt x="1308970" y="0"/>
              </a:cubicBezTo>
              <a:cubicBezTo>
                <a:pt x="1401057" y="-16951"/>
                <a:pt x="1706119" y="15529"/>
                <a:pt x="1893332" y="0"/>
              </a:cubicBezTo>
              <a:cubicBezTo>
                <a:pt x="2080545" y="-15529"/>
                <a:pt x="2048745" y="18763"/>
                <a:pt x="2197200" y="0"/>
              </a:cubicBezTo>
              <a:cubicBezTo>
                <a:pt x="2345655" y="-18763"/>
                <a:pt x="2420146" y="22006"/>
                <a:pt x="2594566" y="0"/>
              </a:cubicBezTo>
              <a:cubicBezTo>
                <a:pt x="2768986" y="-22006"/>
                <a:pt x="3007051" y="53917"/>
                <a:pt x="3178928" y="0"/>
              </a:cubicBezTo>
              <a:cubicBezTo>
                <a:pt x="3350805" y="-53917"/>
                <a:pt x="3478442" y="39769"/>
                <a:pt x="3576294" y="0"/>
              </a:cubicBezTo>
              <a:cubicBezTo>
                <a:pt x="3674146" y="-39769"/>
                <a:pt x="3749207" y="31056"/>
                <a:pt x="3880162" y="0"/>
              </a:cubicBezTo>
              <a:cubicBezTo>
                <a:pt x="4011117" y="-31056"/>
                <a:pt x="4369796" y="33122"/>
                <a:pt x="4558022" y="0"/>
              </a:cubicBezTo>
              <a:cubicBezTo>
                <a:pt x="4746248" y="-33122"/>
                <a:pt x="5065113" y="58270"/>
                <a:pt x="5235881" y="0"/>
              </a:cubicBezTo>
              <a:cubicBezTo>
                <a:pt x="5406649" y="-58270"/>
                <a:pt x="5488168" y="11818"/>
                <a:pt x="5726745" y="0"/>
              </a:cubicBezTo>
              <a:cubicBezTo>
                <a:pt x="5965322" y="-11818"/>
                <a:pt x="6193819" y="61705"/>
                <a:pt x="6498103" y="0"/>
              </a:cubicBezTo>
              <a:cubicBezTo>
                <a:pt x="6802387" y="-61705"/>
                <a:pt x="6817398" y="62134"/>
                <a:pt x="7082464" y="0"/>
              </a:cubicBezTo>
              <a:cubicBezTo>
                <a:pt x="7347530" y="-62134"/>
                <a:pt x="7374334" y="31617"/>
                <a:pt x="7479830" y="0"/>
              </a:cubicBezTo>
              <a:cubicBezTo>
                <a:pt x="7585326" y="-31617"/>
                <a:pt x="7803875" y="43074"/>
                <a:pt x="8064192" y="0"/>
              </a:cubicBezTo>
              <a:cubicBezTo>
                <a:pt x="8324509" y="-43074"/>
                <a:pt x="8471340" y="59337"/>
                <a:pt x="8835550" y="0"/>
              </a:cubicBezTo>
              <a:cubicBezTo>
                <a:pt x="9199760" y="-59337"/>
                <a:pt x="9147458" y="39726"/>
                <a:pt x="9349788" y="0"/>
              </a:cubicBezTo>
              <a:cubicBezTo>
                <a:pt x="9388080" y="207634"/>
                <a:pt x="9307245" y="269179"/>
                <a:pt x="9349788" y="486692"/>
              </a:cubicBezTo>
              <a:cubicBezTo>
                <a:pt x="9392331" y="704205"/>
                <a:pt x="9301410" y="730281"/>
                <a:pt x="9349788" y="973385"/>
              </a:cubicBezTo>
              <a:cubicBezTo>
                <a:pt x="9398166" y="1216489"/>
                <a:pt x="9336261" y="1274108"/>
                <a:pt x="9349788" y="1433038"/>
              </a:cubicBezTo>
              <a:cubicBezTo>
                <a:pt x="9363315" y="1591968"/>
                <a:pt x="9320581" y="1785058"/>
                <a:pt x="9349788" y="2027885"/>
              </a:cubicBezTo>
              <a:cubicBezTo>
                <a:pt x="9378995" y="2270712"/>
                <a:pt x="9287403" y="2526347"/>
                <a:pt x="9349788" y="2703846"/>
              </a:cubicBezTo>
              <a:cubicBezTo>
                <a:pt x="9139310" y="2708125"/>
                <a:pt x="8902156" y="2635464"/>
                <a:pt x="8671928" y="2703846"/>
              </a:cubicBezTo>
              <a:cubicBezTo>
                <a:pt x="8441700" y="2772228"/>
                <a:pt x="8305970" y="2668423"/>
                <a:pt x="8087567" y="2703846"/>
              </a:cubicBezTo>
              <a:cubicBezTo>
                <a:pt x="7869164" y="2739269"/>
                <a:pt x="7876541" y="2673708"/>
                <a:pt x="7783699" y="2703846"/>
              </a:cubicBezTo>
              <a:cubicBezTo>
                <a:pt x="7690857" y="2733984"/>
                <a:pt x="7482121" y="2702836"/>
                <a:pt x="7292835" y="2703846"/>
              </a:cubicBezTo>
              <a:cubicBezTo>
                <a:pt x="7103549" y="2704856"/>
                <a:pt x="6963044" y="2658782"/>
                <a:pt x="6801971" y="2703846"/>
              </a:cubicBezTo>
              <a:cubicBezTo>
                <a:pt x="6640898" y="2748910"/>
                <a:pt x="6638554" y="2696788"/>
                <a:pt x="6498103" y="2703846"/>
              </a:cubicBezTo>
              <a:cubicBezTo>
                <a:pt x="6357652" y="2710904"/>
                <a:pt x="6198117" y="2668248"/>
                <a:pt x="6100737" y="2703846"/>
              </a:cubicBezTo>
              <a:cubicBezTo>
                <a:pt x="6003357" y="2739444"/>
                <a:pt x="5787385" y="2667144"/>
                <a:pt x="5703371" y="2703846"/>
              </a:cubicBezTo>
              <a:cubicBezTo>
                <a:pt x="5619357" y="2740548"/>
                <a:pt x="5492051" y="2682522"/>
                <a:pt x="5306005" y="2703846"/>
              </a:cubicBezTo>
              <a:cubicBezTo>
                <a:pt x="5119959" y="2725170"/>
                <a:pt x="4850279" y="2665596"/>
                <a:pt x="4534647" y="2703846"/>
              </a:cubicBezTo>
              <a:cubicBezTo>
                <a:pt x="4219015" y="2742096"/>
                <a:pt x="4304381" y="2674699"/>
                <a:pt x="4230779" y="2703846"/>
              </a:cubicBezTo>
              <a:cubicBezTo>
                <a:pt x="4157177" y="2732993"/>
                <a:pt x="3763101" y="2640154"/>
                <a:pt x="3459422" y="2703846"/>
              </a:cubicBezTo>
              <a:cubicBezTo>
                <a:pt x="3155743" y="2767538"/>
                <a:pt x="2845148" y="2612692"/>
                <a:pt x="2688064" y="2703846"/>
              </a:cubicBezTo>
              <a:cubicBezTo>
                <a:pt x="2530980" y="2795000"/>
                <a:pt x="2301549" y="2654892"/>
                <a:pt x="1916707" y="2703846"/>
              </a:cubicBezTo>
              <a:cubicBezTo>
                <a:pt x="1531865" y="2752800"/>
                <a:pt x="1762673" y="2671375"/>
                <a:pt x="1612838" y="2703846"/>
              </a:cubicBezTo>
              <a:cubicBezTo>
                <a:pt x="1463003" y="2736317"/>
                <a:pt x="1218867" y="2631292"/>
                <a:pt x="841481" y="2703846"/>
              </a:cubicBezTo>
              <a:cubicBezTo>
                <a:pt x="464095" y="2776400"/>
                <a:pt x="362522" y="2628412"/>
                <a:pt x="0" y="2703846"/>
              </a:cubicBezTo>
              <a:cubicBezTo>
                <a:pt x="-19395" y="2547638"/>
                <a:pt x="1353" y="2433492"/>
                <a:pt x="0" y="2190115"/>
              </a:cubicBezTo>
              <a:cubicBezTo>
                <a:pt x="-1353" y="1946738"/>
                <a:pt x="54740" y="1865126"/>
                <a:pt x="0" y="1703423"/>
              </a:cubicBezTo>
              <a:cubicBezTo>
                <a:pt x="-54740" y="1541720"/>
                <a:pt x="10347" y="1346306"/>
                <a:pt x="0" y="1135615"/>
              </a:cubicBezTo>
              <a:cubicBezTo>
                <a:pt x="-10347" y="924924"/>
                <a:pt x="61664" y="729024"/>
                <a:pt x="0" y="540769"/>
              </a:cubicBezTo>
              <a:cubicBezTo>
                <a:pt x="-61664" y="352514"/>
                <a:pt x="37445" y="143882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76200</xdr:colOff>
      <xdr:row>88</xdr:row>
      <xdr:rowOff>165100</xdr:rowOff>
    </xdr:from>
    <xdr:ext cx="3588931" cy="1344599"/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ADDFAC84-2BB1-4171-890C-5880622A901E}"/>
            </a:ext>
          </a:extLst>
        </xdr:cNvPr>
        <xdr:cNvSpPr txBox="1"/>
      </xdr:nvSpPr>
      <xdr:spPr>
        <a:xfrm>
          <a:off x="14958060" y="2259838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116840</xdr:colOff>
      <xdr:row>3</xdr:row>
      <xdr:rowOff>190500</xdr:rowOff>
    </xdr:from>
    <xdr:to>
      <xdr:col>37</xdr:col>
      <xdr:colOff>459740</xdr:colOff>
      <xdr:row>24</xdr:row>
      <xdr:rowOff>101600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id="{E368F588-E6E7-4B98-81F1-205958F2D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21" name="Rechthoek: afgeronde hoeken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92E854D-1014-4E1B-918A-1F8B95D78275}"/>
            </a:ext>
          </a:extLst>
        </xdr:cNvPr>
        <xdr:cNvSpPr/>
      </xdr:nvSpPr>
      <xdr:spPr>
        <a:xfrm>
          <a:off x="645160" y="248608"/>
          <a:ext cx="1204470" cy="7447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3" name="Rechthoek: afgeronde hoeken 2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F72B81B-B7B3-44B4-9832-91D154D04CB7}"/>
            </a:ext>
          </a:extLst>
        </xdr:cNvPr>
        <xdr:cNvSpPr/>
      </xdr:nvSpPr>
      <xdr:spPr>
        <a:xfrm>
          <a:off x="199388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E7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4" name="Rechthoek: afgeronde hoeken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DAF9CAA-C730-4DD3-9538-FD59D076879F}"/>
            </a:ext>
          </a:extLst>
        </xdr:cNvPr>
        <xdr:cNvSpPr/>
      </xdr:nvSpPr>
      <xdr:spPr>
        <a:xfrm>
          <a:off x="332591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B8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5" name="Rechthoek: afgeronde hoeken 2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137F06F-8F23-4303-9073-0B20A60DFC27}"/>
            </a:ext>
          </a:extLst>
        </xdr:cNvPr>
        <xdr:cNvSpPr/>
      </xdr:nvSpPr>
      <xdr:spPr>
        <a:xfrm>
          <a:off x="624840" y="1114468"/>
          <a:ext cx="393192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BB4B64CC-E23F-B4A8-5A61-02A1A669D224}"/>
            </a:ext>
          </a:extLst>
        </xdr:cNvPr>
        <xdr:cNvSpPr/>
      </xdr:nvSpPr>
      <xdr:spPr>
        <a:xfrm>
          <a:off x="6587291" y="561474"/>
          <a:ext cx="1562098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28</xdr:col>
      <xdr:colOff>109621</xdr:colOff>
      <xdr:row>9</xdr:row>
      <xdr:rowOff>56148</xdr:rowOff>
    </xdr:from>
    <xdr:to>
      <xdr:col>30</xdr:col>
      <xdr:colOff>590730</xdr:colOff>
      <xdr:row>26</xdr:row>
      <xdr:rowOff>152400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FC695610-95D2-ECD9-5B5E-A7E2C0000053}"/>
            </a:ext>
          </a:extLst>
        </xdr:cNvPr>
        <xdr:cNvSpPr/>
      </xdr:nvSpPr>
      <xdr:spPr>
        <a:xfrm>
          <a:off x="13512800" y="1796716"/>
          <a:ext cx="1748435" cy="2550695"/>
        </a:xfrm>
        <a:prstGeom prst="roundRect">
          <a:avLst/>
        </a:prstGeom>
        <a:solidFill>
          <a:srgbClr val="CC00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6837D6EA-BFD8-5C1C-B6E7-2B27DFF86F6A}"/>
            </a:ext>
          </a:extLst>
        </xdr:cNvPr>
        <xdr:cNvSpPr/>
      </xdr:nvSpPr>
      <xdr:spPr>
        <a:xfrm>
          <a:off x="463550" y="4584700"/>
          <a:ext cx="75565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1FE206CB-C22C-4BD3-A75F-50174A5DA351}"/>
            </a:ext>
          </a:extLst>
        </xdr:cNvPr>
        <xdr:cNvSpPr/>
      </xdr:nvSpPr>
      <xdr:spPr>
        <a:xfrm flipH="1">
          <a:off x="8221579" y="561474"/>
          <a:ext cx="1411706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28</xdr:col>
      <xdr:colOff>88233</xdr:colOff>
      <xdr:row>1</xdr:row>
      <xdr:rowOff>1</xdr:rowOff>
    </xdr:from>
    <xdr:to>
      <xdr:col>30</xdr:col>
      <xdr:colOff>567377</xdr:colOff>
      <xdr:row>2</xdr:row>
      <xdr:rowOff>96253</xdr:rowOff>
    </xdr:to>
    <xdr:sp macro="" textlink="">
      <xdr:nvSpPr>
        <xdr:cNvPr id="7" name="Rechthoek: afgeronde hoek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704CF7-C67A-42F1-94DE-AFA7180DB58A}"/>
            </a:ext>
          </a:extLst>
        </xdr:cNvPr>
        <xdr:cNvSpPr/>
      </xdr:nvSpPr>
      <xdr:spPr>
        <a:xfrm>
          <a:off x="13491412" y="176464"/>
          <a:ext cx="1746470" cy="417094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28</xdr:col>
      <xdr:colOff>104273</xdr:colOff>
      <xdr:row>3</xdr:row>
      <xdr:rowOff>56148</xdr:rowOff>
    </xdr:from>
    <xdr:to>
      <xdr:col>30</xdr:col>
      <xdr:colOff>583417</xdr:colOff>
      <xdr:row>5</xdr:row>
      <xdr:rowOff>136357</xdr:rowOff>
    </xdr:to>
    <xdr:sp macro="" textlink="">
      <xdr:nvSpPr>
        <xdr:cNvPr id="6" name="Rechthoek: afgeronde hoek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BF1C4C-98F5-4381-B72E-C308B984D6FF}"/>
            </a:ext>
          </a:extLst>
        </xdr:cNvPr>
        <xdr:cNvSpPr/>
      </xdr:nvSpPr>
      <xdr:spPr>
        <a:xfrm>
          <a:off x="13507452" y="721895"/>
          <a:ext cx="1746470" cy="417094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28</xdr:col>
      <xdr:colOff>112294</xdr:colOff>
      <xdr:row>6</xdr:row>
      <xdr:rowOff>96254</xdr:rowOff>
    </xdr:from>
    <xdr:to>
      <xdr:col>30</xdr:col>
      <xdr:colOff>585537</xdr:colOff>
      <xdr:row>8</xdr:row>
      <xdr:rowOff>160422</xdr:rowOff>
    </xdr:to>
    <xdr:sp macro="" textlink="">
      <xdr:nvSpPr>
        <xdr:cNvPr id="8" name="Rechthoek: afgeronde hoek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BA3F88-3F7B-440C-AA31-6F9B72C9039C}"/>
            </a:ext>
          </a:extLst>
        </xdr:cNvPr>
        <xdr:cNvSpPr/>
      </xdr:nvSpPr>
      <xdr:spPr>
        <a:xfrm>
          <a:off x="13515473" y="1267328"/>
          <a:ext cx="1740569" cy="417094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 E-TOETSEN</a:t>
          </a:r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5FA5BB4F-D0A7-4CB7-8DF1-8A248778400D}"/>
            </a:ext>
          </a:extLst>
        </xdr:cNvPr>
        <xdr:cNvSpPr/>
      </xdr:nvSpPr>
      <xdr:spPr>
        <a:xfrm>
          <a:off x="6596916" y="559469"/>
          <a:ext cx="1557687" cy="718686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D231F1FC-F94E-48A9-844C-AFBA25CEABEB}"/>
            </a:ext>
          </a:extLst>
        </xdr:cNvPr>
        <xdr:cNvSpPr/>
      </xdr:nvSpPr>
      <xdr:spPr>
        <a:xfrm>
          <a:off x="462280" y="4649470"/>
          <a:ext cx="75438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2790A0B7-216F-499D-AE58-731ADC4A3550}"/>
            </a:ext>
          </a:extLst>
        </xdr:cNvPr>
        <xdr:cNvSpPr/>
      </xdr:nvSpPr>
      <xdr:spPr>
        <a:xfrm flipH="1">
          <a:off x="8224787" y="559469"/>
          <a:ext cx="1408498" cy="718686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28</xdr:col>
      <xdr:colOff>109621</xdr:colOff>
      <xdr:row>9</xdr:row>
      <xdr:rowOff>56148</xdr:rowOff>
    </xdr:from>
    <xdr:to>
      <xdr:col>30</xdr:col>
      <xdr:colOff>590730</xdr:colOff>
      <xdr:row>26</xdr:row>
      <xdr:rowOff>152400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F4E9808B-3D9C-4E23-BE49-806E6053AA07}"/>
            </a:ext>
          </a:extLst>
        </xdr:cNvPr>
        <xdr:cNvSpPr/>
      </xdr:nvSpPr>
      <xdr:spPr>
        <a:xfrm>
          <a:off x="13505581" y="1785888"/>
          <a:ext cx="1746029" cy="2527032"/>
        </a:xfrm>
        <a:prstGeom prst="roundRect">
          <a:avLst/>
        </a:prstGeom>
        <a:solidFill>
          <a:srgbClr val="CC00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28</xdr:col>
      <xdr:colOff>88233</xdr:colOff>
      <xdr:row>1</xdr:row>
      <xdr:rowOff>1</xdr:rowOff>
    </xdr:from>
    <xdr:to>
      <xdr:col>30</xdr:col>
      <xdr:colOff>567377</xdr:colOff>
      <xdr:row>2</xdr:row>
      <xdr:rowOff>96253</xdr:rowOff>
    </xdr:to>
    <xdr:sp macro="" textlink="">
      <xdr:nvSpPr>
        <xdr:cNvPr id="8" name="Rechthoek: afgeronde hoeken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B2F3B4-F2AF-480C-873D-C8E9B60166F6}"/>
            </a:ext>
          </a:extLst>
        </xdr:cNvPr>
        <xdr:cNvSpPr/>
      </xdr:nvSpPr>
      <xdr:spPr>
        <a:xfrm>
          <a:off x="13484193" y="175261"/>
          <a:ext cx="1744064" cy="4162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28</xdr:col>
      <xdr:colOff>104273</xdr:colOff>
      <xdr:row>3</xdr:row>
      <xdr:rowOff>56148</xdr:rowOff>
    </xdr:from>
    <xdr:to>
      <xdr:col>30</xdr:col>
      <xdr:colOff>583417</xdr:colOff>
      <xdr:row>5</xdr:row>
      <xdr:rowOff>136357</xdr:rowOff>
    </xdr:to>
    <xdr:sp macro="" textlink="">
      <xdr:nvSpPr>
        <xdr:cNvPr id="9" name="Rechthoek: afgeronde hoeken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624F29-B02E-4D59-815F-1270D2BED73E}"/>
            </a:ext>
          </a:extLst>
        </xdr:cNvPr>
        <xdr:cNvSpPr/>
      </xdr:nvSpPr>
      <xdr:spPr>
        <a:xfrm>
          <a:off x="13500233" y="719088"/>
          <a:ext cx="1744064" cy="415489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28</xdr:col>
      <xdr:colOff>112294</xdr:colOff>
      <xdr:row>6</xdr:row>
      <xdr:rowOff>96254</xdr:rowOff>
    </xdr:from>
    <xdr:to>
      <xdr:col>30</xdr:col>
      <xdr:colOff>585537</xdr:colOff>
      <xdr:row>8</xdr:row>
      <xdr:rowOff>160422</xdr:rowOff>
    </xdr:to>
    <xdr:sp macro="" textlink="">
      <xdr:nvSpPr>
        <xdr:cNvPr id="10" name="Rechthoek: afgeronde hoeken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13C8C6-86D3-4573-B094-876A5CCAC4FF}"/>
            </a:ext>
          </a:extLst>
        </xdr:cNvPr>
        <xdr:cNvSpPr/>
      </xdr:nvSpPr>
      <xdr:spPr>
        <a:xfrm>
          <a:off x="13508254" y="1262114"/>
          <a:ext cx="1738163" cy="414688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 M-TOETSEN</a:t>
          </a:r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B0C72258-D07B-4353-91EF-17CDBC15664A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5737C0DA-F734-4FD7-931B-15119D49346E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505CD05-D620-40F6-A687-A0277076A3C5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E7035F0-0DA1-407F-999A-2B97C27A83E8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26C33C54-2767-47B7-8BB0-6BAEAEED33DC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FB65C37F-EF2F-4B87-BBB8-DA64FB1DA42B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3F14B4F3-744B-4F5D-8CB3-885FD9F02990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2FD2CE2-9B0B-4F19-8DBF-538C8C169E75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96E049D6-04FF-4223-A22D-4C70CAC99EEE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AC8F294-A4A8-483E-9BFD-50447F50986D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BA69DE20-E78B-4597-B121-B0E78F8642F7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4228BF69-E6A0-423C-B00D-66A5C8B65964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152401</xdr:rowOff>
    </xdr:from>
    <xdr:to>
      <xdr:col>3</xdr:col>
      <xdr:colOff>7938</xdr:colOff>
      <xdr:row>2</xdr:row>
      <xdr:rowOff>38100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2D7B10B4-DCB1-4D8E-9631-B10B51C497C9}"/>
            </a:ext>
          </a:extLst>
        </xdr:cNvPr>
        <xdr:cNvSpPr txBox="1"/>
      </xdr:nvSpPr>
      <xdr:spPr>
        <a:xfrm>
          <a:off x="2112962" y="152401"/>
          <a:ext cx="2790826" cy="276224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0" name="Rechthoek: afgeronde hoeken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A79AB8-0590-4C18-B752-8D7EE949E227}"/>
            </a:ext>
          </a:extLst>
        </xdr:cNvPr>
        <xdr:cNvSpPr/>
      </xdr:nvSpPr>
      <xdr:spPr>
        <a:xfrm>
          <a:off x="15335250" y="1847850"/>
          <a:ext cx="2143125" cy="5524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</a:t>
          </a:r>
          <a:r>
            <a:rPr lang="nl-NL" sz="1600" b="1" baseline="0">
              <a:solidFill>
                <a:schemeClr val="tx1"/>
              </a:solidFill>
            </a:rPr>
            <a:t>-</a:t>
          </a:r>
          <a:r>
            <a:rPr lang="nl-NL" sz="1600" b="1">
              <a:solidFill>
                <a:schemeClr val="tx1"/>
              </a:solidFill>
            </a:rPr>
            <a:t>AANPAK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2" name="Rechthoek: afgeronde hoeken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5F33C6-EFF0-44DF-9A16-4D9313681E35}"/>
            </a:ext>
          </a:extLst>
        </xdr:cNvPr>
        <xdr:cNvSpPr/>
      </xdr:nvSpPr>
      <xdr:spPr>
        <a:xfrm>
          <a:off x="15335250" y="1247775"/>
          <a:ext cx="2143125" cy="52387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3" name="Rechthoek: afgeronde hoeken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3FB8C8-3839-4388-8809-BBDC9CE60D80}"/>
            </a:ext>
          </a:extLst>
        </xdr:cNvPr>
        <xdr:cNvSpPr/>
      </xdr:nvSpPr>
      <xdr:spPr>
        <a:xfrm>
          <a:off x="15335250" y="2514600"/>
          <a:ext cx="2143125" cy="6286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INTENSIEVE</a:t>
          </a:r>
          <a:r>
            <a:rPr lang="nl-NL" sz="1600" b="1" baseline="0">
              <a:solidFill>
                <a:schemeClr val="tx1"/>
              </a:solidFill>
            </a:rPr>
            <a:t>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3291E9-E74D-44FE-A45C-06E89D27C7DB}"/>
            </a:ext>
          </a:extLst>
        </xdr:cNvPr>
        <xdr:cNvSpPr/>
      </xdr:nvSpPr>
      <xdr:spPr>
        <a:xfrm>
          <a:off x="15335250" y="3257550"/>
          <a:ext cx="2143125" cy="6286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C444FA5F-01D4-4B7E-A2B6-B9D923061D99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2FCAF27-6549-425E-B00C-74536EFF74D9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BEA4E286-EAC7-425F-9375-D70980FA9A27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5DEEBED1-37F5-4137-A6C6-286F6112A01C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59D23C36-7D9A-432C-8379-90431E00D466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1675A502-DEC8-49E2-A483-F7C41EF018CF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C3D86B7D-E119-4FB7-9D27-E0B4A8E63FBE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197F31E5-8461-4ACC-9B72-AC1629B27567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77EA41C-26D8-4E4F-AD8F-DFFC16FB9DFC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22CB60E9-6E0A-4603-9763-467D28D83EE3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8DD4211-E75C-4474-B5F2-E44AE690F948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136743FF-430B-40DE-B0B1-749312524AC8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E2A94526-A9C0-4343-A448-A17B1CF7256A}"/>
            </a:ext>
          </a:extLst>
        </xdr:cNvPr>
        <xdr:cNvSpPr txBox="1"/>
      </xdr:nvSpPr>
      <xdr:spPr>
        <a:xfrm>
          <a:off x="2112962" y="158749"/>
          <a:ext cx="2787016" cy="68770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16" name="Rechthoek: afgeronde hoeken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577CC8-EE5F-4171-90FD-A7D1CCFD85C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 LIJN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17" name="Rechthoek: afgeronde hoeken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126956-DBF4-4164-9885-976764C0FFE3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18" name="Rechthoek: afgeronde hoeken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906281-119D-487D-A0E6-AD531B8ABF3C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INTENSIEVE</a:t>
          </a:r>
          <a:r>
            <a:rPr lang="nl-NL" sz="1600" b="1" baseline="0">
              <a:solidFill>
                <a:schemeClr val="tx1"/>
              </a:solidFill>
            </a:rPr>
            <a:t>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19" name="Rechthoek: afgeronde hoeken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E8BFBA-FAE0-41C5-BFAA-7C34C9DA18F9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D1ACC0DE-315E-4A8B-84C4-8E7727007D58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8F8DEFDD-0A06-44BC-9816-F0C8FE5F67E4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DCEB63BE-B839-4D2D-A0FD-AB4F9FF88FA4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10AFCAB-9CDA-4295-8B40-40FDCBCFD124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B7263539-AAD8-4B7A-A305-E6181FEFD6A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4ED424F9-02A1-4BC0-8F09-6832BBCAC33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5575ACBA-B8A8-4049-94B6-4A45D01D4D73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7F5D833-7879-4598-9B93-B3F20A66F5D9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18116C10-79F6-46E3-83DE-DA73001FC42F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16EB018-58B2-4392-92A8-C80CAD530DC1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13BFB9D-6AD5-4CD0-9B66-DF790C979F41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DE7E2CB4-0B23-47ED-A801-DC82CF110631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853BFA45-9721-47D9-B0AD-C59800751AD4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197F964-65B9-49A0-B1C6-A36EA4BFBFD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2FBE66B2-F3AD-4C64-BB16-6BBD31843233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39770C27-4B0C-4186-9EE3-E8DD8CE31455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FCD3E397-BB3E-49C5-9022-4C8FF0D31CA0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679758CD-710A-46F0-961D-A4CB928CA910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BD0B927A-F587-4F02-85DE-E86D3BD35091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5572D7-1822-4366-9122-E9F1F90449E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</a:t>
          </a:r>
          <a:r>
            <a:rPr lang="nl-NL" sz="1600" b="1" baseline="0">
              <a:solidFill>
                <a:schemeClr val="tx1"/>
              </a:solidFill>
            </a:rPr>
            <a:t> LIJN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9E3D54-50D7-4167-B428-6181A54ED2D7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F6D1C0E-0F9A-4662-8583-7FC293313211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BA4D53-0DFA-4F96-A6A6-880E8BA9A4FE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34326A60-32C7-45E2-9FBE-77F5E3C84146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5F00D40-C52B-4837-8F63-8806909F43A9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7B3711A-D6BA-4492-A740-E7DD9EB71046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AF5668BD-0BE0-4DA8-80BE-A84D01038CBA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C402C1FB-0DA4-4566-B288-E4116A89779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547A68AB-9E98-4614-9197-02FAA8C175E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995E5839-FF00-47EF-AE72-2BD52712F604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AF1821D9-5493-4CBA-9A12-E6FE6BDEE28C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73060AE8-5B38-4033-A968-09B632E91547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1855E886-4A68-4856-888D-C72AC7D84D6B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D54FB2D1-8B89-49AF-9B31-BF2295583267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C5E730D1-D434-4F5A-AD4B-6CE3B5C9C102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B777BC0C-72C8-4026-8AF3-C95CE7C993B3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C4A65D19-F122-4E42-A6B3-BC58D8477BF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50A4AE28-F154-4EBA-8688-FFDD13E0535B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AD6BA3F5-550E-4511-A7E3-4B2D94CBEBBB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E418BF18-9317-4ABA-8212-6BECB6148227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30B06C76-2658-431F-97A1-1B33C31BD77D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908B5713-E7B1-42E7-953A-BE60028089F8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795E01-5DB1-4896-9659-C5380368EAE9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</a:t>
          </a:r>
          <a:r>
            <a:rPr lang="nl-NL" sz="1600" b="1" baseline="0">
              <a:solidFill>
                <a:schemeClr val="tx1"/>
              </a:solidFill>
            </a:rPr>
            <a:t> LIJN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1B4CE9-15C9-45A8-B3BA-29567F833D30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E9C30C-A8D1-4B5A-9082-ABDB7A7AB825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A43891-266A-4B1A-8DC1-EF7CC816319C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INTENSIEVE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706582</xdr:rowOff>
    </xdr:from>
    <xdr:to>
      <xdr:col>4</xdr:col>
      <xdr:colOff>304800</xdr:colOff>
      <xdr:row>2</xdr:row>
      <xdr:rowOff>113281</xdr:rowOff>
    </xdr:to>
    <xdr:sp macro="" textlink="">
      <xdr:nvSpPr>
        <xdr:cNvPr id="3" name="Rechthoek: afgeronde hoek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29256E-2440-4BA5-A8B7-CCB4C4DC0EDD}"/>
            </a:ext>
          </a:extLst>
        </xdr:cNvPr>
        <xdr:cNvSpPr/>
      </xdr:nvSpPr>
      <xdr:spPr>
        <a:xfrm>
          <a:off x="256309" y="706582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6</xdr:col>
      <xdr:colOff>0</xdr:colOff>
      <xdr:row>0</xdr:row>
      <xdr:rowOff>706582</xdr:rowOff>
    </xdr:from>
    <xdr:to>
      <xdr:col>9</xdr:col>
      <xdr:colOff>304800</xdr:colOff>
      <xdr:row>2</xdr:row>
      <xdr:rowOff>113281</xdr:rowOff>
    </xdr:to>
    <xdr:sp macro="" textlink="">
      <xdr:nvSpPr>
        <xdr:cNvPr id="4" name="Rechthoek: afgeronde hoek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8D4C4B-DECC-4352-84B4-267CEFEAF9FD}"/>
            </a:ext>
          </a:extLst>
        </xdr:cNvPr>
        <xdr:cNvSpPr/>
      </xdr:nvSpPr>
      <xdr:spPr>
        <a:xfrm>
          <a:off x="256309" y="706582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32</xdr:row>
      <xdr:rowOff>89647</xdr:rowOff>
    </xdr:from>
    <xdr:to>
      <xdr:col>5</xdr:col>
      <xdr:colOff>412377</xdr:colOff>
      <xdr:row>43</xdr:row>
      <xdr:rowOff>134471</xdr:rowOff>
    </xdr:to>
    <xdr:sp macro="" textlink="">
      <xdr:nvSpPr>
        <xdr:cNvPr id="3" name="Tekstballon: rechthoek met afgeronde hoeken 2">
          <a:extLst>
            <a:ext uri="{FF2B5EF4-FFF2-40B4-BE49-F238E27FC236}">
              <a16:creationId xmlns:a16="http://schemas.microsoft.com/office/drawing/2014/main" id="{6FB9F612-2175-4A8C-8ACF-7A03BBAB3C8C}"/>
            </a:ext>
          </a:extLst>
        </xdr:cNvPr>
        <xdr:cNvSpPr/>
      </xdr:nvSpPr>
      <xdr:spPr>
        <a:xfrm>
          <a:off x="381000" y="5558118"/>
          <a:ext cx="3070412" cy="1918447"/>
        </a:xfrm>
        <a:prstGeom prst="wedgeRoundRectCallout">
          <a:avLst>
            <a:gd name="adj1" fmla="val 22808"/>
            <a:gd name="adj2" fmla="val 43421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Noteer</a:t>
          </a:r>
          <a:r>
            <a:rPr lang="nl-NL" sz="1400" baseline="0"/>
            <a:t> </a:t>
          </a:r>
          <a:r>
            <a:rPr lang="nl-NL" sz="1400"/>
            <a:t>sowieso de scores van de groepen 3,</a:t>
          </a:r>
          <a:r>
            <a:rPr lang="nl-NL" sz="1400" baseline="0"/>
            <a:t> 4, 6 en 8.</a:t>
          </a:r>
        </a:p>
        <a:p>
          <a:pPr algn="l"/>
          <a:endParaRPr lang="nl-NL" sz="1400" baseline="0"/>
        </a:p>
        <a:p>
          <a:pPr algn="l"/>
          <a:r>
            <a:rPr lang="nl-NL" sz="1400" baseline="0"/>
            <a:t>De groepen 5 en 7 zijn een optie.</a:t>
          </a:r>
        </a:p>
        <a:p>
          <a:pPr algn="l"/>
          <a:r>
            <a:rPr lang="nl-NL" sz="1400" baseline="0"/>
            <a:t>Maar ze geven wel een mooi beeld van het totaalplaatje van de school.</a:t>
          </a:r>
        </a:p>
        <a:p>
          <a:pPr algn="l"/>
          <a:endParaRPr lang="nl-NL" sz="1400" baseline="0"/>
        </a:p>
        <a:p>
          <a:pPr algn="l"/>
          <a:endParaRPr lang="nl-NL" sz="1400"/>
        </a:p>
      </xdr:txBody>
    </xdr:sp>
    <xdr:clientData/>
  </xdr:twoCellAnchor>
  <xdr:twoCellAnchor>
    <xdr:from>
      <xdr:col>11</xdr:col>
      <xdr:colOff>232335</xdr:colOff>
      <xdr:row>1</xdr:row>
      <xdr:rowOff>36227</xdr:rowOff>
    </xdr:from>
    <xdr:to>
      <xdr:col>21</xdr:col>
      <xdr:colOff>276785</xdr:colOff>
      <xdr:row>17</xdr:row>
      <xdr:rowOff>44824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3A6B7847-2545-4DB2-BFA3-0AF01DF7D815}"/>
            </a:ext>
          </a:extLst>
        </xdr:cNvPr>
        <xdr:cNvSpPr/>
      </xdr:nvSpPr>
      <xdr:spPr>
        <a:xfrm>
          <a:off x="6928970" y="224486"/>
          <a:ext cx="6140450" cy="2733867"/>
        </a:xfrm>
        <a:prstGeom prst="roundRect">
          <a:avLst/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/>
            <a:t>1. EERST:</a:t>
          </a:r>
          <a:r>
            <a:rPr lang="nl-NL" sz="1400" b="1" baseline="0"/>
            <a:t> </a:t>
          </a:r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l"/>
          <a:r>
            <a:rPr lang="nl-NL" sz="1400" baseline="0"/>
            <a:t>&gt;&gt; Kijk op het tabblad </a:t>
          </a:r>
          <a:r>
            <a:rPr lang="nl-NL" sz="1400" b="1" baseline="0"/>
            <a:t>TOTAAL</a:t>
          </a:r>
        </a:p>
        <a:p>
          <a:pPr algn="l"/>
          <a:r>
            <a:rPr lang="nl-NL" sz="1400" b="0" baseline="0"/>
            <a:t>&gt;&gt; Maak afspraken op schoolniveau  </a:t>
          </a:r>
        </a:p>
        <a:p>
          <a:pPr algn="l"/>
          <a:r>
            <a:rPr lang="nl-NL" sz="1400" b="0" baseline="0"/>
            <a:t>     op basis van een </a:t>
          </a:r>
          <a:r>
            <a:rPr lang="nl-NL" sz="1400" b="1" u="sng" baseline="0"/>
            <a:t>doorgaande lijn</a:t>
          </a:r>
          <a:r>
            <a:rPr lang="nl-NL" sz="1400" b="0" baseline="0"/>
            <a:t>.</a:t>
          </a:r>
        </a:p>
        <a:p>
          <a:pPr algn="l"/>
          <a:r>
            <a:rPr lang="nl-NL" sz="1400" b="0" baseline="0"/>
            <a:t>&gt;&gt; Noteer de aanpak op schoolniveau </a:t>
          </a:r>
        </a:p>
        <a:p>
          <a:pPr algn="l"/>
          <a:endParaRPr lang="nl-NL" sz="1400" b="1" baseline="0"/>
        </a:p>
        <a:p>
          <a:pPr algn="l"/>
          <a:r>
            <a:rPr lang="nl-NL" sz="1400" b="1" baseline="0"/>
            <a:t>2. VERVOLGENS: AANPAK OP GROEPSNIVEAU</a:t>
          </a:r>
        </a:p>
        <a:p>
          <a:pPr algn="l"/>
          <a:r>
            <a:rPr lang="nl-NL" sz="1400" b="0" baseline="0"/>
            <a:t>&gt;&gt; Basisaanpak &gt;&gt; lees het witte vak hiernaast.</a:t>
          </a:r>
          <a:endParaRPr lang="nl-NL" sz="1400" b="1" baseline="0"/>
        </a:p>
        <a:p>
          <a:pPr algn="l"/>
          <a:endParaRPr lang="nl-NL" sz="1400" b="0" baseline="0"/>
        </a:p>
        <a:p>
          <a:r>
            <a:rPr lang="nl-NL" sz="14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3. EVENTUEEL: AANPAK OP INDIVIDUEEL NIVEAU</a:t>
          </a:r>
          <a:endParaRPr lang="nl-NL" sz="1400">
            <a:effectLst/>
          </a:endParaRPr>
        </a:p>
        <a:p>
          <a:r>
            <a:rPr lang="nl-NL" sz="1400" b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&gt;&gt; Intensieve en verrijkte aanpak.</a:t>
          </a:r>
          <a:endParaRPr lang="nl-NL" sz="1400" b="1">
            <a:effectLst/>
          </a:endParaRPr>
        </a:p>
        <a:p>
          <a:pPr algn="l"/>
          <a:endParaRPr lang="nl-NL" sz="1400" b="0"/>
        </a:p>
      </xdr:txBody>
    </xdr:sp>
    <xdr:clientData/>
  </xdr:twoCellAnchor>
  <xdr:twoCellAnchor>
    <xdr:from>
      <xdr:col>16</xdr:col>
      <xdr:colOff>393700</xdr:colOff>
      <xdr:row>18</xdr:row>
      <xdr:rowOff>28755</xdr:rowOff>
    </xdr:from>
    <xdr:to>
      <xdr:col>21</xdr:col>
      <xdr:colOff>279400</xdr:colOff>
      <xdr:row>44</xdr:row>
      <xdr:rowOff>8964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29B6444-AAF4-48E7-B87F-D00F29106412}"/>
            </a:ext>
          </a:extLst>
        </xdr:cNvPr>
        <xdr:cNvSpPr/>
      </xdr:nvSpPr>
      <xdr:spPr>
        <a:xfrm>
          <a:off x="10138335" y="3112614"/>
          <a:ext cx="2933700" cy="4408774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WAT</a:t>
          </a:r>
          <a:r>
            <a:rPr lang="nl-NL" sz="1400" b="1" baseline="0">
              <a:solidFill>
                <a:srgbClr val="CC00FF"/>
              </a:solidFill>
            </a:rPr>
            <a:t> ZIE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DENK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DOE JE?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r>
            <a:rPr lang="nl-NL" sz="1400" b="1" baseline="0">
              <a:solidFill>
                <a:srgbClr val="CC00FF"/>
              </a:solidFill>
            </a:rPr>
            <a:t>NOTEER KORT WAT JE DOET: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JE PLAN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1. basisaanpak: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je middenmoot (minimaal 60%) waar je de lesinstructie op richt.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2. intensieve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die herhaalde instructie nodig hebben.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3. verrijkte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waarvoor je de baissstof gaat compacten - die extra uitdaging nodig hebben. 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</xdr:txBody>
    </xdr:sp>
    <xdr:clientData/>
  </xdr:twoCellAnchor>
  <xdr:twoCellAnchor>
    <xdr:from>
      <xdr:col>18</xdr:col>
      <xdr:colOff>46691</xdr:colOff>
      <xdr:row>9</xdr:row>
      <xdr:rowOff>52295</xdr:rowOff>
    </xdr:from>
    <xdr:to>
      <xdr:col>20</xdr:col>
      <xdr:colOff>592791</xdr:colOff>
      <xdr:row>15</xdr:row>
      <xdr:rowOff>138954</xdr:rowOff>
    </xdr:to>
    <xdr:sp macro="" textlink="">
      <xdr:nvSpPr>
        <xdr:cNvPr id="6" name="Rechthoek: afgeronde hoek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4D4DFF-A7B1-4892-A0B6-D05636AB619C}"/>
            </a:ext>
          </a:extLst>
        </xdr:cNvPr>
        <xdr:cNvSpPr/>
      </xdr:nvSpPr>
      <xdr:spPr>
        <a:xfrm>
          <a:off x="11010526" y="1603189"/>
          <a:ext cx="1765300" cy="1108636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van de</a:t>
          </a:r>
          <a:endParaRPr lang="nl-NL" sz="1400"/>
        </a:p>
        <a:p>
          <a:pPr algn="ctr"/>
          <a:r>
            <a:rPr lang="nl-NL" sz="1400"/>
            <a:t>INDICATOREN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35859</xdr:colOff>
      <xdr:row>32</xdr:row>
      <xdr:rowOff>89646</xdr:rowOff>
    </xdr:from>
    <xdr:to>
      <xdr:col>11</xdr:col>
      <xdr:colOff>71718</xdr:colOff>
      <xdr:row>43</xdr:row>
      <xdr:rowOff>161365</xdr:rowOff>
    </xdr:to>
    <xdr:sp macro="" textlink="">
      <xdr:nvSpPr>
        <xdr:cNvPr id="7" name="Tekstballon: rechthoek met afgeronde hoeken 6">
          <a:extLst>
            <a:ext uri="{FF2B5EF4-FFF2-40B4-BE49-F238E27FC236}">
              <a16:creationId xmlns:a16="http://schemas.microsoft.com/office/drawing/2014/main" id="{69E22F82-EF5E-4495-AB78-47EEE9960B71}"/>
            </a:ext>
          </a:extLst>
        </xdr:cNvPr>
        <xdr:cNvSpPr/>
      </xdr:nvSpPr>
      <xdr:spPr>
        <a:xfrm>
          <a:off x="3684494" y="5558117"/>
          <a:ext cx="3083859" cy="1945342"/>
        </a:xfrm>
        <a:prstGeom prst="wedgeRoundRectCallout">
          <a:avLst>
            <a:gd name="adj1" fmla="val 38261"/>
            <a:gd name="adj2" fmla="val -32100"/>
            <a:gd name="adj3" fmla="val 16667"/>
          </a:avLst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 baseline="0">
              <a:solidFill>
                <a:srgbClr val="CC00FF"/>
              </a:solidFill>
            </a:rPr>
            <a:t>De HANDLEIDING: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De </a:t>
          </a:r>
          <a:r>
            <a:rPr lang="nl-NL" sz="1400" b="1" u="sng" baseline="0">
              <a:solidFill>
                <a:srgbClr val="CC00FF"/>
              </a:solidFill>
            </a:rPr>
            <a:t>opmerkingen</a:t>
          </a:r>
          <a:r>
            <a:rPr lang="nl-NL" sz="1400" b="1" baseline="0">
              <a:solidFill>
                <a:srgbClr val="CC00FF"/>
              </a:solidFill>
            </a:rPr>
            <a:t> boven elke </a:t>
          </a:r>
          <a:r>
            <a:rPr lang="nl-NL" sz="1400" b="1" u="sng" baseline="0">
              <a:solidFill>
                <a:srgbClr val="CC00FF"/>
              </a:solidFill>
            </a:rPr>
            <a:t>kolom</a:t>
          </a:r>
          <a:r>
            <a:rPr lang="nl-NL" sz="1400" b="1" baseline="0">
              <a:solidFill>
                <a:srgbClr val="CC00FF"/>
              </a:solidFill>
            </a:rPr>
            <a:t>  </a:t>
          </a:r>
        </a:p>
      </xdr:txBody>
    </xdr:sp>
    <xdr:clientData/>
  </xdr:twoCellAnchor>
  <xdr:twoCellAnchor>
    <xdr:from>
      <xdr:col>11</xdr:col>
      <xdr:colOff>233083</xdr:colOff>
      <xdr:row>18</xdr:row>
      <xdr:rowOff>32865</xdr:rowOff>
    </xdr:from>
    <xdr:to>
      <xdr:col>16</xdr:col>
      <xdr:colOff>234950</xdr:colOff>
      <xdr:row>43</xdr:row>
      <xdr:rowOff>143435</xdr:rowOff>
    </xdr:to>
    <xdr:sp macro="" textlink="">
      <xdr:nvSpPr>
        <xdr:cNvPr id="8" name="Tekstballon: rechthoek met afgeronde hoeken 7">
          <a:extLst>
            <a:ext uri="{FF2B5EF4-FFF2-40B4-BE49-F238E27FC236}">
              <a16:creationId xmlns:a16="http://schemas.microsoft.com/office/drawing/2014/main" id="{270633D3-B629-4631-8006-75820EA1E9D7}"/>
            </a:ext>
          </a:extLst>
        </xdr:cNvPr>
        <xdr:cNvSpPr/>
      </xdr:nvSpPr>
      <xdr:spPr>
        <a:xfrm>
          <a:off x="6929718" y="3116724"/>
          <a:ext cx="3049867" cy="4368805"/>
        </a:xfrm>
        <a:prstGeom prst="wedgeRoundRectCallout">
          <a:avLst>
            <a:gd name="adj1" fmla="val -33070"/>
            <a:gd name="adj2" fmla="val 12276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aseline="0"/>
            <a:t>Is het kopje van een pagina groen gekleurd vul dan sowieso de kolom in (rode kopjes = een optie).</a:t>
          </a:r>
        </a:p>
        <a:p>
          <a:pPr algn="l"/>
          <a:endParaRPr lang="nl-NL" sz="1400" baseline="0"/>
        </a:p>
        <a:p>
          <a:pPr algn="l"/>
          <a:r>
            <a:rPr lang="nl-NL" sz="1400" b="1" baseline="0"/>
            <a:t>NOTEER OP TABBLAD TOTAAL:</a:t>
          </a:r>
        </a:p>
        <a:p>
          <a:pPr algn="l"/>
          <a:r>
            <a:rPr lang="nl-NL" sz="1400" b="1" baseline="0"/>
            <a:t>1. TEVREDENHEIDSSCORE:</a:t>
          </a:r>
        </a:p>
        <a:p>
          <a:pPr algn="l"/>
          <a:r>
            <a:rPr lang="nl-NL" sz="1400" baseline="0"/>
            <a:t>een inschatting van het percen-tage leerlingen waarvan de scores minimaal overeenkomen met de aanleg van de leerling.</a:t>
          </a:r>
        </a:p>
        <a:p>
          <a:pPr algn="l"/>
          <a:endParaRPr lang="nl-NL" sz="1400" baseline="0"/>
        </a:p>
        <a:p>
          <a:pPr algn="l"/>
          <a:r>
            <a:rPr lang="nl-NL" sz="1400" b="1"/>
            <a:t>2.</a:t>
          </a:r>
          <a:r>
            <a:rPr lang="nl-NL" sz="1400" b="1" baseline="0"/>
            <a:t> </a:t>
          </a:r>
          <a:r>
            <a:rPr lang="nl-NL" sz="1400" b="1"/>
            <a:t>SIGNAALSCORE </a:t>
          </a:r>
          <a:r>
            <a:rPr lang="nl-NL" sz="1400"/>
            <a:t>(Schoolweging): </a:t>
          </a:r>
          <a:endParaRPr lang="nl-NL" sz="1400" baseline="0"/>
        </a:p>
        <a:p>
          <a:pPr algn="l"/>
          <a:r>
            <a:rPr lang="nl-NL" sz="1400" baseline="0"/>
            <a:t>een optie. Scores zie je terug in de overzichten per leerling (de OP's) = de rode Signaal-lijn.</a:t>
          </a:r>
          <a:endParaRPr lang="nl-NL" sz="1400"/>
        </a:p>
      </xdr:txBody>
    </xdr:sp>
    <xdr:clientData/>
  </xdr:twoCellAnchor>
  <xdr:oneCellAnchor>
    <xdr:from>
      <xdr:col>7</xdr:col>
      <xdr:colOff>330201</xdr:colOff>
      <xdr:row>19</xdr:row>
      <xdr:rowOff>113553</xdr:rowOff>
    </xdr:from>
    <xdr:ext cx="885216" cy="1207248"/>
    <xdr:pic>
      <xdr:nvPicPr>
        <xdr:cNvPr id="9" name="Afbeelding 8">
          <a:extLst>
            <a:ext uri="{FF2B5EF4-FFF2-40B4-BE49-F238E27FC236}">
              <a16:creationId xmlns:a16="http://schemas.microsoft.com/office/drawing/2014/main" id="{8A41D9BF-E47B-46C0-BE12-AE916FD37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8436" y="3367741"/>
          <a:ext cx="885216" cy="1207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21</xdr:col>
      <xdr:colOff>457200</xdr:colOff>
      <xdr:row>1</xdr:row>
      <xdr:rowOff>44822</xdr:rowOff>
    </xdr:from>
    <xdr:to>
      <xdr:col>27</xdr:col>
      <xdr:colOff>152400</xdr:colOff>
      <xdr:row>43</xdr:row>
      <xdr:rowOff>152400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96202EFD-4619-4055-8150-8345F1C1CD82}"/>
            </a:ext>
          </a:extLst>
        </xdr:cNvPr>
        <xdr:cNvSpPr/>
      </xdr:nvSpPr>
      <xdr:spPr>
        <a:xfrm>
          <a:off x="13249835" y="233081"/>
          <a:ext cx="3352800" cy="7261413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ORGANISATIE BASISAANPAK</a:t>
          </a:r>
        </a:p>
        <a:p>
          <a:pPr algn="l"/>
          <a:endParaRPr lang="nl-NL" sz="1400" b="1">
            <a:solidFill>
              <a:srgbClr val="CC00FF"/>
            </a:solidFill>
          </a:endParaRPr>
        </a:p>
        <a:p>
          <a:pPr algn="l"/>
          <a:r>
            <a:rPr lang="nl-NL" sz="1400" b="0">
              <a:solidFill>
                <a:srgbClr val="CC00FF"/>
              </a:solidFill>
            </a:rPr>
            <a:t>Resultaten</a:t>
          </a:r>
          <a:r>
            <a:rPr lang="nl-NL" sz="1400" b="0" baseline="0">
              <a:solidFill>
                <a:srgbClr val="CC00FF"/>
              </a:solidFill>
            </a:rPr>
            <a:t> scoren </a:t>
          </a:r>
        </a:p>
        <a:p>
          <a:pPr algn="l"/>
          <a:r>
            <a:rPr lang="nl-NL" sz="2800" b="1" baseline="0">
              <a:solidFill>
                <a:srgbClr val="CC00FF"/>
              </a:solidFill>
            </a:rPr>
            <a:t>op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doorgaan met de gekozen aanpak.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boven</a:t>
          </a:r>
          <a:r>
            <a:rPr lang="nl-NL" sz="1400" b="1" baseline="0">
              <a:solidFill>
                <a:srgbClr val="CC00FF"/>
              </a:solidFill>
            </a:rPr>
            <a:t> de tevredenheidsscore: 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naast de basisinstructie vraagt de aanpak om een  hoger niveau.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onder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kies voor basisinstructie en investeer extra in instructie. Verlaag het instructieniveau NIET, maar ga intensiveren = er meer tijd in stoppen. (denk aan: motivatie / bewegend leren / afwisselende activiteiten).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>
            <a:solidFill>
              <a:srgbClr val="CC00FF"/>
            </a:solidFill>
          </a:endParaRPr>
        </a:p>
      </xdr:txBody>
    </xdr:sp>
    <xdr:clientData/>
  </xdr:twoCellAnchor>
  <xdr:twoCellAnchor>
    <xdr:from>
      <xdr:col>21</xdr:col>
      <xdr:colOff>537883</xdr:colOff>
      <xdr:row>28</xdr:row>
      <xdr:rowOff>35859</xdr:rowOff>
    </xdr:from>
    <xdr:to>
      <xdr:col>27</xdr:col>
      <xdr:colOff>62753</xdr:colOff>
      <xdr:row>43</xdr:row>
      <xdr:rowOff>62753</xdr:rowOff>
    </xdr:to>
    <xdr:sp macro="" textlink="">
      <xdr:nvSpPr>
        <xdr:cNvPr id="11" name="Rechthoek: afgeronde hoeken 10">
          <a:extLst>
            <a:ext uri="{FF2B5EF4-FFF2-40B4-BE49-F238E27FC236}">
              <a16:creationId xmlns:a16="http://schemas.microsoft.com/office/drawing/2014/main" id="{02BB1977-C5A8-485F-92D3-6E2789264166}"/>
            </a:ext>
          </a:extLst>
        </xdr:cNvPr>
        <xdr:cNvSpPr/>
      </xdr:nvSpPr>
      <xdr:spPr>
        <a:xfrm>
          <a:off x="13330518" y="4823012"/>
          <a:ext cx="3182470" cy="2581835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nl-NL" sz="1400" b="1"/>
            <a:t>De</a:t>
          </a:r>
          <a:r>
            <a:rPr lang="nl-NL" sz="1400" b="1" baseline="0"/>
            <a:t> LEERKRACHT maakt het PLAN</a:t>
          </a:r>
          <a:r>
            <a:rPr lang="nl-NL" sz="1400" baseline="0"/>
            <a:t>:</a:t>
          </a:r>
        </a:p>
        <a:p>
          <a:pPr algn="l"/>
          <a:r>
            <a:rPr lang="nl-NL" sz="1400" baseline="0"/>
            <a:t>De knoppen die handig zijn:</a:t>
          </a:r>
        </a:p>
        <a:p>
          <a:pPr algn="l"/>
          <a:r>
            <a:rPr lang="nl-NL" sz="1400" b="1" baseline="0"/>
            <a:t>1. handleiding</a:t>
          </a:r>
        </a:p>
        <a:p>
          <a:pPr algn="l"/>
          <a:r>
            <a:rPr lang="nl-NL" sz="1400" b="1" baseline="0"/>
            <a:t>2. totaal midden- en eindtoetsen</a:t>
          </a:r>
        </a:p>
        <a:p>
          <a:pPr algn="l"/>
          <a:r>
            <a:rPr lang="nl-NL" sz="1400" b="1" baseline="0"/>
            <a:t>3. doorgaande lijn (schoolafspraken)</a:t>
          </a:r>
        </a:p>
        <a:p>
          <a:pPr algn="l"/>
          <a:r>
            <a:rPr lang="nl-NL" sz="1400" b="1" baseline="0"/>
            <a:t>4. scores van jouw groep</a:t>
          </a:r>
        </a:p>
        <a:p>
          <a:pPr algn="l"/>
          <a:r>
            <a:rPr lang="nl-NL" sz="1400" b="1" baseline="0"/>
            <a:t>5. OP van jouw groep</a:t>
          </a:r>
        </a:p>
        <a:p>
          <a:pPr algn="l"/>
          <a:r>
            <a:rPr lang="nl-NL" sz="1400" b="1" baseline="0"/>
            <a:t>6. Kindgesprek</a:t>
          </a:r>
        </a:p>
        <a:p>
          <a:pPr algn="l"/>
          <a:r>
            <a:rPr lang="nl-NL" sz="1400" b="1" baseline="0"/>
            <a:t>7. basisaanpak / intensief / verrijkt</a:t>
          </a:r>
        </a:p>
      </xdr:txBody>
    </xdr:sp>
    <xdr:clientData/>
  </xdr:twoCellAnchor>
  <xdr:twoCellAnchor>
    <xdr:from>
      <xdr:col>18</xdr:col>
      <xdr:colOff>35111</xdr:colOff>
      <xdr:row>1</xdr:row>
      <xdr:rowOff>143803</xdr:rowOff>
    </xdr:from>
    <xdr:to>
      <xdr:col>20</xdr:col>
      <xdr:colOff>581211</xdr:colOff>
      <xdr:row>8</xdr:row>
      <xdr:rowOff>60133</xdr:rowOff>
    </xdr:to>
    <xdr:sp macro="" textlink="">
      <xdr:nvSpPr>
        <xdr:cNvPr id="12" name="Rechthoek: afgeronde hoeken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9D35B2-EA13-4874-910B-E69D60CFDB1B}"/>
            </a:ext>
          </a:extLst>
        </xdr:cNvPr>
        <xdr:cNvSpPr/>
      </xdr:nvSpPr>
      <xdr:spPr>
        <a:xfrm>
          <a:off x="10998946" y="332062"/>
          <a:ext cx="1765300" cy="1108636"/>
        </a:xfrm>
        <a:prstGeom prst="roundRect">
          <a:avLst/>
        </a:prstGeom>
        <a:solidFill>
          <a:schemeClr val="bg1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>
              <a:solidFill>
                <a:srgbClr val="CC00FF"/>
              </a:solidFill>
            </a:rPr>
            <a:t>AANPAK</a:t>
          </a:r>
          <a:r>
            <a:rPr lang="nl-NL" sz="1400" baseline="0">
              <a:solidFill>
                <a:srgbClr val="CC00FF"/>
              </a:solidFill>
            </a:rPr>
            <a:t> OP SCHOOLNIVEAU</a:t>
          </a:r>
          <a:endParaRPr lang="nl-NL" sz="1400">
            <a:solidFill>
              <a:srgbClr val="CC00FF"/>
            </a:solidFill>
          </a:endParaRPr>
        </a:p>
        <a:p>
          <a:pPr algn="ctr"/>
          <a:r>
            <a:rPr lang="nl-NL" sz="1400" b="1" u="sng">
              <a:solidFill>
                <a:srgbClr val="CC00FF"/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170330</xdr:colOff>
      <xdr:row>36</xdr:row>
      <xdr:rowOff>80682</xdr:rowOff>
    </xdr:from>
    <xdr:to>
      <xdr:col>10</xdr:col>
      <xdr:colOff>475130</xdr:colOff>
      <xdr:row>42</xdr:row>
      <xdr:rowOff>167341</xdr:rowOff>
    </xdr:to>
    <xdr:sp macro="" textlink="">
      <xdr:nvSpPr>
        <xdr:cNvPr id="14" name="Rechthoek: afgeronde hoeken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9CC398B-842B-4AE0-93A1-53DECD773286}"/>
            </a:ext>
          </a:extLst>
        </xdr:cNvPr>
        <xdr:cNvSpPr/>
      </xdr:nvSpPr>
      <xdr:spPr>
        <a:xfrm>
          <a:off x="3818965" y="6230470"/>
          <a:ext cx="2743200" cy="1108636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En</a:t>
          </a:r>
          <a:r>
            <a:rPr lang="nl-NL" sz="1400" baseline="0"/>
            <a:t> als je geen ABCDE of 12345 scores hebt? (bijv. IEP)</a:t>
          </a:r>
        </a:p>
        <a:p>
          <a:pPr algn="ctr"/>
          <a:r>
            <a:rPr lang="nl-NL" sz="1400" baseline="0">
              <a:solidFill>
                <a:schemeClr val="accent4">
                  <a:lumMod val="60000"/>
                  <a:lumOff val="40000"/>
                </a:schemeClr>
              </a:solidFill>
            </a:rPr>
            <a:t>Noteer dan het </a:t>
          </a:r>
          <a:r>
            <a:rPr lang="nl-NL" sz="1400" b="1" u="none" baseline="0">
              <a:solidFill>
                <a:schemeClr val="accent4">
                  <a:lumMod val="60000"/>
                  <a:lumOff val="40000"/>
                </a:schemeClr>
              </a:solidFill>
            </a:rPr>
            <a:t>LEERRENDEMENT</a:t>
          </a:r>
        </a:p>
        <a:p>
          <a:pPr algn="ctr"/>
          <a:r>
            <a:rPr lang="nl-NL" sz="1400" b="1" u="sng" baseline="0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  <a:endParaRPr lang="nl-NL" sz="14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oneCellAnchor>
    <xdr:from>
      <xdr:col>0</xdr:col>
      <xdr:colOff>422459</xdr:colOff>
      <xdr:row>1</xdr:row>
      <xdr:rowOff>36978</xdr:rowOff>
    </xdr:from>
    <xdr:ext cx="6372787" cy="5154647"/>
    <xdr:pic>
      <xdr:nvPicPr>
        <xdr:cNvPr id="13" name="Afbeelding 12">
          <a:extLst>
            <a:ext uri="{FF2B5EF4-FFF2-40B4-BE49-F238E27FC236}">
              <a16:creationId xmlns:a16="http://schemas.microsoft.com/office/drawing/2014/main" id="{3B2C24C0-C85A-412F-BDF0-F9FBCDE8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2459" y="227478"/>
          <a:ext cx="6372787" cy="5154647"/>
        </a:xfrm>
        <a:prstGeom prst="rect">
          <a:avLst/>
        </a:prstGeom>
        <a:scene3d>
          <a:camera prst="orthographicFront"/>
          <a:lightRig rig="threePt" dir="t"/>
        </a:scene3d>
        <a:sp3d>
          <a:bevelT/>
        </a:sp3d>
      </xdr:spPr>
    </xdr:pic>
    <xdr:clientData/>
  </xdr:oneCellAnchor>
  <xdr:oneCellAnchor>
    <xdr:from>
      <xdr:col>7</xdr:col>
      <xdr:colOff>330201</xdr:colOff>
      <xdr:row>19</xdr:row>
      <xdr:rowOff>113553</xdr:rowOff>
    </xdr:from>
    <xdr:ext cx="885216" cy="1207248"/>
    <xdr:pic>
      <xdr:nvPicPr>
        <xdr:cNvPr id="15" name="Afbeelding 14">
          <a:extLst>
            <a:ext uri="{FF2B5EF4-FFF2-40B4-BE49-F238E27FC236}">
              <a16:creationId xmlns:a16="http://schemas.microsoft.com/office/drawing/2014/main" id="{C402BEC7-F4BF-4C48-8874-7364852FF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9781" y="3321573"/>
          <a:ext cx="885216" cy="1207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98612</xdr:colOff>
      <xdr:row>8</xdr:row>
      <xdr:rowOff>161365</xdr:rowOff>
    </xdr:from>
    <xdr:to>
      <xdr:col>10</xdr:col>
      <xdr:colOff>188259</xdr:colOff>
      <xdr:row>13</xdr:row>
      <xdr:rowOff>161364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ED5CAF9A-C93C-4FEE-BFB7-2E8AC093C105}"/>
            </a:ext>
          </a:extLst>
        </xdr:cNvPr>
        <xdr:cNvSpPr txBox="1"/>
      </xdr:nvSpPr>
      <xdr:spPr>
        <a:xfrm rot="20453331">
          <a:off x="700592" y="1525345"/>
          <a:ext cx="5576047" cy="83819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  <a:bevelB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4400" b="1">
              <a:solidFill>
                <a:srgbClr val="CC00FF"/>
              </a:solidFill>
            </a:rPr>
            <a:t>VOORBEELDSCHOOL</a:t>
          </a:r>
        </a:p>
      </xdr:txBody>
    </xdr:sp>
    <xdr:clientData/>
  </xdr:twoCellAnchor>
  <xdr:twoCellAnchor>
    <xdr:from>
      <xdr:col>4</xdr:col>
      <xdr:colOff>216271</xdr:colOff>
      <xdr:row>20</xdr:row>
      <xdr:rowOff>3359</xdr:rowOff>
    </xdr:from>
    <xdr:to>
      <xdr:col>7</xdr:col>
      <xdr:colOff>152771</xdr:colOff>
      <xdr:row>27</xdr:row>
      <xdr:rowOff>17928</xdr:rowOff>
    </xdr:to>
    <xdr:sp macro="" textlink="">
      <xdr:nvSpPr>
        <xdr:cNvPr id="2" name="Rechthoek: afgeronde hoeken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D9AAEC0-D93A-44F1-9F54-08997F3D1A81}"/>
            </a:ext>
          </a:extLst>
        </xdr:cNvPr>
        <xdr:cNvSpPr/>
      </xdr:nvSpPr>
      <xdr:spPr>
        <a:xfrm>
          <a:off x="2645706" y="3427877"/>
          <a:ext cx="1765300" cy="1206875"/>
        </a:xfrm>
        <a:prstGeom prst="roundRect">
          <a:avLst/>
        </a:prstGeom>
        <a:solidFill>
          <a:srgbClr val="FF0000"/>
        </a:solidFill>
        <a:ln w="12700"/>
        <a:scene3d>
          <a:camera prst="orthographicFront"/>
          <a:lightRig rig="threePt" dir="t"/>
        </a:scene3d>
        <a:sp3d>
          <a:bevelT w="152400" h="152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/>
            <a:t>START</a:t>
          </a:r>
          <a:endParaRPr lang="nl-NL" sz="36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11</xdr:col>
      <xdr:colOff>528917</xdr:colOff>
      <xdr:row>39</xdr:row>
      <xdr:rowOff>17929</xdr:rowOff>
    </xdr:from>
    <xdr:to>
      <xdr:col>15</xdr:col>
      <xdr:colOff>519953</xdr:colOff>
      <xdr:row>43</xdr:row>
      <xdr:rowOff>53788</xdr:rowOff>
    </xdr:to>
    <xdr:sp macro="" textlink="">
      <xdr:nvSpPr>
        <xdr:cNvPr id="17" name="Rechthoek: afgeronde hoeken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1ED770A-B188-490F-AE07-08992FA766E6}"/>
            </a:ext>
          </a:extLst>
        </xdr:cNvPr>
        <xdr:cNvSpPr/>
      </xdr:nvSpPr>
      <xdr:spPr>
        <a:xfrm>
          <a:off x="7225552" y="6678705"/>
          <a:ext cx="2429436" cy="717177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over de </a:t>
          </a:r>
          <a:r>
            <a:rPr lang="nl-NL" sz="1400"/>
            <a:t>SIGNAALSCORE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411480</xdr:colOff>
      <xdr:row>1</xdr:row>
      <xdr:rowOff>132522</xdr:rowOff>
    </xdr:from>
    <xdr:to>
      <xdr:col>20</xdr:col>
      <xdr:colOff>518160</xdr:colOff>
      <xdr:row>33</xdr:row>
      <xdr:rowOff>30480</xdr:rowOff>
    </xdr:to>
    <xdr:sp macro="" textlink="">
      <xdr:nvSpPr>
        <xdr:cNvPr id="43" name="Rechthoek: afgeronde hoeken 4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088F2-4923-43AF-8B9A-34D68DFAF356}"/>
            </a:ext>
          </a:extLst>
        </xdr:cNvPr>
        <xdr:cNvSpPr/>
      </xdr:nvSpPr>
      <xdr:spPr>
        <a:xfrm>
          <a:off x="411480" y="132522"/>
          <a:ext cx="11437289" cy="5834932"/>
        </a:xfrm>
        <a:prstGeom prst="roundRect">
          <a:avLst>
            <a:gd name="adj" fmla="val 4246"/>
          </a:avLst>
        </a:prstGeom>
        <a:solidFill>
          <a:srgbClr val="00B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1400" b="1"/>
        </a:p>
      </xdr:txBody>
    </xdr:sp>
    <xdr:clientData fPrintsWithSheet="0"/>
  </xdr:twoCellAnchor>
  <xdr:twoCellAnchor>
    <xdr:from>
      <xdr:col>4</xdr:col>
      <xdr:colOff>388620</xdr:colOff>
      <xdr:row>4</xdr:row>
      <xdr:rowOff>38100</xdr:rowOff>
    </xdr:from>
    <xdr:to>
      <xdr:col>20</xdr:col>
      <xdr:colOff>220980</xdr:colOff>
      <xdr:row>28</xdr:row>
      <xdr:rowOff>91440</xdr:rowOff>
    </xdr:to>
    <xdr:sp macro="" textlink="">
      <xdr:nvSpPr>
        <xdr:cNvPr id="42" name="Rechthoek: afgeronde hoeken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FF2422-2A42-41B8-AF0D-8C5A8FCF9052}"/>
            </a:ext>
          </a:extLst>
        </xdr:cNvPr>
        <xdr:cNvSpPr/>
      </xdr:nvSpPr>
      <xdr:spPr>
        <a:xfrm>
          <a:off x="2827020" y="899160"/>
          <a:ext cx="9585960" cy="4076700"/>
        </a:xfrm>
        <a:prstGeom prst="roundRect">
          <a:avLst>
            <a:gd name="adj" fmla="val 4246"/>
          </a:avLst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1400" b="1"/>
        </a:p>
      </xdr:txBody>
    </xdr:sp>
    <xdr:clientData fPrintsWithSheet="0"/>
  </xdr:twoCellAnchor>
  <xdr:twoCellAnchor>
    <xdr:from>
      <xdr:col>1</xdr:col>
      <xdr:colOff>30480</xdr:colOff>
      <xdr:row>5</xdr:row>
      <xdr:rowOff>30480</xdr:rowOff>
    </xdr:from>
    <xdr:to>
      <xdr:col>4</xdr:col>
      <xdr:colOff>7620</xdr:colOff>
      <xdr:row>7</xdr:row>
      <xdr:rowOff>137160</xdr:rowOff>
    </xdr:to>
    <xdr:sp macro="" textlink="">
      <xdr:nvSpPr>
        <xdr:cNvPr id="3" name="Rechthoek: afgeronde hoek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CBAC3B-7BC0-426E-8D47-5B2C749010CB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bg1"/>
              </a:solidFill>
            </a:rPr>
            <a:t>HANDLEIDING</a:t>
          </a:r>
        </a:p>
      </xdr:txBody>
    </xdr:sp>
    <xdr:clientData fPrintsWithSheet="0"/>
  </xdr:twoCellAnchor>
  <xdr:twoCellAnchor>
    <xdr:from>
      <xdr:col>1</xdr:col>
      <xdr:colOff>30480</xdr:colOff>
      <xdr:row>9</xdr:row>
      <xdr:rowOff>30480</xdr:rowOff>
    </xdr:from>
    <xdr:to>
      <xdr:col>4</xdr:col>
      <xdr:colOff>7620</xdr:colOff>
      <xdr:row>11</xdr:row>
      <xdr:rowOff>137160</xdr:rowOff>
    </xdr:to>
    <xdr:sp macro="" textlink="">
      <xdr:nvSpPr>
        <xdr:cNvPr id="4" name="Rechthoek: afgeronde hoek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1E086D-6FE6-4A0F-BD0F-493CC24A4D47}"/>
            </a:ext>
          </a:extLst>
        </xdr:cNvPr>
        <xdr:cNvSpPr/>
      </xdr:nvSpPr>
      <xdr:spPr>
        <a:xfrm>
          <a:off x="640080" y="1752600"/>
          <a:ext cx="1805940" cy="44196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1</xdr:col>
      <xdr:colOff>30480</xdr:colOff>
      <xdr:row>13</xdr:row>
      <xdr:rowOff>30480</xdr:rowOff>
    </xdr:from>
    <xdr:to>
      <xdr:col>4</xdr:col>
      <xdr:colOff>7620</xdr:colOff>
      <xdr:row>15</xdr:row>
      <xdr:rowOff>137160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B9FBCC-FF6E-484E-8A88-A4BD0893BAF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LEERRENDEMENT</a:t>
          </a:r>
        </a:p>
      </xdr:txBody>
    </xdr:sp>
    <xdr:clientData fPrintsWithSheet="0"/>
  </xdr:twoCellAnchor>
  <xdr:twoCellAnchor>
    <xdr:from>
      <xdr:col>1</xdr:col>
      <xdr:colOff>30480</xdr:colOff>
      <xdr:row>17</xdr:row>
      <xdr:rowOff>30480</xdr:rowOff>
    </xdr:from>
    <xdr:to>
      <xdr:col>4</xdr:col>
      <xdr:colOff>7620</xdr:colOff>
      <xdr:row>19</xdr:row>
      <xdr:rowOff>137160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34E4ED-EA8A-407F-9EC0-373C9106AB0A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1</xdr:col>
      <xdr:colOff>30480</xdr:colOff>
      <xdr:row>21</xdr:row>
      <xdr:rowOff>30480</xdr:rowOff>
    </xdr:from>
    <xdr:to>
      <xdr:col>4</xdr:col>
      <xdr:colOff>7620</xdr:colOff>
      <xdr:row>23</xdr:row>
      <xdr:rowOff>137160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6F7C296-28ED-4DCC-8398-B4654F992CC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INDICATOREN</a:t>
          </a:r>
        </a:p>
      </xdr:txBody>
    </xdr:sp>
    <xdr:clientData fPrintsWithSheet="0"/>
  </xdr:twoCellAnchor>
  <xdr:twoCellAnchor>
    <xdr:from>
      <xdr:col>1</xdr:col>
      <xdr:colOff>30480</xdr:colOff>
      <xdr:row>25</xdr:row>
      <xdr:rowOff>30480</xdr:rowOff>
    </xdr:from>
    <xdr:to>
      <xdr:col>4</xdr:col>
      <xdr:colOff>7620</xdr:colOff>
      <xdr:row>27</xdr:row>
      <xdr:rowOff>137160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6ADC681-EE37-42D5-95B0-DBF9B22506D5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</a:t>
          </a:r>
          <a:r>
            <a:rPr lang="nl-NL" sz="1400" b="1" baseline="0">
              <a:solidFill>
                <a:schemeClr val="tx1"/>
              </a:solidFill>
            </a:rPr>
            <a:t> M-TOETSEN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5</xdr:col>
      <xdr:colOff>30480</xdr:colOff>
      <xdr:row>5</xdr:row>
      <xdr:rowOff>30480</xdr:rowOff>
    </xdr:from>
    <xdr:to>
      <xdr:col>8</xdr:col>
      <xdr:colOff>7620</xdr:colOff>
      <xdr:row>7</xdr:row>
      <xdr:rowOff>137160</xdr:rowOff>
    </xdr:to>
    <xdr:sp macro="" textlink="">
      <xdr:nvSpPr>
        <xdr:cNvPr id="10" name="Rechthoek: afgeronde hoeken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C241CDA-3F7D-4871-A20C-43F2145AA42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M3</a:t>
          </a:r>
        </a:p>
      </xdr:txBody>
    </xdr:sp>
    <xdr:clientData fPrintsWithSheet="0"/>
  </xdr:twoCellAnchor>
  <xdr:twoCellAnchor>
    <xdr:from>
      <xdr:col>9</xdr:col>
      <xdr:colOff>30480</xdr:colOff>
      <xdr:row>5</xdr:row>
      <xdr:rowOff>30480</xdr:rowOff>
    </xdr:from>
    <xdr:to>
      <xdr:col>12</xdr:col>
      <xdr:colOff>7620</xdr:colOff>
      <xdr:row>7</xdr:row>
      <xdr:rowOff>137160</xdr:rowOff>
    </xdr:to>
    <xdr:sp macro="" textlink="">
      <xdr:nvSpPr>
        <xdr:cNvPr id="11" name="Rechthoek: afgeronde hoeken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B48B7D6-5DE4-4E75-8085-37A9FF6A6AB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E3</a:t>
          </a:r>
        </a:p>
      </xdr:txBody>
    </xdr:sp>
    <xdr:clientData fPrintsWithSheet="0"/>
  </xdr:twoCellAnchor>
  <xdr:twoCellAnchor>
    <xdr:from>
      <xdr:col>13</xdr:col>
      <xdr:colOff>30480</xdr:colOff>
      <xdr:row>5</xdr:row>
      <xdr:rowOff>30480</xdr:rowOff>
    </xdr:from>
    <xdr:to>
      <xdr:col>16</xdr:col>
      <xdr:colOff>7620</xdr:colOff>
      <xdr:row>7</xdr:row>
      <xdr:rowOff>137160</xdr:rowOff>
    </xdr:to>
    <xdr:sp macro="" textlink="">
      <xdr:nvSpPr>
        <xdr:cNvPr id="12" name="Rechthoek: afgeronde hoeken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51EDE89-E827-420B-9051-2689F7E2AAB2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OP-3</a:t>
          </a:r>
        </a:p>
      </xdr:txBody>
    </xdr:sp>
    <xdr:clientData fPrintsWithSheet="0"/>
  </xdr:twoCellAnchor>
  <xdr:twoCellAnchor>
    <xdr:from>
      <xdr:col>17</xdr:col>
      <xdr:colOff>30480</xdr:colOff>
      <xdr:row>5</xdr:row>
      <xdr:rowOff>30480</xdr:rowOff>
    </xdr:from>
    <xdr:to>
      <xdr:col>20</xdr:col>
      <xdr:colOff>7620</xdr:colOff>
      <xdr:row>7</xdr:row>
      <xdr:rowOff>137160</xdr:rowOff>
    </xdr:to>
    <xdr:sp macro="" textlink="">
      <xdr:nvSpPr>
        <xdr:cNvPr id="14" name="Rechthoek: afgeronde hoeken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C1AB228-69BB-44F1-BD6C-97F835485AEB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KINDGESPREK-3</a:t>
          </a:r>
        </a:p>
      </xdr:txBody>
    </xdr:sp>
    <xdr:clientData fPrintsWithSheet="0"/>
  </xdr:twoCellAnchor>
  <xdr:twoCellAnchor>
    <xdr:from>
      <xdr:col>5</xdr:col>
      <xdr:colOff>30480</xdr:colOff>
      <xdr:row>9</xdr:row>
      <xdr:rowOff>30480</xdr:rowOff>
    </xdr:from>
    <xdr:to>
      <xdr:col>8</xdr:col>
      <xdr:colOff>7620</xdr:colOff>
      <xdr:row>11</xdr:row>
      <xdr:rowOff>137160</xdr:rowOff>
    </xdr:to>
    <xdr:sp macro="" textlink="">
      <xdr:nvSpPr>
        <xdr:cNvPr id="15" name="Rechthoek: afgeronde hoeken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A4D4BA0-91A8-4496-947B-68B6E249606F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M4</a:t>
          </a:r>
        </a:p>
      </xdr:txBody>
    </xdr:sp>
    <xdr:clientData fPrintsWithSheet="0"/>
  </xdr:twoCellAnchor>
  <xdr:twoCellAnchor>
    <xdr:from>
      <xdr:col>9</xdr:col>
      <xdr:colOff>30480</xdr:colOff>
      <xdr:row>9</xdr:row>
      <xdr:rowOff>30480</xdr:rowOff>
    </xdr:from>
    <xdr:to>
      <xdr:col>12</xdr:col>
      <xdr:colOff>7620</xdr:colOff>
      <xdr:row>11</xdr:row>
      <xdr:rowOff>137160</xdr:rowOff>
    </xdr:to>
    <xdr:sp macro="" textlink="">
      <xdr:nvSpPr>
        <xdr:cNvPr id="16" name="Rechthoek: afgeronde hoeken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707D363-5BC3-415C-8B1B-F0FBA5FDBB20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E4</a:t>
          </a:r>
        </a:p>
      </xdr:txBody>
    </xdr:sp>
    <xdr:clientData fPrintsWithSheet="0"/>
  </xdr:twoCellAnchor>
  <xdr:twoCellAnchor>
    <xdr:from>
      <xdr:col>13</xdr:col>
      <xdr:colOff>30480</xdr:colOff>
      <xdr:row>9</xdr:row>
      <xdr:rowOff>30480</xdr:rowOff>
    </xdr:from>
    <xdr:to>
      <xdr:col>16</xdr:col>
      <xdr:colOff>7620</xdr:colOff>
      <xdr:row>11</xdr:row>
      <xdr:rowOff>137160</xdr:rowOff>
    </xdr:to>
    <xdr:sp macro="" textlink="">
      <xdr:nvSpPr>
        <xdr:cNvPr id="17" name="Rechthoek: afgeronde hoeken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5A1AE5A-B86C-4F68-93CC-EB88764AE830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OP-4</a:t>
          </a:r>
        </a:p>
      </xdr:txBody>
    </xdr:sp>
    <xdr:clientData fPrintsWithSheet="0"/>
  </xdr:twoCellAnchor>
  <xdr:twoCellAnchor>
    <xdr:from>
      <xdr:col>17</xdr:col>
      <xdr:colOff>30480</xdr:colOff>
      <xdr:row>9</xdr:row>
      <xdr:rowOff>30480</xdr:rowOff>
    </xdr:from>
    <xdr:to>
      <xdr:col>20</xdr:col>
      <xdr:colOff>7620</xdr:colOff>
      <xdr:row>11</xdr:row>
      <xdr:rowOff>137160</xdr:rowOff>
    </xdr:to>
    <xdr:sp macro="" textlink="">
      <xdr:nvSpPr>
        <xdr:cNvPr id="18" name="Rechthoek: afgeronde hoeken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28EA908-A2BE-4AC0-A933-C561E69A43C7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KINDGESPREK-4</a:t>
          </a:r>
        </a:p>
      </xdr:txBody>
    </xdr:sp>
    <xdr:clientData fPrintsWithSheet="0"/>
  </xdr:twoCellAnchor>
  <xdr:twoCellAnchor>
    <xdr:from>
      <xdr:col>5</xdr:col>
      <xdr:colOff>30480</xdr:colOff>
      <xdr:row>13</xdr:row>
      <xdr:rowOff>30480</xdr:rowOff>
    </xdr:from>
    <xdr:to>
      <xdr:col>8</xdr:col>
      <xdr:colOff>7620</xdr:colOff>
      <xdr:row>15</xdr:row>
      <xdr:rowOff>137160</xdr:rowOff>
    </xdr:to>
    <xdr:sp macro="" textlink="">
      <xdr:nvSpPr>
        <xdr:cNvPr id="19" name="Rechthoek: afgeronde hoeken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A27B350-DE11-4B12-96C5-A0CB6722EF41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M5</a:t>
          </a:r>
        </a:p>
      </xdr:txBody>
    </xdr:sp>
    <xdr:clientData fPrintsWithSheet="0"/>
  </xdr:twoCellAnchor>
  <xdr:twoCellAnchor>
    <xdr:from>
      <xdr:col>9</xdr:col>
      <xdr:colOff>30480</xdr:colOff>
      <xdr:row>13</xdr:row>
      <xdr:rowOff>30480</xdr:rowOff>
    </xdr:from>
    <xdr:to>
      <xdr:col>12</xdr:col>
      <xdr:colOff>7620</xdr:colOff>
      <xdr:row>15</xdr:row>
      <xdr:rowOff>137160</xdr:rowOff>
    </xdr:to>
    <xdr:sp macro="" textlink="">
      <xdr:nvSpPr>
        <xdr:cNvPr id="20" name="Rechthoek: afgeronde hoeken 1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084DDF1-B31A-41DB-ACF6-5EB3998F3F5D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E5</a:t>
          </a:r>
        </a:p>
      </xdr:txBody>
    </xdr:sp>
    <xdr:clientData fPrintsWithSheet="0"/>
  </xdr:twoCellAnchor>
  <xdr:twoCellAnchor>
    <xdr:from>
      <xdr:col>13</xdr:col>
      <xdr:colOff>30480</xdr:colOff>
      <xdr:row>13</xdr:row>
      <xdr:rowOff>30480</xdr:rowOff>
    </xdr:from>
    <xdr:to>
      <xdr:col>16</xdr:col>
      <xdr:colOff>7620</xdr:colOff>
      <xdr:row>15</xdr:row>
      <xdr:rowOff>137160</xdr:rowOff>
    </xdr:to>
    <xdr:sp macro="" textlink="">
      <xdr:nvSpPr>
        <xdr:cNvPr id="21" name="Rechthoek: afgeronde hoeken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7288862-31BE-42E9-95A7-7B1F57E66055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OP-5</a:t>
          </a:r>
        </a:p>
      </xdr:txBody>
    </xdr:sp>
    <xdr:clientData fPrintsWithSheet="0"/>
  </xdr:twoCellAnchor>
  <xdr:twoCellAnchor>
    <xdr:from>
      <xdr:col>17</xdr:col>
      <xdr:colOff>30480</xdr:colOff>
      <xdr:row>13</xdr:row>
      <xdr:rowOff>30480</xdr:rowOff>
    </xdr:from>
    <xdr:to>
      <xdr:col>20</xdr:col>
      <xdr:colOff>7620</xdr:colOff>
      <xdr:row>15</xdr:row>
      <xdr:rowOff>137160</xdr:rowOff>
    </xdr:to>
    <xdr:sp macro="" textlink="">
      <xdr:nvSpPr>
        <xdr:cNvPr id="22" name="Rechthoek: afgeronde hoeken 2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CD706E91-5D95-4318-B943-9594941F586D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KINDGESPREK-5</a:t>
          </a:r>
        </a:p>
      </xdr:txBody>
    </xdr:sp>
    <xdr:clientData fPrintsWithSheet="0"/>
  </xdr:twoCellAnchor>
  <xdr:twoCellAnchor>
    <xdr:from>
      <xdr:col>5</xdr:col>
      <xdr:colOff>30480</xdr:colOff>
      <xdr:row>17</xdr:row>
      <xdr:rowOff>30480</xdr:rowOff>
    </xdr:from>
    <xdr:to>
      <xdr:col>8</xdr:col>
      <xdr:colOff>7620</xdr:colOff>
      <xdr:row>19</xdr:row>
      <xdr:rowOff>137160</xdr:rowOff>
    </xdr:to>
    <xdr:sp macro="" textlink="">
      <xdr:nvSpPr>
        <xdr:cNvPr id="23" name="Rechthoek: afgeronde hoeken 2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B1D4A931-8F9D-4996-BC9E-02F7EAF4C54C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M6</a:t>
          </a:r>
        </a:p>
      </xdr:txBody>
    </xdr:sp>
    <xdr:clientData fPrintsWithSheet="0"/>
  </xdr:twoCellAnchor>
  <xdr:twoCellAnchor>
    <xdr:from>
      <xdr:col>9</xdr:col>
      <xdr:colOff>30480</xdr:colOff>
      <xdr:row>17</xdr:row>
      <xdr:rowOff>30480</xdr:rowOff>
    </xdr:from>
    <xdr:to>
      <xdr:col>12</xdr:col>
      <xdr:colOff>7620</xdr:colOff>
      <xdr:row>19</xdr:row>
      <xdr:rowOff>137160</xdr:rowOff>
    </xdr:to>
    <xdr:sp macro="" textlink="">
      <xdr:nvSpPr>
        <xdr:cNvPr id="24" name="Rechthoek: afgeronde hoek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BD7AF21-45BD-4244-A88F-E7034AE956F5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E6</a:t>
          </a:r>
        </a:p>
      </xdr:txBody>
    </xdr:sp>
    <xdr:clientData fPrintsWithSheet="0"/>
  </xdr:twoCellAnchor>
  <xdr:twoCellAnchor>
    <xdr:from>
      <xdr:col>13</xdr:col>
      <xdr:colOff>30480</xdr:colOff>
      <xdr:row>17</xdr:row>
      <xdr:rowOff>30480</xdr:rowOff>
    </xdr:from>
    <xdr:to>
      <xdr:col>16</xdr:col>
      <xdr:colOff>7620</xdr:colOff>
      <xdr:row>19</xdr:row>
      <xdr:rowOff>137160</xdr:rowOff>
    </xdr:to>
    <xdr:sp macro="" textlink="">
      <xdr:nvSpPr>
        <xdr:cNvPr id="25" name="Rechthoek: afgeronde hoeken 2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DC40E557-D37A-49B7-A780-99B82C1C7D96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OP-6</a:t>
          </a:r>
        </a:p>
      </xdr:txBody>
    </xdr:sp>
    <xdr:clientData fPrintsWithSheet="0"/>
  </xdr:twoCellAnchor>
  <xdr:twoCellAnchor>
    <xdr:from>
      <xdr:col>17</xdr:col>
      <xdr:colOff>30480</xdr:colOff>
      <xdr:row>17</xdr:row>
      <xdr:rowOff>30480</xdr:rowOff>
    </xdr:from>
    <xdr:to>
      <xdr:col>20</xdr:col>
      <xdr:colOff>7620</xdr:colOff>
      <xdr:row>19</xdr:row>
      <xdr:rowOff>137160</xdr:rowOff>
    </xdr:to>
    <xdr:sp macro="" textlink="">
      <xdr:nvSpPr>
        <xdr:cNvPr id="26" name="Rechthoek: afgeronde hoeken 2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280865C8-486D-46E9-BCB5-5997E29E0779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KINDGESPREK-6</a:t>
          </a:r>
        </a:p>
      </xdr:txBody>
    </xdr:sp>
    <xdr:clientData fPrintsWithSheet="0"/>
  </xdr:twoCellAnchor>
  <xdr:twoCellAnchor>
    <xdr:from>
      <xdr:col>5</xdr:col>
      <xdr:colOff>30480</xdr:colOff>
      <xdr:row>21</xdr:row>
      <xdr:rowOff>30480</xdr:rowOff>
    </xdr:from>
    <xdr:to>
      <xdr:col>8</xdr:col>
      <xdr:colOff>7620</xdr:colOff>
      <xdr:row>23</xdr:row>
      <xdr:rowOff>137160</xdr:rowOff>
    </xdr:to>
    <xdr:sp macro="" textlink="">
      <xdr:nvSpPr>
        <xdr:cNvPr id="27" name="Rechthoek: afgeronde hoeken 2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6815DA9B-D435-4EC3-8AD9-F859973936F9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M7</a:t>
          </a:r>
        </a:p>
      </xdr:txBody>
    </xdr:sp>
    <xdr:clientData fPrintsWithSheet="0"/>
  </xdr:twoCellAnchor>
  <xdr:twoCellAnchor>
    <xdr:from>
      <xdr:col>9</xdr:col>
      <xdr:colOff>30480</xdr:colOff>
      <xdr:row>21</xdr:row>
      <xdr:rowOff>30480</xdr:rowOff>
    </xdr:from>
    <xdr:to>
      <xdr:col>12</xdr:col>
      <xdr:colOff>7620</xdr:colOff>
      <xdr:row>23</xdr:row>
      <xdr:rowOff>137160</xdr:rowOff>
    </xdr:to>
    <xdr:sp macro="" textlink="">
      <xdr:nvSpPr>
        <xdr:cNvPr id="28" name="Rechthoek: afgeronde hoeken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89BC54-1919-4CA3-9859-69F056C68433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E7</a:t>
          </a:r>
        </a:p>
      </xdr:txBody>
    </xdr:sp>
    <xdr:clientData fPrintsWithSheet="0"/>
  </xdr:twoCellAnchor>
  <xdr:twoCellAnchor>
    <xdr:from>
      <xdr:col>13</xdr:col>
      <xdr:colOff>30480</xdr:colOff>
      <xdr:row>21</xdr:row>
      <xdr:rowOff>30480</xdr:rowOff>
    </xdr:from>
    <xdr:to>
      <xdr:col>16</xdr:col>
      <xdr:colOff>7620</xdr:colOff>
      <xdr:row>23</xdr:row>
      <xdr:rowOff>137160</xdr:rowOff>
    </xdr:to>
    <xdr:sp macro="" textlink="">
      <xdr:nvSpPr>
        <xdr:cNvPr id="29" name="Rechthoek: afgeronde hoeken 28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4B2EA989-5BCC-4B1F-8682-4F502CA537C5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OP-7</a:t>
          </a:r>
        </a:p>
      </xdr:txBody>
    </xdr:sp>
    <xdr:clientData fPrintsWithSheet="0"/>
  </xdr:twoCellAnchor>
  <xdr:twoCellAnchor>
    <xdr:from>
      <xdr:col>17</xdr:col>
      <xdr:colOff>30480</xdr:colOff>
      <xdr:row>21</xdr:row>
      <xdr:rowOff>30480</xdr:rowOff>
    </xdr:from>
    <xdr:to>
      <xdr:col>20</xdr:col>
      <xdr:colOff>7620</xdr:colOff>
      <xdr:row>23</xdr:row>
      <xdr:rowOff>137160</xdr:rowOff>
    </xdr:to>
    <xdr:sp macro="" textlink="">
      <xdr:nvSpPr>
        <xdr:cNvPr id="30" name="Rechthoek: afgeronde hoeken 29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9DD7E376-64C9-48E0-B763-611D61FB7F90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KINDGESPREK-7</a:t>
          </a:r>
        </a:p>
      </xdr:txBody>
    </xdr:sp>
    <xdr:clientData fPrintsWithSheet="0"/>
  </xdr:twoCellAnchor>
  <xdr:twoCellAnchor>
    <xdr:from>
      <xdr:col>5</xdr:col>
      <xdr:colOff>30480</xdr:colOff>
      <xdr:row>25</xdr:row>
      <xdr:rowOff>30480</xdr:rowOff>
    </xdr:from>
    <xdr:to>
      <xdr:col>8</xdr:col>
      <xdr:colOff>7620</xdr:colOff>
      <xdr:row>27</xdr:row>
      <xdr:rowOff>137160</xdr:rowOff>
    </xdr:to>
    <xdr:sp macro="" textlink="">
      <xdr:nvSpPr>
        <xdr:cNvPr id="31" name="Rechthoek: afgeronde hoeken 30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EB9E7762-4501-40DA-91DD-57467FDB866B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8E7</a:t>
          </a:r>
        </a:p>
      </xdr:txBody>
    </xdr:sp>
    <xdr:clientData fPrintsWithSheet="0"/>
  </xdr:twoCellAnchor>
  <xdr:twoCellAnchor>
    <xdr:from>
      <xdr:col>9</xdr:col>
      <xdr:colOff>30480</xdr:colOff>
      <xdr:row>25</xdr:row>
      <xdr:rowOff>30480</xdr:rowOff>
    </xdr:from>
    <xdr:to>
      <xdr:col>12</xdr:col>
      <xdr:colOff>7620</xdr:colOff>
      <xdr:row>27</xdr:row>
      <xdr:rowOff>137160</xdr:rowOff>
    </xdr:to>
    <xdr:sp macro="" textlink="">
      <xdr:nvSpPr>
        <xdr:cNvPr id="32" name="Rechthoek: afgeronde hoeken 31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D9515103-0FAD-4108-AC77-84D29D3868F4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B8</a:t>
          </a:r>
        </a:p>
      </xdr:txBody>
    </xdr:sp>
    <xdr:clientData fPrintsWithSheet="0"/>
  </xdr:twoCellAnchor>
  <xdr:twoCellAnchor>
    <xdr:from>
      <xdr:col>13</xdr:col>
      <xdr:colOff>30480</xdr:colOff>
      <xdr:row>25</xdr:row>
      <xdr:rowOff>30480</xdr:rowOff>
    </xdr:from>
    <xdr:to>
      <xdr:col>16</xdr:col>
      <xdr:colOff>7620</xdr:colOff>
      <xdr:row>27</xdr:row>
      <xdr:rowOff>137160</xdr:rowOff>
    </xdr:to>
    <xdr:sp macro="" textlink="">
      <xdr:nvSpPr>
        <xdr:cNvPr id="33" name="Rechthoek: afgeronde hoeken 3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10DF26A2-6D57-41F6-BB56-83832E2F90BA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OP-8</a:t>
          </a:r>
        </a:p>
      </xdr:txBody>
    </xdr:sp>
    <xdr:clientData fPrintsWithSheet="0"/>
  </xdr:twoCellAnchor>
  <xdr:twoCellAnchor>
    <xdr:from>
      <xdr:col>17</xdr:col>
      <xdr:colOff>30480</xdr:colOff>
      <xdr:row>25</xdr:row>
      <xdr:rowOff>30480</xdr:rowOff>
    </xdr:from>
    <xdr:to>
      <xdr:col>20</xdr:col>
      <xdr:colOff>7620</xdr:colOff>
      <xdr:row>27</xdr:row>
      <xdr:rowOff>137160</xdr:rowOff>
    </xdr:to>
    <xdr:sp macro="" textlink="">
      <xdr:nvSpPr>
        <xdr:cNvPr id="34" name="Rechthoek: afgeronde hoeken 3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D63AD8EE-EA79-49EC-B0B0-E520AD9ABBA5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KINDGESPREK-8</a:t>
          </a:r>
        </a:p>
      </xdr:txBody>
    </xdr:sp>
    <xdr:clientData fPrintsWithSheet="0"/>
  </xdr:twoCellAnchor>
  <xdr:twoCellAnchor>
    <xdr:from>
      <xdr:col>1</xdr:col>
      <xdr:colOff>30480</xdr:colOff>
      <xdr:row>29</xdr:row>
      <xdr:rowOff>30480</xdr:rowOff>
    </xdr:from>
    <xdr:to>
      <xdr:col>4</xdr:col>
      <xdr:colOff>7620</xdr:colOff>
      <xdr:row>31</xdr:row>
      <xdr:rowOff>137160</xdr:rowOff>
    </xdr:to>
    <xdr:sp macro="" textlink="">
      <xdr:nvSpPr>
        <xdr:cNvPr id="37" name="Rechthoek: afgeronde hoeken 36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D7796824-7B25-48DC-8175-39C9CD6D2AE4}"/>
            </a:ext>
          </a:extLst>
        </xdr:cNvPr>
        <xdr:cNvSpPr/>
      </xdr:nvSpPr>
      <xdr:spPr>
        <a:xfrm>
          <a:off x="6400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</a:t>
          </a:r>
          <a:r>
            <a:rPr lang="nl-NL" sz="1400" b="1" baseline="0">
              <a:solidFill>
                <a:schemeClr val="tx1"/>
              </a:solidFill>
            </a:rPr>
            <a:t> E-TOETSEN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5</xdr:col>
      <xdr:colOff>30480</xdr:colOff>
      <xdr:row>29</xdr:row>
      <xdr:rowOff>30480</xdr:rowOff>
    </xdr:from>
    <xdr:to>
      <xdr:col>8</xdr:col>
      <xdr:colOff>7620</xdr:colOff>
      <xdr:row>31</xdr:row>
      <xdr:rowOff>137160</xdr:rowOff>
    </xdr:to>
    <xdr:sp macro="" textlink="">
      <xdr:nvSpPr>
        <xdr:cNvPr id="38" name="Rechthoek: afgeronde hoeken 3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A7C78D50-C950-4C8B-90BF-57611F947CB2}"/>
            </a:ext>
          </a:extLst>
        </xdr:cNvPr>
        <xdr:cNvSpPr/>
      </xdr:nvSpPr>
      <xdr:spPr>
        <a:xfrm>
          <a:off x="30784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DOORGAANDE</a:t>
          </a:r>
          <a:r>
            <a:rPr lang="nl-NL" sz="1400" b="1" baseline="0">
              <a:solidFill>
                <a:schemeClr val="tx1"/>
              </a:solidFill>
            </a:rPr>
            <a:t> LIJN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9</xdr:col>
      <xdr:colOff>30480</xdr:colOff>
      <xdr:row>29</xdr:row>
      <xdr:rowOff>30480</xdr:rowOff>
    </xdr:from>
    <xdr:to>
      <xdr:col>12</xdr:col>
      <xdr:colOff>7620</xdr:colOff>
      <xdr:row>31</xdr:row>
      <xdr:rowOff>137160</xdr:rowOff>
    </xdr:to>
    <xdr:sp macro="" textlink="">
      <xdr:nvSpPr>
        <xdr:cNvPr id="39" name="Rechthoek: afgeronde hoeken 38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5FB3D7A2-9F9A-42B2-A2AE-DC43A7310210}"/>
            </a:ext>
          </a:extLst>
        </xdr:cNvPr>
        <xdr:cNvSpPr/>
      </xdr:nvSpPr>
      <xdr:spPr>
        <a:xfrm>
          <a:off x="55168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13</xdr:col>
      <xdr:colOff>30480</xdr:colOff>
      <xdr:row>29</xdr:row>
      <xdr:rowOff>30480</xdr:rowOff>
    </xdr:from>
    <xdr:to>
      <xdr:col>16</xdr:col>
      <xdr:colOff>7620</xdr:colOff>
      <xdr:row>31</xdr:row>
      <xdr:rowOff>137160</xdr:rowOff>
    </xdr:to>
    <xdr:sp macro="" textlink="">
      <xdr:nvSpPr>
        <xdr:cNvPr id="40" name="Rechthoek: afgeronde hoeken 3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2F1FA2A1-355C-4C25-8E43-61FC109B9428}"/>
            </a:ext>
          </a:extLst>
        </xdr:cNvPr>
        <xdr:cNvSpPr/>
      </xdr:nvSpPr>
      <xdr:spPr>
        <a:xfrm>
          <a:off x="79552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INTENSIEVE</a:t>
          </a:r>
          <a:r>
            <a:rPr lang="nl-NL" sz="1400" b="1" baseline="0">
              <a:solidFill>
                <a:schemeClr val="tx1"/>
              </a:solidFill>
            </a:rPr>
            <a:t> AANPAK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17</xdr:col>
      <xdr:colOff>30480</xdr:colOff>
      <xdr:row>29</xdr:row>
      <xdr:rowOff>30480</xdr:rowOff>
    </xdr:from>
    <xdr:to>
      <xdr:col>20</xdr:col>
      <xdr:colOff>7620</xdr:colOff>
      <xdr:row>31</xdr:row>
      <xdr:rowOff>137160</xdr:rowOff>
    </xdr:to>
    <xdr:sp macro="" textlink="">
      <xdr:nvSpPr>
        <xdr:cNvPr id="41" name="Rechthoek: afgeronde hoeken 40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2DD4B40E-9C52-4895-80C3-92BDCDEDB721}"/>
            </a:ext>
          </a:extLst>
        </xdr:cNvPr>
        <xdr:cNvSpPr/>
      </xdr:nvSpPr>
      <xdr:spPr>
        <a:xfrm>
          <a:off x="103936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VERRIJKTE</a:t>
          </a:r>
          <a:r>
            <a:rPr lang="nl-NL" sz="1400" b="1" baseline="0">
              <a:solidFill>
                <a:schemeClr val="tx1"/>
              </a:solidFill>
            </a:rPr>
            <a:t> AANPAK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</xdr:col>
      <xdr:colOff>26504</xdr:colOff>
      <xdr:row>1</xdr:row>
      <xdr:rowOff>322029</xdr:rowOff>
    </xdr:from>
    <xdr:to>
      <xdr:col>20</xdr:col>
      <xdr:colOff>238538</xdr:colOff>
      <xdr:row>2</xdr:row>
      <xdr:rowOff>159026</xdr:rowOff>
    </xdr:to>
    <xdr:sp macro="" textlink="">
      <xdr:nvSpPr>
        <xdr:cNvPr id="2" name="Rechthoek: afgeronde hoeken 1">
          <a:extLst>
            <a:ext uri="{FF2B5EF4-FFF2-40B4-BE49-F238E27FC236}">
              <a16:creationId xmlns:a16="http://schemas.microsoft.com/office/drawing/2014/main" id="{5CD31165-896D-4F71-AEA9-59CAF49F945B}"/>
            </a:ext>
          </a:extLst>
        </xdr:cNvPr>
        <xdr:cNvSpPr/>
      </xdr:nvSpPr>
      <xdr:spPr>
        <a:xfrm>
          <a:off x="636104" y="322029"/>
          <a:ext cx="10933043" cy="49298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RIO</a:t>
          </a:r>
          <a:r>
            <a:rPr lang="nl-NL" sz="1400" b="1" baseline="0">
              <a:solidFill>
                <a:schemeClr val="tx1"/>
              </a:solidFill>
            </a:rPr>
            <a:t> = Rapportage Indicatoren Opbrengsten </a:t>
          </a:r>
          <a:r>
            <a:rPr lang="nl-NL" sz="1400" b="0" baseline="0">
              <a:solidFill>
                <a:schemeClr val="tx1"/>
              </a:solidFill>
            </a:rPr>
            <a:t>- voor scholen die eruit willen halen wat erin zit</a:t>
          </a:r>
          <a:endParaRPr lang="nl-NL" sz="1400" b="0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1127CAC-168D-427C-A042-288555A8EBB5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A7B8BF-D9A6-4098-8B70-E922662CE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C0EDE20C-E4C5-49FC-8BAF-6B009075D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F4F21B4-1332-C93D-BA34-CB913E5FC7CD}"/>
            </a:ext>
          </a:extLst>
        </xdr:cNvPr>
        <xdr:cNvSpPr/>
      </xdr:nvSpPr>
      <xdr:spPr>
        <a:xfrm>
          <a:off x="3935506" y="1353671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95E7A44-F2ED-41EE-8D99-580232807C67}"/>
            </a:ext>
          </a:extLst>
        </xdr:cNvPr>
        <xdr:cNvSpPr/>
      </xdr:nvSpPr>
      <xdr:spPr>
        <a:xfrm>
          <a:off x="6831106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gr.3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87202F0-403D-413C-A793-E568D10D474E}"/>
            </a:ext>
          </a:extLst>
        </xdr:cNvPr>
        <xdr:cNvSpPr/>
      </xdr:nvSpPr>
      <xdr:spPr>
        <a:xfrm>
          <a:off x="9771529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D9BDD1F-7EFC-4C99-BBED-7676CF6CF0B1}"/>
            </a:ext>
          </a:extLst>
        </xdr:cNvPr>
        <xdr:cNvSpPr/>
      </xdr:nvSpPr>
      <xdr:spPr>
        <a:xfrm>
          <a:off x="12711953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4CB10494-819E-4555-8CF2-97A69B6B9F0D}"/>
            </a:ext>
          </a:extLst>
        </xdr:cNvPr>
        <xdr:cNvSpPr/>
      </xdr:nvSpPr>
      <xdr:spPr>
        <a:xfrm>
          <a:off x="3881716" y="197223"/>
          <a:ext cx="12174071" cy="510988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M3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41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E66F7AE-28A9-45C6-A24D-CB0CF1D5E85B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152399</xdr:colOff>
      <xdr:row>59</xdr:row>
      <xdr:rowOff>21430</xdr:rowOff>
    </xdr:from>
    <xdr:to>
      <xdr:col>50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2B972A4-9302-4057-9B48-EBE8F11EA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8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6F2B2FBD-51D1-457D-B0C2-6D5C68D0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17931</xdr:colOff>
      <xdr:row>17</xdr:row>
      <xdr:rowOff>8966</xdr:rowOff>
    </xdr:from>
    <xdr:to>
      <xdr:col>3</xdr:col>
      <xdr:colOff>1</xdr:colOff>
      <xdr:row>53</xdr:row>
      <xdr:rowOff>8965</xdr:rowOff>
    </xdr:to>
    <xdr:sp macro="" textlink="">
      <xdr:nvSpPr>
        <xdr:cNvPr id="6" name="Rechthoek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459BF19-807E-7BE6-5188-3EEB6EA1DB2C}"/>
            </a:ext>
          </a:extLst>
        </xdr:cNvPr>
        <xdr:cNvSpPr/>
      </xdr:nvSpPr>
      <xdr:spPr>
        <a:xfrm>
          <a:off x="277907" y="2653554"/>
          <a:ext cx="2142565" cy="6777317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44824</xdr:colOff>
      <xdr:row>5</xdr:row>
      <xdr:rowOff>152400</xdr:rowOff>
    </xdr:from>
    <xdr:to>
      <xdr:col>7</xdr:col>
      <xdr:colOff>708212</xdr:colOff>
      <xdr:row>8</xdr:row>
      <xdr:rowOff>17929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9E71C07-4C1D-480A-921B-F4F52006951D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9</xdr:col>
      <xdr:colOff>0</xdr:colOff>
      <xdr:row>6</xdr:row>
      <xdr:rowOff>0</xdr:rowOff>
    </xdr:from>
    <xdr:to>
      <xdr:col>11</xdr:col>
      <xdr:colOff>663388</xdr:colOff>
      <xdr:row>8</xdr:row>
      <xdr:rowOff>35858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CA339A-653F-452A-90A4-74CDD69EF8FF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gr.3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36</xdr:col>
      <xdr:colOff>0</xdr:colOff>
      <xdr:row>6</xdr:row>
      <xdr:rowOff>0</xdr:rowOff>
    </xdr:from>
    <xdr:to>
      <xdr:col>40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C3D804-6A78-4259-9B54-595469A7CF4B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42</xdr:col>
      <xdr:colOff>0</xdr:colOff>
      <xdr:row>6</xdr:row>
      <xdr:rowOff>0</xdr:rowOff>
    </xdr:from>
    <xdr:to>
      <xdr:col>46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B230B75-B219-4C31-8234-E6C926D3503E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4</xdr:col>
      <xdr:colOff>726140</xdr:colOff>
      <xdr:row>1</xdr:row>
      <xdr:rowOff>17929</xdr:rowOff>
    </xdr:from>
    <xdr:to>
      <xdr:col>49</xdr:col>
      <xdr:colOff>699246</xdr:colOff>
      <xdr:row>3</xdr:row>
      <xdr:rowOff>8964</xdr:rowOff>
    </xdr:to>
    <xdr:sp macro="" textlink="">
      <xdr:nvSpPr>
        <xdr:cNvPr id="11" name="Rechthoek: afgeronde hoeken 10">
          <a:extLst>
            <a:ext uri="{FF2B5EF4-FFF2-40B4-BE49-F238E27FC236}">
              <a16:creationId xmlns:a16="http://schemas.microsoft.com/office/drawing/2014/main" id="{BB1D2779-225A-47A1-9F2F-90C5C1A17306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E3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B8364CA5-BA1D-4959-811C-CC685550E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B9E234AC-78B4-4241-B183-082EE85612EF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3B92311-E6F3-4F9A-94A7-D4FF4C6087B4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3F258481-5850-4494-B304-B9F7C0434A69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84859FF2-9CB1-4A8A-A853-2D7F30CDB80E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73E71641-7FFF-477D-BF48-A16F9ACC379D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C830C249-D207-4A4A-9FB8-DE315E40FA85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BCA6D097-0F84-4111-B700-C31439069C68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13DEF055-EBCF-4492-8211-241C9DB46CD6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EB4667F0-A241-4EF4-B14F-4CF0E14EF36A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C560AA8-2681-4C32-940F-126F7755612E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3192F9E9-BDA9-4F85-AE45-B61A9650093C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05DA869-8466-4097-A761-6DCF8EE40317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16B20B47-2E80-4582-9425-2CC6FB452776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D44638D3-E433-4A72-A429-AD14DCD3BEDF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A30CEC76-8308-4B3D-AD5F-19D409B1F4E9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6</xdr:col>
      <xdr:colOff>597876</xdr:colOff>
      <xdr:row>5</xdr:row>
      <xdr:rowOff>23447</xdr:rowOff>
    </xdr:from>
    <xdr:to>
      <xdr:col>31</xdr:col>
      <xdr:colOff>0</xdr:colOff>
      <xdr:row>42</xdr:row>
      <xdr:rowOff>11724</xdr:rowOff>
    </xdr:to>
    <xdr:graphicFrame macro="">
      <xdr:nvGraphicFramePr>
        <xdr:cNvPr id="19" name="Grafiek 18">
          <a:extLst>
            <a:ext uri="{FF2B5EF4-FFF2-40B4-BE49-F238E27FC236}">
              <a16:creationId xmlns:a16="http://schemas.microsoft.com/office/drawing/2014/main" id="{10114456-4741-FFA6-A827-01ECDC3709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22" name="Rechthoek: afgeronde hoeken 2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29EC236-1DD6-4228-9F57-ED1C4D94F069}"/>
            </a:ext>
          </a:extLst>
        </xdr:cNvPr>
        <xdr:cNvSpPr/>
      </xdr:nvSpPr>
      <xdr:spPr>
        <a:xfrm>
          <a:off x="431800" y="98557"/>
          <a:ext cx="879117" cy="64281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18" name="Rechthoek: afgeronde hoeken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8E7F2D0-8CC4-43F8-9827-06FC52C30F90}"/>
            </a:ext>
          </a:extLst>
        </xdr:cNvPr>
        <xdr:cNvSpPr/>
      </xdr:nvSpPr>
      <xdr:spPr>
        <a:xfrm>
          <a:off x="1414769" y="93789"/>
          <a:ext cx="881000" cy="64281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M3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20" name="Rechthoek: afgeronde hoeken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4D37D86-5C2A-49A4-8424-DD45BED39D6A}"/>
            </a:ext>
          </a:extLst>
        </xdr:cNvPr>
        <xdr:cNvSpPr/>
      </xdr:nvSpPr>
      <xdr:spPr>
        <a:xfrm>
          <a:off x="2411517" y="93789"/>
          <a:ext cx="888530" cy="64281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E3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1" name="Rechthoek: afgeronde hoeken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2255ED1-EA3C-4B7E-B202-6B26E9BACB09}"/>
            </a:ext>
          </a:extLst>
        </xdr:cNvPr>
        <xdr:cNvSpPr/>
      </xdr:nvSpPr>
      <xdr:spPr>
        <a:xfrm>
          <a:off x="419100" y="857738"/>
          <a:ext cx="2880947" cy="62967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3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4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20050-FB3F-4251-A69E-C31D0549EB80}">
  <sheetPr codeName="Blad1">
    <tabColor rgb="FFCCCCFF"/>
  </sheetPr>
  <dimension ref="M2"/>
  <sheetViews>
    <sheetView showGridLines="0" showRowColHeaders="0" workbookViewId="0"/>
  </sheetViews>
  <sheetFormatPr defaultRowHeight="13.2" x14ac:dyDescent="0.25"/>
  <sheetData>
    <row r="2" spans="13:13" x14ac:dyDescent="0.25">
      <c r="M2" t="e" vm="1">
        <v>#VALUE!</v>
      </c>
    </row>
  </sheetData>
  <sheetProtection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AF6E3-24E0-4F3A-8EA0-5EB71C5E6BE1}">
  <sheetPr codeName="Blad28">
    <tabColor rgb="FFCCCCFF"/>
  </sheetPr>
  <dimension ref="B3:DK76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7"/>
    <col min="2" max="2" width="6.21875" style="270" bestFit="1" customWidth="1"/>
    <col min="3" max="3" width="50.77734375" style="274" customWidth="1"/>
    <col min="4" max="4" width="4" style="207" customWidth="1"/>
    <col min="5" max="28" width="8.77734375" style="207" customWidth="1"/>
    <col min="29" max="16384" width="9.21875" style="207"/>
  </cols>
  <sheetData>
    <row r="3" spans="2:44" s="251" customFormat="1" ht="72" x14ac:dyDescent="1.6">
      <c r="B3" s="269"/>
      <c r="C3" s="269"/>
      <c r="E3" s="252"/>
      <c r="F3" s="323">
        <v>1</v>
      </c>
      <c r="G3" s="323"/>
      <c r="H3" s="319">
        <f>VLOOKUP($F$3,'M3'!A18:B53,2)</f>
        <v>0</v>
      </c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1"/>
      <c r="AG3" s="315" t="s">
        <v>125</v>
      </c>
      <c r="AH3" s="316"/>
      <c r="AI3" s="316"/>
      <c r="AJ3" s="317">
        <f>'M3'!$C$2</f>
        <v>3</v>
      </c>
      <c r="AK3" s="317"/>
      <c r="AL3" s="318"/>
      <c r="AO3" s="266"/>
      <c r="AQ3" s="263"/>
      <c r="AR3" s="263"/>
    </row>
    <row r="4" spans="2:44" ht="50.1" customHeight="1" x14ac:dyDescent="0.45">
      <c r="C4" s="271"/>
    </row>
    <row r="5" spans="2:44" ht="19.5" customHeight="1" x14ac:dyDescent="0.45">
      <c r="B5" s="272">
        <v>1</v>
      </c>
      <c r="C5" s="273">
        <f>'M3'!B18</f>
        <v>0</v>
      </c>
    </row>
    <row r="6" spans="2:44" ht="18.600000000000001" x14ac:dyDescent="0.45">
      <c r="B6" s="272">
        <v>2</v>
      </c>
      <c r="C6" s="273">
        <f>'M3'!B19</f>
        <v>0</v>
      </c>
    </row>
    <row r="7" spans="2:44" ht="18.600000000000001" x14ac:dyDescent="0.45">
      <c r="B7" s="272">
        <v>3</v>
      </c>
      <c r="C7" s="273">
        <f>'M3'!B20</f>
        <v>0</v>
      </c>
    </row>
    <row r="8" spans="2:44" ht="18.600000000000001" x14ac:dyDescent="0.45">
      <c r="B8" s="272">
        <v>4</v>
      </c>
      <c r="C8" s="273">
        <f>'M3'!B21</f>
        <v>0</v>
      </c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</row>
    <row r="9" spans="2:44" ht="18.600000000000001" x14ac:dyDescent="0.45">
      <c r="B9" s="272">
        <v>5</v>
      </c>
      <c r="C9" s="273">
        <f>'M3'!B22</f>
        <v>0</v>
      </c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</row>
    <row r="10" spans="2:44" ht="18.600000000000001" x14ac:dyDescent="0.45">
      <c r="B10" s="272">
        <v>6</v>
      </c>
      <c r="C10" s="273">
        <f>'M3'!B23</f>
        <v>0</v>
      </c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</row>
    <row r="11" spans="2:44" ht="18.600000000000001" x14ac:dyDescent="0.45">
      <c r="B11" s="272">
        <v>7</v>
      </c>
      <c r="C11" s="273">
        <f>'M3'!B24</f>
        <v>0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</row>
    <row r="12" spans="2:44" ht="18.600000000000001" x14ac:dyDescent="0.45">
      <c r="B12" s="272">
        <v>8</v>
      </c>
      <c r="C12" s="273">
        <f>'M3'!B25</f>
        <v>0</v>
      </c>
      <c r="F12" s="211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</row>
    <row r="13" spans="2:44" ht="18.600000000000001" x14ac:dyDescent="0.45">
      <c r="B13" s="272">
        <v>9</v>
      </c>
      <c r="C13" s="273">
        <f>'M3'!B26</f>
        <v>0</v>
      </c>
      <c r="F13" s="211"/>
      <c r="G13" s="211"/>
      <c r="H13" s="211"/>
      <c r="I13" s="218" t="s">
        <v>155</v>
      </c>
      <c r="J13" s="218" t="s">
        <v>156</v>
      </c>
      <c r="K13" s="223" t="s">
        <v>157</v>
      </c>
      <c r="L13" s="223" t="s">
        <v>158</v>
      </c>
      <c r="M13" s="224" t="s">
        <v>159</v>
      </c>
      <c r="N13" s="224" t="s">
        <v>160</v>
      </c>
      <c r="O13" s="219" t="s">
        <v>161</v>
      </c>
      <c r="P13" s="219" t="s">
        <v>162</v>
      </c>
      <c r="Q13" s="225" t="s">
        <v>163</v>
      </c>
      <c r="R13" s="225" t="s">
        <v>164</v>
      </c>
      <c r="S13" s="220" t="s">
        <v>165</v>
      </c>
      <c r="T13" s="220" t="s">
        <v>166</v>
      </c>
      <c r="U13" s="226" t="s">
        <v>127</v>
      </c>
      <c r="V13" s="227" t="s">
        <v>128</v>
      </c>
      <c r="W13" s="231" t="s">
        <v>133</v>
      </c>
      <c r="X13" s="233" t="s">
        <v>83</v>
      </c>
      <c r="Y13" s="234" t="s">
        <v>134</v>
      </c>
      <c r="Z13" s="234" t="s">
        <v>134</v>
      </c>
      <c r="AA13" s="208"/>
    </row>
    <row r="14" spans="2:44" ht="18.600000000000001" x14ac:dyDescent="0.45">
      <c r="B14" s="272">
        <v>10</v>
      </c>
      <c r="C14" s="273">
        <f>'M3'!B27</f>
        <v>0</v>
      </c>
      <c r="F14" s="214"/>
      <c r="G14" s="214"/>
      <c r="H14" s="214"/>
      <c r="I14" s="221" t="str">
        <f t="shared" ref="I14:V14" si="0">IF(I15="E",1,IF(I15="D",2,IF(I15="C",3,IF(I15="B",4,IF(I15="A",5,IF(I15=5,1,IF(I15=4,2,IF(I15=3,3,IF(I15=2,4,IF(I15=1,5,IF(I15=0,"")))))))))))</f>
        <v/>
      </c>
      <c r="J14" s="221" t="str">
        <f t="shared" si="0"/>
        <v/>
      </c>
      <c r="K14" s="221" t="str">
        <f t="shared" si="0"/>
        <v/>
      </c>
      <c r="L14" s="221" t="str">
        <f t="shared" si="0"/>
        <v/>
      </c>
      <c r="M14" s="221" t="str">
        <f t="shared" si="0"/>
        <v/>
      </c>
      <c r="N14" s="221" t="str">
        <f t="shared" si="0"/>
        <v/>
      </c>
      <c r="O14" s="221" t="str">
        <f t="shared" si="0"/>
        <v/>
      </c>
      <c r="P14" s="221" t="str">
        <f t="shared" si="0"/>
        <v/>
      </c>
      <c r="Q14" s="221" t="str">
        <f t="shared" si="0"/>
        <v/>
      </c>
      <c r="R14" s="221" t="str">
        <f t="shared" si="0"/>
        <v/>
      </c>
      <c r="S14" s="221" t="str">
        <f t="shared" si="0"/>
        <v/>
      </c>
      <c r="T14" s="221" t="str">
        <f t="shared" si="0"/>
        <v/>
      </c>
      <c r="U14" s="221"/>
      <c r="V14" s="221" t="str">
        <f t="shared" si="0"/>
        <v/>
      </c>
      <c r="W14" s="221" t="str">
        <f>IF(W15="E",1,IF(W15="D",2,IF(W15="C",3,IF(W15="B",4,IF(W15="A",5,IF(W15=5,1,IF(W15=4,2,IF(W15=3,3,IF(W15=2,4,IF(W15=1,5,IF(W15=0,"")))))))))))</f>
        <v/>
      </c>
      <c r="X14" s="221">
        <f>'TOTAAL M-TOETSEN'!AB5*5</f>
        <v>2.355</v>
      </c>
      <c r="Y14" s="222"/>
      <c r="Z14" s="222"/>
      <c r="AA14" s="253"/>
      <c r="AB14" s="253"/>
      <c r="AC14" s="254"/>
    </row>
    <row r="15" spans="2:44" ht="18.600000000000001" x14ac:dyDescent="0.45">
      <c r="B15" s="272">
        <v>11</v>
      </c>
      <c r="C15" s="273">
        <f>'M3'!B28</f>
        <v>0</v>
      </c>
      <c r="I15" s="221">
        <f>VLOOKUP($F$3,'M3'!$A$18:$L$53,7)</f>
        <v>0</v>
      </c>
      <c r="J15" s="221">
        <f>VLOOKUP($F$3,'E3'!$A$18:$L$53,7)</f>
        <v>0</v>
      </c>
      <c r="K15" s="221">
        <f>VLOOKUP($F$3,'M3'!$A$18:$L$53,8)</f>
        <v>0</v>
      </c>
      <c r="L15" s="221">
        <f>VLOOKUP($F$3,'M3'!$A$18:$L$53,8)</f>
        <v>0</v>
      </c>
      <c r="M15" s="221">
        <f>VLOOKUP($F$3,'M3'!$A$18:$L$53,9)</f>
        <v>0</v>
      </c>
      <c r="N15" s="221">
        <f>VLOOKUP($F$3,'M3'!$A$18:$L$53,9)</f>
        <v>0</v>
      </c>
      <c r="O15" s="221">
        <f>VLOOKUP($F$3,'M3'!$A$18:$L$53,10)</f>
        <v>0</v>
      </c>
      <c r="P15" s="221">
        <f>VLOOKUP($F$3,'M3'!$A$18:$L$53,10)</f>
        <v>0</v>
      </c>
      <c r="Q15" s="221">
        <f>VLOOKUP($F$3,'M3'!$A$18:$L$53,11)</f>
        <v>0</v>
      </c>
      <c r="R15" s="221">
        <f>VLOOKUP($F$3,'M3'!$A$18:$L$53,11)</f>
        <v>0</v>
      </c>
      <c r="S15" s="221">
        <f>VLOOKUP($F$3,'M3'!$A$18:$L$53,12)</f>
        <v>0</v>
      </c>
      <c r="T15" s="221">
        <f>VLOOKUP($F$3,'M3'!$A$18:$L$53,12)</f>
        <v>0</v>
      </c>
      <c r="U15" s="221">
        <f>VLOOKUP($F$3,'M3'!$A$18:$L$53,12)</f>
        <v>0</v>
      </c>
      <c r="V15" s="221">
        <f>VLOOKUP($F$3,'M3'!$A$18:$L$53,12)</f>
        <v>0</v>
      </c>
      <c r="W15" s="221">
        <f>VLOOKUP($F$3,'M3'!$A$18:$L$53,3)</f>
        <v>0</v>
      </c>
      <c r="X15" s="221">
        <f>'TOTAAL M-TOETSEN'!AB5*5</f>
        <v>2.355</v>
      </c>
      <c r="Y15" s="257"/>
      <c r="Z15" s="257"/>
      <c r="AA15" s="208"/>
      <c r="AB15" s="208"/>
    </row>
    <row r="16" spans="2:44" ht="18.600000000000001" x14ac:dyDescent="0.45">
      <c r="B16" s="272">
        <v>12</v>
      </c>
      <c r="C16" s="273">
        <f>'M3'!B29</f>
        <v>0</v>
      </c>
      <c r="I16" s="221" t="str">
        <f>IF(I14="","",IF(I14&gt;0,I14*2))</f>
        <v/>
      </c>
      <c r="J16" s="221" t="str">
        <f t="shared" ref="J16:T16" si="1">IF(J14="","",IF(J14&gt;0,J14*2))</f>
        <v/>
      </c>
      <c r="K16" s="221" t="str">
        <f t="shared" si="1"/>
        <v/>
      </c>
      <c r="L16" s="221" t="str">
        <f t="shared" si="1"/>
        <v/>
      </c>
      <c r="M16" s="221" t="str">
        <f t="shared" si="1"/>
        <v/>
      </c>
      <c r="N16" s="221" t="str">
        <f t="shared" si="1"/>
        <v/>
      </c>
      <c r="O16" s="221" t="str">
        <f t="shared" si="1"/>
        <v/>
      </c>
      <c r="P16" s="221" t="str">
        <f t="shared" si="1"/>
        <v/>
      </c>
      <c r="Q16" s="221" t="str">
        <f t="shared" si="1"/>
        <v/>
      </c>
      <c r="R16" s="221" t="str">
        <f t="shared" si="1"/>
        <v/>
      </c>
      <c r="S16" s="221" t="str">
        <f t="shared" si="1"/>
        <v/>
      </c>
      <c r="T16" s="221" t="str">
        <f t="shared" si="1"/>
        <v/>
      </c>
      <c r="U16" s="221" t="e">
        <f>Z16/Y16</f>
        <v>#DIV/0!</v>
      </c>
      <c r="V16" s="233" t="str">
        <f>IF(V14="","",IF(V14&gt;0,V14*2))</f>
        <v/>
      </c>
      <c r="W16" s="221">
        <f>X16</f>
        <v>4.71</v>
      </c>
      <c r="X16" s="221">
        <f>IF(X14="","",IF(X14&gt;0,X14*2))</f>
        <v>4.71</v>
      </c>
      <c r="Y16" s="257">
        <f>COUNTIF(I16:T16,"&gt;0")</f>
        <v>0</v>
      </c>
      <c r="Z16" s="257">
        <f>SUM(I16:S16)</f>
        <v>0</v>
      </c>
    </row>
    <row r="17" spans="2:38" ht="18.600000000000001" x14ac:dyDescent="0.45">
      <c r="B17" s="272">
        <v>13</v>
      </c>
      <c r="C17" s="273">
        <f>'M3'!B30</f>
        <v>0</v>
      </c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</row>
    <row r="18" spans="2:38" ht="18.600000000000001" x14ac:dyDescent="0.45">
      <c r="B18" s="272">
        <v>14</v>
      </c>
      <c r="C18" s="273">
        <f>'M3'!B31</f>
        <v>0</v>
      </c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</row>
    <row r="19" spans="2:38" ht="18.600000000000001" x14ac:dyDescent="0.45">
      <c r="B19" s="272">
        <v>15</v>
      </c>
      <c r="C19" s="273">
        <f>'M3'!B32</f>
        <v>0</v>
      </c>
      <c r="F19" s="214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</row>
    <row r="20" spans="2:38" ht="18.600000000000001" x14ac:dyDescent="0.45">
      <c r="B20" s="272">
        <v>16</v>
      </c>
      <c r="C20" s="273">
        <f>'M3'!B33</f>
        <v>0</v>
      </c>
      <c r="F20" s="214"/>
      <c r="G20" s="214"/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1"/>
      <c r="V20" s="211"/>
    </row>
    <row r="21" spans="2:38" ht="18.600000000000001" x14ac:dyDescent="0.45">
      <c r="B21" s="272">
        <v>17</v>
      </c>
      <c r="C21" s="273">
        <f>'M3'!B34</f>
        <v>0</v>
      </c>
      <c r="F21" s="213"/>
      <c r="G21" s="213"/>
      <c r="H21" s="212"/>
      <c r="I21" s="212"/>
      <c r="J21" s="212"/>
      <c r="K21" s="213"/>
      <c r="L21" s="213"/>
      <c r="M21" s="211"/>
      <c r="N21" s="211"/>
      <c r="O21" s="212"/>
      <c r="P21" s="212"/>
      <c r="Q21" s="211"/>
      <c r="R21" s="211"/>
      <c r="S21" s="211"/>
      <c r="T21" s="211"/>
      <c r="U21" s="211"/>
      <c r="V21" s="211"/>
    </row>
    <row r="22" spans="2:38" ht="18.600000000000001" x14ac:dyDescent="0.45">
      <c r="B22" s="272">
        <v>18</v>
      </c>
      <c r="C22" s="273">
        <f>'M3'!B35</f>
        <v>0</v>
      </c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</row>
    <row r="23" spans="2:38" ht="18.600000000000001" x14ac:dyDescent="0.45">
      <c r="B23" s="272">
        <v>19</v>
      </c>
      <c r="C23" s="273">
        <f>'M3'!B36</f>
        <v>0</v>
      </c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</row>
    <row r="24" spans="2:38" ht="15" customHeight="1" x14ac:dyDescent="0.45">
      <c r="B24" s="272">
        <v>20</v>
      </c>
      <c r="C24" s="273">
        <f>'M3'!B37</f>
        <v>0</v>
      </c>
    </row>
    <row r="25" spans="2:38" ht="18.600000000000001" x14ac:dyDescent="0.45">
      <c r="B25" s="272">
        <v>21</v>
      </c>
      <c r="C25" s="273">
        <f>'M3'!B38</f>
        <v>0</v>
      </c>
    </row>
    <row r="26" spans="2:38" ht="18.600000000000001" x14ac:dyDescent="0.45">
      <c r="B26" s="272">
        <v>22</v>
      </c>
      <c r="C26" s="273">
        <f>'M3'!B39</f>
        <v>0</v>
      </c>
    </row>
    <row r="27" spans="2:38" ht="18.600000000000001" x14ac:dyDescent="0.45">
      <c r="B27" s="272">
        <v>23</v>
      </c>
      <c r="C27" s="273">
        <f>'M3'!B40</f>
        <v>0</v>
      </c>
    </row>
    <row r="28" spans="2:38" ht="18.600000000000001" x14ac:dyDescent="0.45">
      <c r="B28" s="272">
        <v>24</v>
      </c>
      <c r="C28" s="273">
        <f>'M3'!B41</f>
        <v>0</v>
      </c>
    </row>
    <row r="29" spans="2:38" ht="15.75" customHeight="1" x14ac:dyDescent="0.45">
      <c r="B29" s="272">
        <v>25</v>
      </c>
      <c r="C29" s="273">
        <f>'M3'!B42</f>
        <v>0</v>
      </c>
      <c r="AF29"/>
    </row>
    <row r="30" spans="2:38" ht="18.600000000000001" x14ac:dyDescent="0.45">
      <c r="B30" s="272">
        <v>26</v>
      </c>
      <c r="C30" s="273">
        <f>'M3'!B43</f>
        <v>0</v>
      </c>
    </row>
    <row r="31" spans="2:38" ht="18.600000000000001" x14ac:dyDescent="0.45">
      <c r="B31" s="272">
        <v>27</v>
      </c>
      <c r="C31" s="273">
        <f>'M3'!B44</f>
        <v>0</v>
      </c>
    </row>
    <row r="32" spans="2:38" ht="18.600000000000001" x14ac:dyDescent="0.45">
      <c r="B32" s="272">
        <v>28</v>
      </c>
      <c r="C32" s="273">
        <f>'M3'!B45</f>
        <v>0</v>
      </c>
      <c r="F32" s="324"/>
      <c r="G32" s="324"/>
      <c r="H32" s="32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</row>
    <row r="33" spans="2:38" ht="18.600000000000001" x14ac:dyDescent="0.45">
      <c r="B33" s="272">
        <v>29</v>
      </c>
      <c r="C33" s="273">
        <f>'M3'!B46</f>
        <v>0</v>
      </c>
      <c r="F33" s="324"/>
      <c r="G33" s="324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22"/>
      <c r="AC33" s="322"/>
      <c r="AD33" s="322"/>
      <c r="AE33" s="322"/>
      <c r="AF33" s="322"/>
      <c r="AG33" s="322"/>
      <c r="AH33" s="322"/>
      <c r="AI33" s="322"/>
      <c r="AJ33" s="322"/>
      <c r="AK33" s="322"/>
      <c r="AL33" s="322"/>
    </row>
    <row r="34" spans="2:38" ht="18.600000000000001" x14ac:dyDescent="0.45">
      <c r="B34" s="272">
        <v>30</v>
      </c>
      <c r="C34" s="273">
        <f>'M3'!B47</f>
        <v>0</v>
      </c>
      <c r="F34" s="324"/>
      <c r="G34" s="324"/>
      <c r="H34" s="322"/>
      <c r="I34" s="322"/>
      <c r="J34" s="322"/>
      <c r="K34" s="322"/>
      <c r="L34" s="322"/>
      <c r="M34" s="322"/>
      <c r="N34" s="322"/>
      <c r="O34" s="322"/>
      <c r="P34" s="322"/>
      <c r="Q34" s="322"/>
      <c r="R34" s="322"/>
      <c r="S34" s="322"/>
      <c r="T34" s="322"/>
      <c r="U34" s="322"/>
      <c r="V34" s="322"/>
      <c r="W34" s="322"/>
      <c r="X34" s="322"/>
      <c r="Y34" s="322"/>
      <c r="Z34" s="322"/>
      <c r="AA34" s="322"/>
      <c r="AB34" s="322"/>
      <c r="AC34" s="322"/>
      <c r="AD34" s="322"/>
      <c r="AE34" s="322"/>
      <c r="AF34" s="322"/>
      <c r="AG34" s="322"/>
      <c r="AH34" s="322"/>
      <c r="AI34" s="322"/>
      <c r="AJ34" s="322"/>
      <c r="AK34" s="322"/>
      <c r="AL34" s="322"/>
    </row>
    <row r="35" spans="2:38" ht="18.600000000000001" x14ac:dyDescent="0.45">
      <c r="B35" s="272">
        <v>31</v>
      </c>
      <c r="C35" s="273">
        <f>'M3'!B48</f>
        <v>0</v>
      </c>
      <c r="F35" s="324"/>
      <c r="G35" s="324"/>
      <c r="H35" s="322"/>
      <c r="I35" s="322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22"/>
      <c r="AC35" s="322"/>
      <c r="AD35" s="322"/>
      <c r="AE35" s="322"/>
      <c r="AF35" s="322"/>
      <c r="AG35" s="322"/>
      <c r="AH35" s="322"/>
      <c r="AI35" s="322"/>
      <c r="AJ35" s="322"/>
      <c r="AK35" s="322"/>
      <c r="AL35" s="322"/>
    </row>
    <row r="36" spans="2:38" ht="19.5" customHeight="1" x14ac:dyDescent="0.45">
      <c r="B36" s="272">
        <v>32</v>
      </c>
      <c r="C36" s="273">
        <f>'M3'!B49</f>
        <v>0</v>
      </c>
      <c r="F36" s="324"/>
      <c r="G36" s="324"/>
      <c r="H36" s="322"/>
      <c r="I36" s="322"/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22"/>
      <c r="U36" s="322"/>
      <c r="V36" s="322"/>
      <c r="W36" s="322"/>
      <c r="X36" s="322"/>
      <c r="Y36" s="322"/>
      <c r="Z36" s="322"/>
      <c r="AA36" s="322"/>
      <c r="AB36" s="322"/>
      <c r="AC36" s="322"/>
      <c r="AD36" s="322"/>
      <c r="AE36" s="322"/>
      <c r="AF36" s="322"/>
      <c r="AG36" s="322"/>
      <c r="AH36" s="322"/>
      <c r="AI36" s="322"/>
      <c r="AJ36" s="322"/>
      <c r="AK36" s="322"/>
      <c r="AL36" s="322"/>
    </row>
    <row r="37" spans="2:38" ht="19.5" customHeight="1" x14ac:dyDescent="0.45">
      <c r="B37" s="272">
        <v>33</v>
      </c>
      <c r="C37" s="273">
        <f>'M3'!B50</f>
        <v>0</v>
      </c>
      <c r="F37" s="324"/>
      <c r="G37" s="324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322"/>
      <c r="AG37" s="322"/>
      <c r="AH37" s="322"/>
      <c r="AI37" s="322"/>
      <c r="AJ37" s="322"/>
      <c r="AK37" s="322"/>
      <c r="AL37" s="322"/>
    </row>
    <row r="38" spans="2:38" ht="19.5" customHeight="1" x14ac:dyDescent="0.7">
      <c r="B38" s="272">
        <v>34</v>
      </c>
      <c r="C38" s="273">
        <f>'M3'!B51</f>
        <v>0</v>
      </c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</row>
    <row r="39" spans="2:38" ht="19.5" customHeight="1" x14ac:dyDescent="0.45">
      <c r="B39" s="272">
        <v>35</v>
      </c>
      <c r="C39" s="273">
        <f>'M3'!B52</f>
        <v>0</v>
      </c>
      <c r="F39" s="324"/>
      <c r="G39" s="324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  <c r="AE39" s="322"/>
      <c r="AF39" s="322"/>
      <c r="AG39" s="322"/>
      <c r="AH39" s="322"/>
      <c r="AI39" s="322"/>
      <c r="AJ39" s="322"/>
      <c r="AK39" s="322"/>
      <c r="AL39" s="322"/>
    </row>
    <row r="40" spans="2:38" ht="19.5" customHeight="1" x14ac:dyDescent="0.45">
      <c r="B40" s="272">
        <v>36</v>
      </c>
      <c r="C40" s="273">
        <f>'M3'!B53</f>
        <v>0</v>
      </c>
      <c r="F40" s="324"/>
      <c r="G40" s="324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22"/>
      <c r="AF40" s="322"/>
      <c r="AG40" s="322"/>
      <c r="AH40" s="322"/>
      <c r="AI40" s="322"/>
      <c r="AJ40" s="322"/>
      <c r="AK40" s="322"/>
      <c r="AL40" s="322"/>
    </row>
    <row r="41" spans="2:38" ht="19.5" customHeight="1" x14ac:dyDescent="0.45">
      <c r="F41" s="324"/>
      <c r="G41" s="324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 s="322"/>
      <c r="X41" s="322"/>
      <c r="Y41" s="322"/>
      <c r="Z41" s="322"/>
      <c r="AA41" s="322"/>
      <c r="AB41" s="322"/>
      <c r="AC41" s="322"/>
      <c r="AD41" s="322"/>
      <c r="AE41" s="322"/>
      <c r="AF41" s="322"/>
      <c r="AG41" s="322"/>
      <c r="AH41" s="322"/>
      <c r="AI41" s="322"/>
      <c r="AJ41" s="322"/>
      <c r="AK41" s="322"/>
      <c r="AL41" s="322"/>
    </row>
    <row r="42" spans="2:38" ht="19.5" customHeight="1" x14ac:dyDescent="0.45">
      <c r="F42" s="324"/>
      <c r="G42" s="324"/>
      <c r="H42" s="322"/>
      <c r="I42" s="322"/>
      <c r="J42" s="322"/>
      <c r="K42" s="322"/>
      <c r="L42" s="322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22"/>
      <c r="AC42" s="322"/>
      <c r="AD42" s="322"/>
      <c r="AE42" s="322"/>
      <c r="AF42" s="322"/>
      <c r="AG42" s="322"/>
      <c r="AH42" s="322"/>
      <c r="AI42" s="322"/>
      <c r="AJ42" s="322"/>
      <c r="AK42" s="322"/>
      <c r="AL42" s="322"/>
    </row>
    <row r="43" spans="2:38" ht="19.5" customHeight="1" x14ac:dyDescent="0.45">
      <c r="F43" s="324"/>
      <c r="G43" s="324"/>
      <c r="H43" s="322"/>
      <c r="I43" s="322"/>
      <c r="J43" s="322"/>
      <c r="K43" s="322"/>
      <c r="L43" s="322"/>
      <c r="M43" s="322"/>
      <c r="N43" s="322"/>
      <c r="O43" s="322"/>
      <c r="P43" s="322"/>
      <c r="Q43" s="322"/>
      <c r="R43" s="322"/>
      <c r="S43" s="322"/>
      <c r="T43" s="322"/>
      <c r="U43" s="322"/>
      <c r="V43" s="322"/>
      <c r="W43" s="322"/>
      <c r="X43" s="322"/>
      <c r="Y43" s="322"/>
      <c r="Z43" s="322"/>
      <c r="AA43" s="322"/>
      <c r="AB43" s="322"/>
      <c r="AC43" s="322"/>
      <c r="AD43" s="322"/>
      <c r="AE43" s="322"/>
      <c r="AF43" s="322"/>
      <c r="AG43" s="322"/>
      <c r="AH43" s="322"/>
      <c r="AI43" s="322"/>
      <c r="AJ43" s="322"/>
      <c r="AK43" s="322"/>
      <c r="AL43" s="322"/>
    </row>
    <row r="44" spans="2:38" ht="19.5" customHeight="1" x14ac:dyDescent="0.45">
      <c r="F44" s="324"/>
      <c r="G44" s="324"/>
      <c r="H44" s="322"/>
      <c r="I44" s="322"/>
      <c r="J44" s="322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  <c r="X44" s="322"/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</row>
    <row r="45" spans="2:38" ht="19.5" customHeight="1" x14ac:dyDescent="0.7"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</row>
    <row r="46" spans="2:38" ht="19.5" customHeight="1" x14ac:dyDescent="0.45">
      <c r="F46" s="324"/>
      <c r="G46" s="324"/>
      <c r="H46" s="322"/>
      <c r="I46" s="322"/>
      <c r="J46" s="322"/>
      <c r="K46" s="322"/>
      <c r="L46" s="322"/>
      <c r="M46" s="322"/>
      <c r="N46" s="322"/>
      <c r="O46" s="322"/>
      <c r="P46" s="322"/>
      <c r="Q46" s="322"/>
      <c r="R46" s="322"/>
      <c r="S46" s="322"/>
      <c r="T46" s="322"/>
      <c r="U46" s="322"/>
      <c r="V46" s="322"/>
      <c r="W46" s="322"/>
      <c r="X46" s="322"/>
      <c r="Y46" s="322"/>
      <c r="Z46" s="322"/>
      <c r="AA46" s="322"/>
      <c r="AB46" s="322"/>
      <c r="AC46" s="322"/>
      <c r="AD46" s="322"/>
      <c r="AE46" s="322"/>
      <c r="AF46" s="322"/>
      <c r="AG46" s="322"/>
      <c r="AH46" s="322"/>
      <c r="AI46" s="322"/>
      <c r="AJ46" s="322"/>
      <c r="AK46" s="322"/>
      <c r="AL46" s="322"/>
    </row>
    <row r="47" spans="2:38" ht="19.5" customHeight="1" x14ac:dyDescent="0.45">
      <c r="F47" s="324"/>
      <c r="G47" s="324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</row>
    <row r="48" spans="2:38" ht="19.5" customHeight="1" x14ac:dyDescent="0.45">
      <c r="F48" s="324"/>
      <c r="G48" s="324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</row>
    <row r="49" spans="6:38" ht="19.5" customHeight="1" x14ac:dyDescent="0.45">
      <c r="F49" s="324"/>
      <c r="G49" s="324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</row>
    <row r="50" spans="6:38" ht="19.5" customHeight="1" x14ac:dyDescent="0.45">
      <c r="F50" s="324"/>
      <c r="G50" s="324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</row>
    <row r="51" spans="6:38" ht="19.5" customHeight="1" x14ac:dyDescent="0.45">
      <c r="F51" s="324"/>
      <c r="G51" s="324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322"/>
      <c r="AD51" s="322"/>
      <c r="AE51" s="322"/>
      <c r="AF51" s="322"/>
      <c r="AG51" s="322"/>
      <c r="AH51" s="322"/>
      <c r="AI51" s="322"/>
      <c r="AJ51" s="322"/>
      <c r="AK51" s="322"/>
      <c r="AL51" s="322"/>
    </row>
    <row r="52" spans="6:38" ht="19.5" customHeight="1" x14ac:dyDescent="0.7"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</row>
    <row r="53" spans="6:38" ht="19.5" customHeight="1" x14ac:dyDescent="0.45">
      <c r="F53" s="324"/>
      <c r="G53" s="324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  <c r="V53" s="322"/>
      <c r="W53" s="322"/>
      <c r="X53" s="322"/>
      <c r="Y53" s="322"/>
      <c r="Z53" s="322"/>
      <c r="AA53" s="322"/>
      <c r="AB53" s="322"/>
      <c r="AC53" s="322"/>
      <c r="AD53" s="322"/>
      <c r="AE53" s="322"/>
      <c r="AF53" s="322"/>
      <c r="AG53" s="322"/>
      <c r="AH53" s="322"/>
      <c r="AI53" s="322"/>
      <c r="AJ53" s="322"/>
      <c r="AK53" s="322"/>
      <c r="AL53" s="322"/>
    </row>
    <row r="54" spans="6:38" ht="19.5" customHeight="1" x14ac:dyDescent="0.45">
      <c r="F54" s="324"/>
      <c r="G54" s="324"/>
      <c r="H54" s="322"/>
      <c r="I54" s="322"/>
      <c r="J54" s="322"/>
      <c r="K54" s="322"/>
      <c r="L54" s="322"/>
      <c r="M54" s="322"/>
      <c r="N54" s="322"/>
      <c r="O54" s="322"/>
      <c r="P54" s="322"/>
      <c r="Q54" s="322"/>
      <c r="R54" s="322"/>
      <c r="S54" s="322"/>
      <c r="T54" s="322"/>
      <c r="U54" s="322"/>
      <c r="V54" s="322"/>
      <c r="W54" s="322"/>
      <c r="X54" s="322"/>
      <c r="Y54" s="322"/>
      <c r="Z54" s="322"/>
      <c r="AA54" s="322"/>
      <c r="AB54" s="322"/>
      <c r="AC54" s="322"/>
      <c r="AD54" s="322"/>
      <c r="AE54" s="322"/>
      <c r="AF54" s="322"/>
      <c r="AG54" s="322"/>
      <c r="AH54" s="322"/>
      <c r="AI54" s="322"/>
      <c r="AJ54" s="322"/>
      <c r="AK54" s="322"/>
      <c r="AL54" s="322"/>
    </row>
    <row r="55" spans="6:38" ht="19.5" customHeight="1" x14ac:dyDescent="0.45">
      <c r="F55" s="324"/>
      <c r="G55" s="324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22"/>
      <c r="AC55" s="322"/>
      <c r="AD55" s="322"/>
      <c r="AE55" s="322"/>
      <c r="AF55" s="322"/>
      <c r="AG55" s="322"/>
      <c r="AH55" s="322"/>
      <c r="AI55" s="322"/>
      <c r="AJ55" s="322"/>
      <c r="AK55" s="322"/>
      <c r="AL55" s="322"/>
    </row>
    <row r="56" spans="6:38" ht="19.5" customHeight="1" x14ac:dyDescent="0.45">
      <c r="F56" s="324"/>
      <c r="G56" s="324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22"/>
    </row>
    <row r="57" spans="6:38" ht="19.5" customHeight="1" x14ac:dyDescent="0.45">
      <c r="F57" s="324"/>
      <c r="G57" s="324"/>
      <c r="H57" s="322"/>
      <c r="I57" s="322"/>
      <c r="J57" s="322"/>
      <c r="K57" s="322"/>
      <c r="L57" s="322"/>
      <c r="M57" s="322"/>
      <c r="N57" s="322"/>
      <c r="O57" s="322"/>
      <c r="P57" s="322"/>
      <c r="Q57" s="322"/>
      <c r="R57" s="322"/>
      <c r="S57" s="322"/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2"/>
      <c r="AL57" s="322"/>
    </row>
    <row r="58" spans="6:38" ht="19.5" customHeight="1" x14ac:dyDescent="0.45">
      <c r="F58" s="324"/>
      <c r="G58" s="324"/>
      <c r="H58" s="322"/>
      <c r="I58" s="322"/>
      <c r="J58" s="322"/>
      <c r="K58" s="322"/>
      <c r="L58" s="322"/>
      <c r="M58" s="322"/>
      <c r="N58" s="322"/>
      <c r="O58" s="322"/>
      <c r="P58" s="322"/>
      <c r="Q58" s="322"/>
      <c r="R58" s="322"/>
      <c r="S58" s="322"/>
      <c r="T58" s="322"/>
      <c r="U58" s="322"/>
      <c r="V58" s="322"/>
      <c r="W58" s="322"/>
      <c r="X58" s="322"/>
      <c r="Y58" s="322"/>
      <c r="Z58" s="322"/>
      <c r="AA58" s="322"/>
      <c r="AB58" s="322"/>
      <c r="AC58" s="322"/>
      <c r="AD58" s="322"/>
      <c r="AE58" s="322"/>
      <c r="AF58" s="322"/>
      <c r="AG58" s="322"/>
      <c r="AH58" s="322"/>
      <c r="AI58" s="322"/>
      <c r="AJ58" s="322"/>
      <c r="AK58" s="322"/>
      <c r="AL58" s="322"/>
    </row>
    <row r="59" spans="6:38" ht="19.5" customHeight="1" x14ac:dyDescent="0.7"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</row>
    <row r="60" spans="6:38" ht="19.5" customHeight="1" x14ac:dyDescent="0.45">
      <c r="F60" s="324"/>
      <c r="G60" s="324"/>
    </row>
    <row r="61" spans="6:38" ht="19.5" customHeight="1" x14ac:dyDescent="0.45">
      <c r="F61" s="324"/>
      <c r="G61" s="324"/>
    </row>
    <row r="62" spans="6:38" ht="19.5" customHeight="1" x14ac:dyDescent="0.45">
      <c r="F62" s="324"/>
      <c r="G62" s="324"/>
    </row>
    <row r="63" spans="6:38" ht="19.5" customHeight="1" x14ac:dyDescent="0.45">
      <c r="F63" s="324"/>
      <c r="G63" s="324"/>
    </row>
    <row r="64" spans="6:38" ht="19.5" customHeight="1" x14ac:dyDescent="0.45">
      <c r="F64" s="324"/>
      <c r="G64" s="324"/>
    </row>
    <row r="65" spans="6:115" ht="19.5" customHeight="1" x14ac:dyDescent="0.45">
      <c r="F65" s="324"/>
      <c r="G65" s="324"/>
    </row>
    <row r="66" spans="6:115" ht="19.5" customHeight="1" x14ac:dyDescent="0.45">
      <c r="F66" s="324"/>
      <c r="G66" s="324"/>
    </row>
    <row r="67" spans="6:115" ht="19.5" customHeight="1" x14ac:dyDescent="0.45">
      <c r="F67" s="255"/>
      <c r="G67" s="255"/>
    </row>
    <row r="69" spans="6:115" ht="25.8" x14ac:dyDescent="0.45">
      <c r="CN69" s="258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</row>
    <row r="70" spans="6:115" ht="25.8" x14ac:dyDescent="0.45"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</row>
    <row r="71" spans="6:115" ht="25.8" x14ac:dyDescent="0.45"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</row>
    <row r="72" spans="6:115" ht="25.8" x14ac:dyDescent="0.45"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</row>
    <row r="73" spans="6:115" ht="25.8" x14ac:dyDescent="0.45"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</row>
    <row r="74" spans="6:115" ht="25.8" x14ac:dyDescent="0.45"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</row>
    <row r="75" spans="6:115" ht="25.8" x14ac:dyDescent="0.45">
      <c r="Z75" s="314"/>
      <c r="AA75" s="314"/>
      <c r="AB75" s="314"/>
      <c r="AC75" s="314"/>
      <c r="AD75" s="314"/>
      <c r="AE75" s="314"/>
      <c r="AF75" s="314"/>
      <c r="AG75" s="314"/>
      <c r="AH75" s="314"/>
      <c r="AI75" s="314"/>
      <c r="AJ75" s="314"/>
      <c r="AK75" s="314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</row>
    <row r="76" spans="6:115" x14ac:dyDescent="0.45"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</row>
  </sheetData>
  <sheetProtection sheet="1" objects="1" scenarios="1"/>
  <mergeCells count="17">
    <mergeCell ref="F3:G3"/>
    <mergeCell ref="F60:G66"/>
    <mergeCell ref="Z75:AB75"/>
    <mergeCell ref="AC75:AE75"/>
    <mergeCell ref="F53:G58"/>
    <mergeCell ref="F39:G44"/>
    <mergeCell ref="F46:G51"/>
    <mergeCell ref="F32:G37"/>
    <mergeCell ref="AF75:AH75"/>
    <mergeCell ref="AI75:AK75"/>
    <mergeCell ref="AG3:AI3"/>
    <mergeCell ref="AJ3:AL3"/>
    <mergeCell ref="H3:AF3"/>
    <mergeCell ref="H53:AL58"/>
    <mergeCell ref="H39:AL44"/>
    <mergeCell ref="H46:AL51"/>
    <mergeCell ref="H32:AL37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BFCF-5B12-4F7A-B08A-045816330224}">
  <sheetPr codeName="Blad2">
    <tabColor rgb="FFCC00FF"/>
  </sheetPr>
  <dimension ref="A1:BA75"/>
  <sheetViews>
    <sheetView showGridLines="0" showRowColHeaders="0" zoomScale="85" zoomScaleNormal="85" workbookViewId="0">
      <selection activeCell="B18" sqref="B18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hidden="1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4</v>
      </c>
      <c r="D2" s="76"/>
      <c r="E2" s="13"/>
      <c r="F2" s="192"/>
      <c r="G2" s="192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str">
        <f>IF($C$2=4,"ja",IF($C$2="4A","ja",IF($C$2="4B","ja",IF($C$2="4C","ja"))))</f>
        <v>ja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46031</v>
      </c>
      <c r="D3" s="298"/>
      <c r="E3" s="13"/>
      <c r="F3" s="193"/>
      <c r="G3" s="193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2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47"/>
      <c r="C18" s="199"/>
      <c r="D18" s="158"/>
      <c r="E18" s="158"/>
      <c r="F18" s="159"/>
      <c r="G18" s="204"/>
      <c r="H18" s="171"/>
      <c r="I18" s="203"/>
      <c r="J18" s="171"/>
      <c r="K18" s="203"/>
      <c r="L18" s="202"/>
      <c r="M18" s="162">
        <f>COUNTA(H18,I18,L18)</f>
        <v>0</v>
      </c>
      <c r="N18" s="163" t="str">
        <f>IF(L18="E",1,IF(L18="D",2,IF(L18="C",3,IF(L18="B",4,IF(L18="A",5,IF(L18=5,1,IF(L18=4,2,IF(L18=3,3,IF(L18=2,4,IF(L18=1,5,IF(L18="","")))))))))))</f>
        <v/>
      </c>
      <c r="O18" s="163" t="str">
        <f t="shared" ref="O18:O53" si="0">IF(H18="E",1,IF(H18="D",2,IF(H18="C",3,IF(H18="B",4,IF(H18="A",5,IF(H18=5,1,IF(H18=4,2,IF(H18=3,3,IF(H18=2,4,IF(H18=1,5,IF(H18="","")))))))))))</f>
        <v/>
      </c>
      <c r="P18" s="163" t="str">
        <f t="shared" ref="P18:P53" si="1">IF(I18="E",1,IF(I18="D",2,IF(I18="C",3,IF(I18="B",4,IF(I18="A",5,IF(I18=5,1,IF(I18=4,2,IF(I18=3,3,IF(I18=2,4,IF(I18=1,5,IF(I18="","")))))))))))</f>
        <v/>
      </c>
      <c r="Q18" s="163">
        <f>IF(M18&lt;3,2,IF($C$2&lt;6,0,IF($C$2&gt;=6,SUM(N18:P18))))</f>
        <v>2</v>
      </c>
      <c r="R18" s="103" t="str">
        <f t="shared" ref="R18:R53" si="2">IF(C18="","",IF(G18="","",IF(G18=$C18,1,IF(G18&lt;$C18,1,IF(G18&gt;$C18,"",IF(G18="A+",1))))))</f>
        <v/>
      </c>
      <c r="S18" s="103" t="str">
        <f t="shared" ref="S18:S53" si="3">IF(C18="","",IF(H18="","",IF(H18=$C18,1,IF(H18&lt;$C18,1,IF(H18&gt;$C18,"",IF(H18="A+",1))))))</f>
        <v/>
      </c>
      <c r="T18" s="103" t="str">
        <f t="shared" ref="T18:T53" si="4">IF(C18="","",IF(I18="","",IF(I18=$C18,1,IF(I18&lt;$C18,1,IF(I18&gt;$C18,"",IF(I18="A+",1))))))</f>
        <v/>
      </c>
      <c r="U18" s="103" t="str">
        <f>IF(C18="","",IF(J18="","",IF(J18=$C18,1,IF(J18&lt;$C18,1,IF(J18&gt;$C18,"",IF(J18="A+",1))))))</f>
        <v/>
      </c>
      <c r="V18" s="103" t="str">
        <f t="shared" ref="V18:V53" si="5">IF(C18="","",IF(K18="","",IF(K18=$C18,1,IF(K18&lt;$C18,1,IF(K18&gt;$C18,"",IF(K18="A+",1))))))</f>
        <v/>
      </c>
      <c r="W18" s="103" t="str">
        <f t="shared" ref="W18:W53" si="6">IF(C18="","",IF(L18="","",IF(L18=$C18,1,IF(L18&lt;$C18,1,IF(L18&gt;$C18,"",IF(L18="A+",1))))))</f>
        <v/>
      </c>
      <c r="X18" s="103">
        <f t="shared" ref="X18:X53" si="7">SUM(R18:W18)</f>
        <v>0</v>
      </c>
      <c r="Y18" s="164" t="b">
        <f t="shared" ref="Y18:Y53" si="8">IF($C18="A",$AJ18)</f>
        <v>0</v>
      </c>
      <c r="Z18" s="164" t="b">
        <f t="shared" ref="Z18:Z53" si="9">IF($C18="B",$AJ18)</f>
        <v>0</v>
      </c>
      <c r="AA18" s="164" t="b">
        <f t="shared" ref="AA18:AA53" si="10">IF($C18="C",$AJ18)</f>
        <v>0</v>
      </c>
      <c r="AB18" s="164" t="b">
        <f t="shared" ref="AB18:AB53" si="11">IF($C18="D",$AJ18)</f>
        <v>0</v>
      </c>
      <c r="AC18" s="164" t="b">
        <f t="shared" ref="AC18:AC53" si="12">IF($C18="E",$AJ18)</f>
        <v>0</v>
      </c>
      <c r="AD18" s="164" t="b">
        <f>IF($C18=1,$AJ18)</f>
        <v>0</v>
      </c>
      <c r="AE18" s="164" t="b">
        <f>IF($C18=2,$AJ18)</f>
        <v>0</v>
      </c>
      <c r="AF18" s="164" t="b">
        <f>IF($C18=3,$AJ18)</f>
        <v>0</v>
      </c>
      <c r="AG18" s="164" t="b">
        <f>IF($C18=4,$AJ18)</f>
        <v>0</v>
      </c>
      <c r="AH18" s="164" t="b">
        <f>IF($C18=5,$AJ18)</f>
        <v>0</v>
      </c>
      <c r="AI18" s="165" t="str">
        <f t="shared" ref="AI18:AI53" si="13">IF(C18="","",IF(C18&gt;0,COUNTA(G18:L18)))</f>
        <v/>
      </c>
      <c r="AJ18" s="166" t="str">
        <f t="shared" ref="AJ18:AJ53" si="14">IF(AI18=0,"",IF(AI18="","",IF(AI18&gt;0,X18/AI18)))</f>
        <v/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7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8">
        <f>IF(AL18="",0,IF(AL18&lt;AQ18,0,IF(AL18&gt;=AQ18,1)))</f>
        <v>0</v>
      </c>
      <c r="AN18" s="149" t="str">
        <f>IF(E18="","",IF(E18="x",1))</f>
        <v/>
      </c>
      <c r="AO18" s="150" t="str">
        <f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/>
      </c>
      <c r="AS18" s="245" t="str">
        <f>IF($C$2&lt;6,"",IF($M18&lt;3,"",IF(P18=1,"&lt;1F",IF(P18&gt;3,"2F",IF(P18&gt;1,"1F")))))</f>
        <v/>
      </c>
      <c r="AT18" s="245" t="str">
        <f>IF($C$2&lt;6,"",IF($M18&lt;3,"",IF(N18&lt;=2,"&lt;1F",IF(N18&gt;3,"1S",IF(N18&gt;2,"1F")))))</f>
        <v/>
      </c>
      <c r="AU18" s="244"/>
      <c r="AV18" s="245"/>
      <c r="AW18" s="245"/>
      <c r="AX18" s="24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247"/>
      <c r="C19" s="199"/>
      <c r="D19" s="138"/>
      <c r="E19" s="138"/>
      <c r="F19" s="159"/>
      <c r="G19" s="204"/>
      <c r="H19" s="171"/>
      <c r="I19" s="203"/>
      <c r="J19" s="171"/>
      <c r="K19" s="203"/>
      <c r="L19" s="202"/>
      <c r="M19" s="162">
        <f t="shared" ref="M19:M53" si="16">COUNTA(H19,I19,L19)</f>
        <v>0</v>
      </c>
      <c r="N19" s="163" t="str">
        <f t="shared" ref="N19:N53" si="17">IF(L19="E",1,IF(L19="D",2,IF(L19="C",3,IF(L19="B",4,IF(L19="A",5,IF(L19=5,1,IF(L19=4,2,IF(L19=3,3,IF(L19=2,4,IF(L19=1,5,IF(L19="","")))))))))))</f>
        <v/>
      </c>
      <c r="O19" s="163" t="str">
        <f t="shared" si="0"/>
        <v/>
      </c>
      <c r="P19" s="163" t="str">
        <f t="shared" si="1"/>
        <v/>
      </c>
      <c r="Q19" s="163">
        <f t="shared" ref="Q19:Q53" si="18">IF($C$2&lt;6,0,IF($C$2&gt;=6,SUM(N19:P19)))</f>
        <v>0</v>
      </c>
      <c r="R19" s="103" t="str">
        <f t="shared" si="2"/>
        <v/>
      </c>
      <c r="S19" s="103" t="str">
        <f t="shared" si="3"/>
        <v/>
      </c>
      <c r="T19" s="103" t="str">
        <f t="shared" si="4"/>
        <v/>
      </c>
      <c r="U19" s="103" t="str">
        <f t="shared" ref="U19:U53" si="19">IF(C19="","",IF(J19="","",IF(J19=$C19,1,IF(J19&lt;$C19,1,IF(J19&gt;$C19,"",IF(J19="A+",1))))))</f>
        <v/>
      </c>
      <c r="V19" s="103" t="str">
        <f t="shared" si="5"/>
        <v/>
      </c>
      <c r="W19" s="103" t="str">
        <f t="shared" si="6"/>
        <v/>
      </c>
      <c r="X19" s="103">
        <f t="shared" si="7"/>
        <v>0</v>
      </c>
      <c r="Y19" s="164" t="b">
        <f t="shared" si="8"/>
        <v>0</v>
      </c>
      <c r="Z19" s="164" t="b">
        <f t="shared" si="9"/>
        <v>0</v>
      </c>
      <c r="AA19" s="164" t="b">
        <f t="shared" si="10"/>
        <v>0</v>
      </c>
      <c r="AB19" s="164" t="b">
        <f t="shared" si="11"/>
        <v>0</v>
      </c>
      <c r="AC19" s="164" t="b">
        <f t="shared" si="12"/>
        <v>0</v>
      </c>
      <c r="AD19" s="164" t="b">
        <f t="shared" ref="AD19:AD53" si="20">IF($C19="1",$AJ19)</f>
        <v>0</v>
      </c>
      <c r="AE19" s="164" t="b">
        <f t="shared" ref="AE19:AE53" si="21">IF($C19=2,$AJ19)</f>
        <v>0</v>
      </c>
      <c r="AF19" s="164" t="b">
        <f t="shared" ref="AF19:AF53" si="22">IF($C19=3,$AJ19)</f>
        <v>0</v>
      </c>
      <c r="AG19" s="164" t="b">
        <f t="shared" ref="AG19:AG53" si="23">IF($C19=4,$AJ19)</f>
        <v>0</v>
      </c>
      <c r="AH19" s="164" t="b">
        <f t="shared" ref="AH19:AH53" si="24">IF($C19=5,$AJ19)</f>
        <v>0</v>
      </c>
      <c r="AI19" s="169" t="str">
        <f t="shared" si="13"/>
        <v/>
      </c>
      <c r="AJ19" s="170" t="str">
        <f t="shared" si="14"/>
        <v/>
      </c>
      <c r="AK19" s="242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7" t="str">
        <f t="shared" ref="AL19:AL53" si="26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8">
        <f t="shared" ref="AM19:AM53" si="27">IF(AL19="",0,IF(AL19&lt;AQ19,0,IF(AL19&gt;=AQ19,1)))</f>
        <v>0</v>
      </c>
      <c r="AN19" s="149" t="str">
        <f t="shared" ref="AN19:AN53" si="28">IF(E19="","",IF(E19="x",1))</f>
        <v/>
      </c>
      <c r="AO19" s="150" t="str">
        <f t="shared" ref="AO19:AO53" si="29">IF(D19="","",IF(D19="X",1))</f>
        <v/>
      </c>
      <c r="AP19" s="138"/>
      <c r="AQ19" s="167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1">IF($C$2&lt;6,"",IF(M19&lt;3,"",IF(O19=1,"&lt;1F",IF(O19&gt;3,"2F",IF(O19&gt;1,"1F")))))</f>
        <v/>
      </c>
      <c r="AS19" s="245" t="str">
        <f t="shared" ref="AS19:AS53" si="32">IF($C$2&lt;6,"",IF($M19&lt;3,"",IF(P19=1,"&lt;1F",IF(P19&gt;3,"2F",IF(P19&gt;1,"1F")))))</f>
        <v/>
      </c>
      <c r="AT19" s="245" t="str">
        <f t="shared" ref="AT19:AT53" si="33">IF($C$2&lt;6,"",IF($M19&lt;3,"",IF(N19&lt;=2,"&lt;1F",IF(N19&gt;3,"1S",IF(N19&gt;2,"1F")))))</f>
        <v/>
      </c>
      <c r="AU19" s="244"/>
      <c r="AV19" s="245"/>
      <c r="AW19" s="245"/>
      <c r="AX19" s="244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247"/>
      <c r="C20" s="199"/>
      <c r="D20" s="137"/>
      <c r="E20" s="138"/>
      <c r="F20" s="159"/>
      <c r="G20" s="204"/>
      <c r="H20" s="171"/>
      <c r="I20" s="203"/>
      <c r="J20" s="171"/>
      <c r="K20" s="203"/>
      <c r="L20" s="202"/>
      <c r="M20" s="162">
        <f t="shared" si="16"/>
        <v>0</v>
      </c>
      <c r="N20" s="163" t="str">
        <f t="shared" si="17"/>
        <v/>
      </c>
      <c r="O20" s="163" t="str">
        <f t="shared" si="0"/>
        <v/>
      </c>
      <c r="P20" s="163" t="str">
        <f t="shared" si="1"/>
        <v/>
      </c>
      <c r="Q20" s="163">
        <f t="shared" si="18"/>
        <v>0</v>
      </c>
      <c r="R20" s="103" t="str">
        <f t="shared" si="2"/>
        <v/>
      </c>
      <c r="S20" s="103" t="str">
        <f t="shared" si="3"/>
        <v/>
      </c>
      <c r="T20" s="103" t="str">
        <f t="shared" si="4"/>
        <v/>
      </c>
      <c r="U20" s="103" t="str">
        <f t="shared" si="19"/>
        <v/>
      </c>
      <c r="V20" s="103" t="str">
        <f t="shared" si="5"/>
        <v/>
      </c>
      <c r="W20" s="103" t="str">
        <f t="shared" si="6"/>
        <v/>
      </c>
      <c r="X20" s="103">
        <f t="shared" si="7"/>
        <v>0</v>
      </c>
      <c r="Y20" s="164" t="b">
        <f t="shared" si="8"/>
        <v>0</v>
      </c>
      <c r="Z20" s="164" t="b">
        <f t="shared" si="9"/>
        <v>0</v>
      </c>
      <c r="AA20" s="164" t="b">
        <f t="shared" si="10"/>
        <v>0</v>
      </c>
      <c r="AB20" s="164" t="b">
        <f t="shared" si="11"/>
        <v>0</v>
      </c>
      <c r="AC20" s="164" t="b">
        <f t="shared" si="12"/>
        <v>0</v>
      </c>
      <c r="AD20" s="164" t="b">
        <f t="shared" si="20"/>
        <v>0</v>
      </c>
      <c r="AE20" s="164" t="b">
        <f t="shared" si="21"/>
        <v>0</v>
      </c>
      <c r="AF20" s="164" t="b">
        <f t="shared" si="22"/>
        <v>0</v>
      </c>
      <c r="AG20" s="164" t="b">
        <f t="shared" si="23"/>
        <v>0</v>
      </c>
      <c r="AH20" s="164" t="b">
        <f t="shared" si="24"/>
        <v>0</v>
      </c>
      <c r="AI20" s="169" t="str">
        <f t="shared" si="13"/>
        <v/>
      </c>
      <c r="AJ20" s="170" t="str">
        <f t="shared" si="14"/>
        <v/>
      </c>
      <c r="AK20" s="242" t="str">
        <f t="shared" si="25"/>
        <v/>
      </c>
      <c r="AL20" s="167" t="str">
        <f t="shared" si="26"/>
        <v/>
      </c>
      <c r="AM20" s="168">
        <f t="shared" si="27"/>
        <v>0</v>
      </c>
      <c r="AN20" s="149" t="str">
        <f t="shared" si="28"/>
        <v/>
      </c>
      <c r="AO20" s="150" t="str">
        <f t="shared" si="29"/>
        <v/>
      </c>
      <c r="AP20" s="138"/>
      <c r="AQ20" s="167" t="str">
        <f t="shared" si="30"/>
        <v/>
      </c>
      <c r="AR20" s="245" t="str">
        <f t="shared" si="31"/>
        <v/>
      </c>
      <c r="AS20" s="245" t="str">
        <f t="shared" si="32"/>
        <v/>
      </c>
      <c r="AT20" s="245" t="str">
        <f t="shared" si="33"/>
        <v/>
      </c>
      <c r="AU20" s="244"/>
      <c r="AV20" s="245"/>
      <c r="AW20" s="245"/>
      <c r="AX20" s="244"/>
      <c r="AY20" s="60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247"/>
      <c r="C21" s="199"/>
      <c r="D21" s="138"/>
      <c r="E21" s="138"/>
      <c r="F21" s="159"/>
      <c r="G21" s="204"/>
      <c r="H21" s="171"/>
      <c r="I21" s="203"/>
      <c r="J21" s="171"/>
      <c r="K21" s="203"/>
      <c r="L21" s="202"/>
      <c r="M21" s="162">
        <f t="shared" si="16"/>
        <v>0</v>
      </c>
      <c r="N21" s="163" t="str">
        <f t="shared" si="17"/>
        <v/>
      </c>
      <c r="O21" s="163" t="str">
        <f t="shared" si="0"/>
        <v/>
      </c>
      <c r="P21" s="163" t="str">
        <f t="shared" si="1"/>
        <v/>
      </c>
      <c r="Q21" s="163">
        <f t="shared" si="18"/>
        <v>0</v>
      </c>
      <c r="R21" s="103" t="str">
        <f t="shared" si="2"/>
        <v/>
      </c>
      <c r="S21" s="103" t="str">
        <f t="shared" si="3"/>
        <v/>
      </c>
      <c r="T21" s="103" t="str">
        <f t="shared" si="4"/>
        <v/>
      </c>
      <c r="U21" s="103" t="str">
        <f t="shared" si="19"/>
        <v/>
      </c>
      <c r="V21" s="103" t="str">
        <f t="shared" si="5"/>
        <v/>
      </c>
      <c r="W21" s="103" t="str">
        <f t="shared" si="6"/>
        <v/>
      </c>
      <c r="X21" s="103">
        <f t="shared" si="7"/>
        <v>0</v>
      </c>
      <c r="Y21" s="164" t="b">
        <f t="shared" si="8"/>
        <v>0</v>
      </c>
      <c r="Z21" s="164" t="b">
        <f t="shared" si="9"/>
        <v>0</v>
      </c>
      <c r="AA21" s="164" t="b">
        <f t="shared" si="10"/>
        <v>0</v>
      </c>
      <c r="AB21" s="164" t="b">
        <f t="shared" si="11"/>
        <v>0</v>
      </c>
      <c r="AC21" s="164" t="b">
        <f t="shared" si="12"/>
        <v>0</v>
      </c>
      <c r="AD21" s="164" t="b">
        <f t="shared" si="20"/>
        <v>0</v>
      </c>
      <c r="AE21" s="164" t="b">
        <f t="shared" si="21"/>
        <v>0</v>
      </c>
      <c r="AF21" s="164" t="b">
        <f t="shared" si="22"/>
        <v>0</v>
      </c>
      <c r="AG21" s="164" t="b">
        <f t="shared" si="23"/>
        <v>0</v>
      </c>
      <c r="AH21" s="164" t="b">
        <f t="shared" si="24"/>
        <v>0</v>
      </c>
      <c r="AI21" s="169" t="str">
        <f t="shared" si="13"/>
        <v/>
      </c>
      <c r="AJ21" s="170" t="str">
        <f t="shared" si="14"/>
        <v/>
      </c>
      <c r="AK21" s="242" t="str">
        <f t="shared" si="25"/>
        <v/>
      </c>
      <c r="AL21" s="167" t="str">
        <f t="shared" si="26"/>
        <v/>
      </c>
      <c r="AM21" s="168">
        <f t="shared" si="27"/>
        <v>0</v>
      </c>
      <c r="AN21" s="149" t="str">
        <f t="shared" si="28"/>
        <v/>
      </c>
      <c r="AO21" s="150" t="str">
        <f t="shared" si="29"/>
        <v/>
      </c>
      <c r="AP21" s="138"/>
      <c r="AQ21" s="167" t="str">
        <f t="shared" si="30"/>
        <v/>
      </c>
      <c r="AR21" s="245" t="str">
        <f t="shared" si="31"/>
        <v/>
      </c>
      <c r="AS21" s="245" t="str">
        <f t="shared" si="32"/>
        <v/>
      </c>
      <c r="AT21" s="245" t="str">
        <f t="shared" si="33"/>
        <v/>
      </c>
      <c r="AU21" s="244"/>
      <c r="AV21" s="245"/>
      <c r="AW21" s="245"/>
      <c r="AX21" s="244"/>
      <c r="AY21" s="60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247"/>
      <c r="C22" s="199"/>
      <c r="D22" s="138"/>
      <c r="E22" s="138"/>
      <c r="F22" s="159"/>
      <c r="G22" s="204"/>
      <c r="H22" s="171"/>
      <c r="I22" s="203"/>
      <c r="J22" s="171"/>
      <c r="K22" s="203"/>
      <c r="L22" s="202"/>
      <c r="M22" s="162">
        <f t="shared" si="16"/>
        <v>0</v>
      </c>
      <c r="N22" s="163" t="str">
        <f t="shared" si="17"/>
        <v/>
      </c>
      <c r="O22" s="163" t="str">
        <f t="shared" si="0"/>
        <v/>
      </c>
      <c r="P22" s="163" t="str">
        <f t="shared" si="1"/>
        <v/>
      </c>
      <c r="Q22" s="163">
        <f t="shared" si="18"/>
        <v>0</v>
      </c>
      <c r="R22" s="103" t="str">
        <f t="shared" si="2"/>
        <v/>
      </c>
      <c r="S22" s="103" t="str">
        <f t="shared" si="3"/>
        <v/>
      </c>
      <c r="T22" s="103" t="str">
        <f t="shared" si="4"/>
        <v/>
      </c>
      <c r="U22" s="103" t="str">
        <f t="shared" si="19"/>
        <v/>
      </c>
      <c r="V22" s="103" t="str">
        <f t="shared" si="5"/>
        <v/>
      </c>
      <c r="W22" s="103" t="str">
        <f t="shared" si="6"/>
        <v/>
      </c>
      <c r="X22" s="103">
        <f t="shared" si="7"/>
        <v>0</v>
      </c>
      <c r="Y22" s="164" t="b">
        <f t="shared" si="8"/>
        <v>0</v>
      </c>
      <c r="Z22" s="164" t="b">
        <f t="shared" si="9"/>
        <v>0</v>
      </c>
      <c r="AA22" s="164" t="b">
        <f t="shared" si="10"/>
        <v>0</v>
      </c>
      <c r="AB22" s="164" t="b">
        <f t="shared" si="11"/>
        <v>0</v>
      </c>
      <c r="AC22" s="164" t="b">
        <f t="shared" si="12"/>
        <v>0</v>
      </c>
      <c r="AD22" s="164" t="b">
        <f t="shared" si="20"/>
        <v>0</v>
      </c>
      <c r="AE22" s="164" t="b">
        <f t="shared" si="21"/>
        <v>0</v>
      </c>
      <c r="AF22" s="164" t="b">
        <f t="shared" si="22"/>
        <v>0</v>
      </c>
      <c r="AG22" s="164" t="b">
        <f t="shared" si="23"/>
        <v>0</v>
      </c>
      <c r="AH22" s="164" t="b">
        <f t="shared" si="24"/>
        <v>0</v>
      </c>
      <c r="AI22" s="169" t="str">
        <f t="shared" si="13"/>
        <v/>
      </c>
      <c r="AJ22" s="170" t="str">
        <f t="shared" si="14"/>
        <v/>
      </c>
      <c r="AK22" s="242" t="str">
        <f t="shared" si="25"/>
        <v/>
      </c>
      <c r="AL22" s="167" t="str">
        <f t="shared" si="26"/>
        <v/>
      </c>
      <c r="AM22" s="168">
        <f t="shared" si="27"/>
        <v>0</v>
      </c>
      <c r="AN22" s="149" t="str">
        <f t="shared" si="28"/>
        <v/>
      </c>
      <c r="AO22" s="150" t="str">
        <f t="shared" si="29"/>
        <v/>
      </c>
      <c r="AP22" s="138"/>
      <c r="AQ22" s="167" t="str">
        <f t="shared" si="30"/>
        <v/>
      </c>
      <c r="AR22" s="245" t="str">
        <f t="shared" si="31"/>
        <v/>
      </c>
      <c r="AS22" s="245" t="str">
        <f t="shared" si="32"/>
        <v/>
      </c>
      <c r="AT22" s="245" t="str">
        <f t="shared" si="33"/>
        <v/>
      </c>
      <c r="AU22" s="244"/>
      <c r="AV22" s="245"/>
      <c r="AW22" s="245"/>
      <c r="AX22" s="244"/>
      <c r="AY22" s="60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247"/>
      <c r="C23" s="199"/>
      <c r="D23" s="138"/>
      <c r="E23" s="138"/>
      <c r="F23" s="159"/>
      <c r="G23" s="204"/>
      <c r="H23" s="171"/>
      <c r="I23" s="203"/>
      <c r="J23" s="171"/>
      <c r="K23" s="203"/>
      <c r="L23" s="202"/>
      <c r="M23" s="162">
        <f t="shared" si="16"/>
        <v>0</v>
      </c>
      <c r="N23" s="163" t="str">
        <f t="shared" si="17"/>
        <v/>
      </c>
      <c r="O23" s="163" t="str">
        <f t="shared" si="0"/>
        <v/>
      </c>
      <c r="P23" s="163" t="str">
        <f t="shared" si="1"/>
        <v/>
      </c>
      <c r="Q23" s="163">
        <f t="shared" si="18"/>
        <v>0</v>
      </c>
      <c r="R23" s="103" t="str">
        <f t="shared" si="2"/>
        <v/>
      </c>
      <c r="S23" s="103" t="str">
        <f t="shared" si="3"/>
        <v/>
      </c>
      <c r="T23" s="103" t="str">
        <f t="shared" si="4"/>
        <v/>
      </c>
      <c r="U23" s="103" t="str">
        <f t="shared" si="19"/>
        <v/>
      </c>
      <c r="V23" s="103" t="str">
        <f t="shared" si="5"/>
        <v/>
      </c>
      <c r="W23" s="103" t="str">
        <f t="shared" si="6"/>
        <v/>
      </c>
      <c r="X23" s="103">
        <f t="shared" si="7"/>
        <v>0</v>
      </c>
      <c r="Y23" s="164" t="b">
        <f t="shared" si="8"/>
        <v>0</v>
      </c>
      <c r="Z23" s="164" t="b">
        <f t="shared" si="9"/>
        <v>0</v>
      </c>
      <c r="AA23" s="164" t="b">
        <f t="shared" si="10"/>
        <v>0</v>
      </c>
      <c r="AB23" s="164" t="b">
        <f t="shared" si="11"/>
        <v>0</v>
      </c>
      <c r="AC23" s="164" t="b">
        <f t="shared" si="12"/>
        <v>0</v>
      </c>
      <c r="AD23" s="164" t="b">
        <f t="shared" si="20"/>
        <v>0</v>
      </c>
      <c r="AE23" s="164" t="b">
        <f t="shared" si="21"/>
        <v>0</v>
      </c>
      <c r="AF23" s="164" t="b">
        <f t="shared" si="22"/>
        <v>0</v>
      </c>
      <c r="AG23" s="164" t="b">
        <f t="shared" si="23"/>
        <v>0</v>
      </c>
      <c r="AH23" s="164" t="b">
        <f t="shared" si="24"/>
        <v>0</v>
      </c>
      <c r="AI23" s="169" t="str">
        <f t="shared" si="13"/>
        <v/>
      </c>
      <c r="AJ23" s="170" t="str">
        <f t="shared" si="14"/>
        <v/>
      </c>
      <c r="AK23" s="242" t="str">
        <f t="shared" si="25"/>
        <v/>
      </c>
      <c r="AL23" s="167" t="str">
        <f t="shared" si="26"/>
        <v/>
      </c>
      <c r="AM23" s="168">
        <f t="shared" si="27"/>
        <v>0</v>
      </c>
      <c r="AN23" s="149" t="str">
        <f t="shared" si="28"/>
        <v/>
      </c>
      <c r="AO23" s="150" t="str">
        <f t="shared" si="29"/>
        <v/>
      </c>
      <c r="AP23" s="138"/>
      <c r="AQ23" s="167" t="str">
        <f t="shared" si="30"/>
        <v/>
      </c>
      <c r="AR23" s="245" t="str">
        <f t="shared" si="31"/>
        <v/>
      </c>
      <c r="AS23" s="245" t="str">
        <f t="shared" si="32"/>
        <v/>
      </c>
      <c r="AT23" s="245" t="str">
        <f t="shared" si="33"/>
        <v/>
      </c>
      <c r="AU23" s="244"/>
      <c r="AV23" s="245"/>
      <c r="AW23" s="245"/>
      <c r="AX23" s="244"/>
      <c r="AY23" s="60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247"/>
      <c r="C24" s="199"/>
      <c r="D24" s="137"/>
      <c r="E24" s="137"/>
      <c r="F24" s="159"/>
      <c r="G24" s="204"/>
      <c r="H24" s="171"/>
      <c r="I24" s="203"/>
      <c r="J24" s="171"/>
      <c r="K24" s="203"/>
      <c r="L24" s="202"/>
      <c r="M24" s="162">
        <f t="shared" si="16"/>
        <v>0</v>
      </c>
      <c r="N24" s="163" t="str">
        <f t="shared" si="17"/>
        <v/>
      </c>
      <c r="O24" s="163" t="str">
        <f t="shared" si="0"/>
        <v/>
      </c>
      <c r="P24" s="163" t="str">
        <f t="shared" si="1"/>
        <v/>
      </c>
      <c r="Q24" s="163">
        <f t="shared" si="18"/>
        <v>0</v>
      </c>
      <c r="R24" s="103" t="str">
        <f t="shared" si="2"/>
        <v/>
      </c>
      <c r="S24" s="103" t="str">
        <f t="shared" si="3"/>
        <v/>
      </c>
      <c r="T24" s="103" t="str">
        <f t="shared" si="4"/>
        <v/>
      </c>
      <c r="U24" s="103" t="str">
        <f t="shared" si="19"/>
        <v/>
      </c>
      <c r="V24" s="103" t="str">
        <f t="shared" si="5"/>
        <v/>
      </c>
      <c r="W24" s="103" t="str">
        <f t="shared" si="6"/>
        <v/>
      </c>
      <c r="X24" s="103">
        <f t="shared" si="7"/>
        <v>0</v>
      </c>
      <c r="Y24" s="164" t="b">
        <f t="shared" si="8"/>
        <v>0</v>
      </c>
      <c r="Z24" s="164" t="b">
        <f t="shared" si="9"/>
        <v>0</v>
      </c>
      <c r="AA24" s="164" t="b">
        <f t="shared" si="10"/>
        <v>0</v>
      </c>
      <c r="AB24" s="164" t="b">
        <f t="shared" si="11"/>
        <v>0</v>
      </c>
      <c r="AC24" s="164" t="b">
        <f t="shared" si="12"/>
        <v>0</v>
      </c>
      <c r="AD24" s="164" t="b">
        <f t="shared" si="20"/>
        <v>0</v>
      </c>
      <c r="AE24" s="164" t="b">
        <f t="shared" si="21"/>
        <v>0</v>
      </c>
      <c r="AF24" s="164" t="b">
        <f t="shared" si="22"/>
        <v>0</v>
      </c>
      <c r="AG24" s="164" t="b">
        <f t="shared" si="23"/>
        <v>0</v>
      </c>
      <c r="AH24" s="164" t="b">
        <f t="shared" si="24"/>
        <v>0</v>
      </c>
      <c r="AI24" s="169" t="str">
        <f t="shared" si="13"/>
        <v/>
      </c>
      <c r="AJ24" s="170" t="str">
        <f t="shared" si="14"/>
        <v/>
      </c>
      <c r="AK24" s="242" t="str">
        <f t="shared" si="25"/>
        <v/>
      </c>
      <c r="AL24" s="167" t="str">
        <f t="shared" si="26"/>
        <v/>
      </c>
      <c r="AM24" s="168">
        <f t="shared" si="27"/>
        <v>0</v>
      </c>
      <c r="AN24" s="149" t="str">
        <f t="shared" si="28"/>
        <v/>
      </c>
      <c r="AO24" s="150" t="str">
        <f t="shared" si="29"/>
        <v/>
      </c>
      <c r="AP24" s="138"/>
      <c r="AQ24" s="167" t="str">
        <f t="shared" si="30"/>
        <v/>
      </c>
      <c r="AR24" s="245" t="str">
        <f t="shared" si="31"/>
        <v/>
      </c>
      <c r="AS24" s="245" t="str">
        <f t="shared" si="32"/>
        <v/>
      </c>
      <c r="AT24" s="245" t="str">
        <f t="shared" si="33"/>
        <v/>
      </c>
      <c r="AU24" s="244"/>
      <c r="AV24" s="245"/>
      <c r="AW24" s="245"/>
      <c r="AX24" s="244"/>
      <c r="AY24" s="60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247"/>
      <c r="C25" s="199"/>
      <c r="D25" s="138"/>
      <c r="E25" s="138"/>
      <c r="F25" s="159"/>
      <c r="G25" s="204"/>
      <c r="H25" s="171"/>
      <c r="I25" s="203"/>
      <c r="J25" s="171"/>
      <c r="K25" s="171"/>
      <c r="L25" s="202"/>
      <c r="M25" s="162">
        <f t="shared" si="16"/>
        <v>0</v>
      </c>
      <c r="N25" s="163" t="str">
        <f t="shared" si="17"/>
        <v/>
      </c>
      <c r="O25" s="163" t="str">
        <f t="shared" si="0"/>
        <v/>
      </c>
      <c r="P25" s="163" t="str">
        <f t="shared" si="1"/>
        <v/>
      </c>
      <c r="Q25" s="163">
        <f t="shared" si="18"/>
        <v>0</v>
      </c>
      <c r="R25" s="103" t="str">
        <f t="shared" si="2"/>
        <v/>
      </c>
      <c r="S25" s="103" t="str">
        <f t="shared" si="3"/>
        <v/>
      </c>
      <c r="T25" s="103" t="str">
        <f t="shared" si="4"/>
        <v/>
      </c>
      <c r="U25" s="103" t="str">
        <f t="shared" si="19"/>
        <v/>
      </c>
      <c r="V25" s="103" t="str">
        <f t="shared" si="5"/>
        <v/>
      </c>
      <c r="W25" s="103" t="str">
        <f t="shared" si="6"/>
        <v/>
      </c>
      <c r="X25" s="103">
        <f t="shared" si="7"/>
        <v>0</v>
      </c>
      <c r="Y25" s="164" t="b">
        <f t="shared" si="8"/>
        <v>0</v>
      </c>
      <c r="Z25" s="164" t="b">
        <f t="shared" si="9"/>
        <v>0</v>
      </c>
      <c r="AA25" s="164" t="b">
        <f t="shared" si="10"/>
        <v>0</v>
      </c>
      <c r="AB25" s="164" t="b">
        <f t="shared" si="11"/>
        <v>0</v>
      </c>
      <c r="AC25" s="164" t="b">
        <f t="shared" si="12"/>
        <v>0</v>
      </c>
      <c r="AD25" s="164" t="b">
        <f t="shared" si="20"/>
        <v>0</v>
      </c>
      <c r="AE25" s="164" t="b">
        <f t="shared" si="21"/>
        <v>0</v>
      </c>
      <c r="AF25" s="164" t="b">
        <f t="shared" si="22"/>
        <v>0</v>
      </c>
      <c r="AG25" s="164" t="b">
        <f t="shared" si="23"/>
        <v>0</v>
      </c>
      <c r="AH25" s="164" t="b">
        <f t="shared" si="24"/>
        <v>0</v>
      </c>
      <c r="AI25" s="169" t="str">
        <f t="shared" si="13"/>
        <v/>
      </c>
      <c r="AJ25" s="170" t="str">
        <f t="shared" si="14"/>
        <v/>
      </c>
      <c r="AK25" s="242" t="str">
        <f t="shared" si="25"/>
        <v/>
      </c>
      <c r="AL25" s="167" t="str">
        <f t="shared" si="26"/>
        <v/>
      </c>
      <c r="AM25" s="168">
        <f t="shared" si="27"/>
        <v>0</v>
      </c>
      <c r="AN25" s="149" t="str">
        <f t="shared" si="28"/>
        <v/>
      </c>
      <c r="AO25" s="150" t="str">
        <f t="shared" si="29"/>
        <v/>
      </c>
      <c r="AP25" s="138"/>
      <c r="AQ25" s="167" t="str">
        <f t="shared" si="30"/>
        <v/>
      </c>
      <c r="AR25" s="245" t="str">
        <f t="shared" si="31"/>
        <v/>
      </c>
      <c r="AS25" s="245" t="str">
        <f t="shared" si="32"/>
        <v/>
      </c>
      <c r="AT25" s="245" t="str">
        <f t="shared" si="33"/>
        <v/>
      </c>
      <c r="AU25" s="244"/>
      <c r="AV25" s="24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6">IF(AV25="",0,IF(AV25&lt;AQ25,0,IF(AV25&gt;=AQ25,1)))</f>
        <v>0</v>
      </c>
      <c r="AX25" s="244"/>
      <c r="AY25" s="60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247"/>
      <c r="C26" s="199"/>
      <c r="D26" s="138"/>
      <c r="E26" s="138"/>
      <c r="F26" s="159"/>
      <c r="G26" s="204"/>
      <c r="H26" s="171"/>
      <c r="I26" s="203"/>
      <c r="J26" s="171"/>
      <c r="K26" s="171"/>
      <c r="L26" s="202"/>
      <c r="M26" s="162">
        <f t="shared" si="16"/>
        <v>0</v>
      </c>
      <c r="N26" s="163" t="str">
        <f t="shared" si="17"/>
        <v/>
      </c>
      <c r="O26" s="163" t="str">
        <f t="shared" si="0"/>
        <v/>
      </c>
      <c r="P26" s="163" t="str">
        <f t="shared" si="1"/>
        <v/>
      </c>
      <c r="Q26" s="163">
        <f t="shared" si="18"/>
        <v>0</v>
      </c>
      <c r="R26" s="103" t="str">
        <f t="shared" si="2"/>
        <v/>
      </c>
      <c r="S26" s="103" t="str">
        <f t="shared" si="3"/>
        <v/>
      </c>
      <c r="T26" s="103" t="str">
        <f t="shared" si="4"/>
        <v/>
      </c>
      <c r="U26" s="103" t="str">
        <f t="shared" si="19"/>
        <v/>
      </c>
      <c r="V26" s="103" t="str">
        <f t="shared" si="5"/>
        <v/>
      </c>
      <c r="W26" s="103" t="str">
        <f t="shared" si="6"/>
        <v/>
      </c>
      <c r="X26" s="103">
        <f t="shared" si="7"/>
        <v>0</v>
      </c>
      <c r="Y26" s="164" t="b">
        <f t="shared" si="8"/>
        <v>0</v>
      </c>
      <c r="Z26" s="164" t="b">
        <f t="shared" si="9"/>
        <v>0</v>
      </c>
      <c r="AA26" s="164" t="b">
        <f t="shared" si="10"/>
        <v>0</v>
      </c>
      <c r="AB26" s="164" t="b">
        <f t="shared" si="11"/>
        <v>0</v>
      </c>
      <c r="AC26" s="164" t="b">
        <f t="shared" si="12"/>
        <v>0</v>
      </c>
      <c r="AD26" s="164" t="b">
        <f t="shared" si="20"/>
        <v>0</v>
      </c>
      <c r="AE26" s="164" t="b">
        <f t="shared" si="21"/>
        <v>0</v>
      </c>
      <c r="AF26" s="164" t="b">
        <f t="shared" si="22"/>
        <v>0</v>
      </c>
      <c r="AG26" s="164" t="b">
        <f t="shared" si="23"/>
        <v>0</v>
      </c>
      <c r="AH26" s="164" t="b">
        <f t="shared" si="24"/>
        <v>0</v>
      </c>
      <c r="AI26" s="169" t="str">
        <f t="shared" si="13"/>
        <v/>
      </c>
      <c r="AJ26" s="170" t="str">
        <f t="shared" si="14"/>
        <v/>
      </c>
      <c r="AK26" s="242" t="str">
        <f t="shared" si="25"/>
        <v/>
      </c>
      <c r="AL26" s="167" t="str">
        <f t="shared" si="26"/>
        <v/>
      </c>
      <c r="AM26" s="168">
        <f t="shared" si="27"/>
        <v>0</v>
      </c>
      <c r="AN26" s="149" t="str">
        <f t="shared" si="28"/>
        <v/>
      </c>
      <c r="AO26" s="150" t="str">
        <f t="shared" si="29"/>
        <v/>
      </c>
      <c r="AP26" s="138"/>
      <c r="AQ26" s="167" t="str">
        <f t="shared" si="30"/>
        <v/>
      </c>
      <c r="AR26" s="245" t="str">
        <f t="shared" si="31"/>
        <v/>
      </c>
      <c r="AS26" s="245" t="str">
        <f t="shared" si="32"/>
        <v/>
      </c>
      <c r="AT26" s="245" t="str">
        <f t="shared" si="33"/>
        <v/>
      </c>
      <c r="AU26" s="244"/>
      <c r="AV26" s="245" t="str">
        <f t="shared" si="35"/>
        <v/>
      </c>
      <c r="AW26" s="245">
        <f t="shared" si="36"/>
        <v>0</v>
      </c>
      <c r="AX26" s="244"/>
      <c r="AY26" s="60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247"/>
      <c r="C27" s="199"/>
      <c r="D27" s="138"/>
      <c r="E27" s="138"/>
      <c r="F27" s="159"/>
      <c r="G27" s="172"/>
      <c r="H27" s="171"/>
      <c r="I27" s="171"/>
      <c r="J27" s="171"/>
      <c r="K27" s="171"/>
      <c r="L27" s="173"/>
      <c r="M27" s="162">
        <f t="shared" si="16"/>
        <v>0</v>
      </c>
      <c r="N27" s="163" t="str">
        <f t="shared" si="17"/>
        <v/>
      </c>
      <c r="O27" s="163" t="str">
        <f t="shared" si="0"/>
        <v/>
      </c>
      <c r="P27" s="163" t="str">
        <f t="shared" si="1"/>
        <v/>
      </c>
      <c r="Q27" s="163">
        <f t="shared" si="18"/>
        <v>0</v>
      </c>
      <c r="R27" s="103" t="str">
        <f t="shared" si="2"/>
        <v/>
      </c>
      <c r="S27" s="103" t="str">
        <f t="shared" si="3"/>
        <v/>
      </c>
      <c r="T27" s="103" t="str">
        <f t="shared" si="4"/>
        <v/>
      </c>
      <c r="U27" s="103" t="str">
        <f t="shared" si="19"/>
        <v/>
      </c>
      <c r="V27" s="103" t="str">
        <f t="shared" si="5"/>
        <v/>
      </c>
      <c r="W27" s="103" t="str">
        <f t="shared" si="6"/>
        <v/>
      </c>
      <c r="X27" s="103">
        <f t="shared" si="7"/>
        <v>0</v>
      </c>
      <c r="Y27" s="164" t="b">
        <f t="shared" si="8"/>
        <v>0</v>
      </c>
      <c r="Z27" s="164" t="b">
        <f t="shared" si="9"/>
        <v>0</v>
      </c>
      <c r="AA27" s="164" t="b">
        <f t="shared" si="10"/>
        <v>0</v>
      </c>
      <c r="AB27" s="164" t="b">
        <f t="shared" si="11"/>
        <v>0</v>
      </c>
      <c r="AC27" s="164" t="b">
        <f t="shared" si="12"/>
        <v>0</v>
      </c>
      <c r="AD27" s="164" t="b">
        <f t="shared" si="20"/>
        <v>0</v>
      </c>
      <c r="AE27" s="164" t="b">
        <f t="shared" si="21"/>
        <v>0</v>
      </c>
      <c r="AF27" s="164" t="b">
        <f t="shared" si="22"/>
        <v>0</v>
      </c>
      <c r="AG27" s="164" t="b">
        <f t="shared" si="23"/>
        <v>0</v>
      </c>
      <c r="AH27" s="164" t="b">
        <f t="shared" si="24"/>
        <v>0</v>
      </c>
      <c r="AI27" s="169" t="str">
        <f t="shared" si="13"/>
        <v/>
      </c>
      <c r="AJ27" s="170" t="str">
        <f t="shared" si="14"/>
        <v/>
      </c>
      <c r="AK27" s="242" t="str">
        <f t="shared" si="25"/>
        <v/>
      </c>
      <c r="AL27" s="167" t="str">
        <f t="shared" si="26"/>
        <v/>
      </c>
      <c r="AM27" s="168">
        <f t="shared" si="27"/>
        <v>0</v>
      </c>
      <c r="AN27" s="149" t="str">
        <f t="shared" si="28"/>
        <v/>
      </c>
      <c r="AO27" s="150" t="str">
        <f t="shared" si="29"/>
        <v/>
      </c>
      <c r="AP27" s="138"/>
      <c r="AQ27" s="167" t="str">
        <f t="shared" si="30"/>
        <v/>
      </c>
      <c r="AR27" s="245" t="str">
        <f t="shared" si="31"/>
        <v/>
      </c>
      <c r="AS27" s="245" t="str">
        <f t="shared" si="32"/>
        <v/>
      </c>
      <c r="AT27" s="245" t="str">
        <f t="shared" si="33"/>
        <v/>
      </c>
      <c r="AU27" s="244"/>
      <c r="AV27" s="245" t="str">
        <f t="shared" si="35"/>
        <v/>
      </c>
      <c r="AW27" s="245">
        <f t="shared" si="36"/>
        <v>0</v>
      </c>
      <c r="AX27" s="244"/>
      <c r="AY27" s="60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247"/>
      <c r="C28" s="157"/>
      <c r="D28" s="138"/>
      <c r="E28" s="138"/>
      <c r="F28" s="159"/>
      <c r="G28" s="172"/>
      <c r="H28" s="171"/>
      <c r="I28" s="171"/>
      <c r="J28" s="171"/>
      <c r="K28" s="171"/>
      <c r="L28" s="173"/>
      <c r="M28" s="162">
        <f t="shared" si="16"/>
        <v>0</v>
      </c>
      <c r="N28" s="163" t="str">
        <f t="shared" si="17"/>
        <v/>
      </c>
      <c r="O28" s="163" t="str">
        <f t="shared" si="0"/>
        <v/>
      </c>
      <c r="P28" s="163" t="str">
        <f t="shared" si="1"/>
        <v/>
      </c>
      <c r="Q28" s="163">
        <f t="shared" si="18"/>
        <v>0</v>
      </c>
      <c r="R28" s="103" t="str">
        <f t="shared" si="2"/>
        <v/>
      </c>
      <c r="S28" s="103" t="str">
        <f t="shared" si="3"/>
        <v/>
      </c>
      <c r="T28" s="103" t="str">
        <f t="shared" si="4"/>
        <v/>
      </c>
      <c r="U28" s="103" t="str">
        <f t="shared" si="19"/>
        <v/>
      </c>
      <c r="V28" s="103" t="str">
        <f t="shared" si="5"/>
        <v/>
      </c>
      <c r="W28" s="103" t="str">
        <f t="shared" si="6"/>
        <v/>
      </c>
      <c r="X28" s="103">
        <f t="shared" si="7"/>
        <v>0</v>
      </c>
      <c r="Y28" s="164" t="b">
        <f t="shared" si="8"/>
        <v>0</v>
      </c>
      <c r="Z28" s="164" t="b">
        <f t="shared" si="9"/>
        <v>0</v>
      </c>
      <c r="AA28" s="164" t="b">
        <f t="shared" si="10"/>
        <v>0</v>
      </c>
      <c r="AB28" s="164" t="b">
        <f t="shared" si="11"/>
        <v>0</v>
      </c>
      <c r="AC28" s="164" t="b">
        <f t="shared" si="12"/>
        <v>0</v>
      </c>
      <c r="AD28" s="164" t="b">
        <f t="shared" si="20"/>
        <v>0</v>
      </c>
      <c r="AE28" s="164" t="b">
        <f t="shared" si="21"/>
        <v>0</v>
      </c>
      <c r="AF28" s="164" t="b">
        <f t="shared" si="22"/>
        <v>0</v>
      </c>
      <c r="AG28" s="164" t="b">
        <f t="shared" si="23"/>
        <v>0</v>
      </c>
      <c r="AH28" s="164" t="b">
        <f t="shared" si="24"/>
        <v>0</v>
      </c>
      <c r="AI28" s="169" t="str">
        <f t="shared" si="13"/>
        <v/>
      </c>
      <c r="AJ28" s="170" t="str">
        <f t="shared" si="14"/>
        <v/>
      </c>
      <c r="AK28" s="242" t="str">
        <f t="shared" si="25"/>
        <v/>
      </c>
      <c r="AL28" s="167" t="str">
        <f t="shared" si="26"/>
        <v/>
      </c>
      <c r="AM28" s="168">
        <f t="shared" si="27"/>
        <v>0</v>
      </c>
      <c r="AN28" s="149" t="str">
        <f t="shared" si="28"/>
        <v/>
      </c>
      <c r="AO28" s="150" t="str">
        <f t="shared" si="29"/>
        <v/>
      </c>
      <c r="AP28" s="138"/>
      <c r="AQ28" s="167" t="str">
        <f t="shared" si="30"/>
        <v/>
      </c>
      <c r="AR28" s="245" t="str">
        <f t="shared" si="31"/>
        <v/>
      </c>
      <c r="AS28" s="245" t="str">
        <f t="shared" si="32"/>
        <v/>
      </c>
      <c r="AT28" s="245" t="str">
        <f t="shared" si="33"/>
        <v/>
      </c>
      <c r="AU28" s="244"/>
      <c r="AV28" s="245" t="str">
        <f t="shared" si="35"/>
        <v/>
      </c>
      <c r="AW28" s="245">
        <f t="shared" si="36"/>
        <v>0</v>
      </c>
      <c r="AX28" s="244"/>
      <c r="AY28" s="60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247"/>
      <c r="C29" s="157"/>
      <c r="D29" s="138"/>
      <c r="E29" s="138"/>
      <c r="F29" s="159"/>
      <c r="G29" s="172"/>
      <c r="H29" s="171"/>
      <c r="I29" s="171"/>
      <c r="J29" s="171"/>
      <c r="K29" s="171"/>
      <c r="L29" s="173"/>
      <c r="M29" s="162">
        <f t="shared" si="16"/>
        <v>0</v>
      </c>
      <c r="N29" s="163" t="str">
        <f t="shared" si="17"/>
        <v/>
      </c>
      <c r="O29" s="163" t="str">
        <f t="shared" si="0"/>
        <v/>
      </c>
      <c r="P29" s="163" t="str">
        <f t="shared" si="1"/>
        <v/>
      </c>
      <c r="Q29" s="163">
        <f t="shared" si="18"/>
        <v>0</v>
      </c>
      <c r="R29" s="103" t="str">
        <f t="shared" si="2"/>
        <v/>
      </c>
      <c r="S29" s="103" t="str">
        <f t="shared" si="3"/>
        <v/>
      </c>
      <c r="T29" s="103" t="str">
        <f t="shared" si="4"/>
        <v/>
      </c>
      <c r="U29" s="103" t="str">
        <f t="shared" si="19"/>
        <v/>
      </c>
      <c r="V29" s="103" t="str">
        <f t="shared" si="5"/>
        <v/>
      </c>
      <c r="W29" s="103" t="str">
        <f t="shared" si="6"/>
        <v/>
      </c>
      <c r="X29" s="103">
        <f t="shared" si="7"/>
        <v>0</v>
      </c>
      <c r="Y29" s="164" t="b">
        <f t="shared" si="8"/>
        <v>0</v>
      </c>
      <c r="Z29" s="164" t="b">
        <f t="shared" si="9"/>
        <v>0</v>
      </c>
      <c r="AA29" s="164" t="b">
        <f t="shared" si="10"/>
        <v>0</v>
      </c>
      <c r="AB29" s="164" t="b">
        <f t="shared" si="11"/>
        <v>0</v>
      </c>
      <c r="AC29" s="164" t="b">
        <f t="shared" si="12"/>
        <v>0</v>
      </c>
      <c r="AD29" s="164" t="b">
        <f t="shared" si="20"/>
        <v>0</v>
      </c>
      <c r="AE29" s="164" t="b">
        <f t="shared" si="21"/>
        <v>0</v>
      </c>
      <c r="AF29" s="164" t="b">
        <f t="shared" si="22"/>
        <v>0</v>
      </c>
      <c r="AG29" s="164" t="b">
        <f t="shared" si="23"/>
        <v>0</v>
      </c>
      <c r="AH29" s="164" t="b">
        <f t="shared" si="24"/>
        <v>0</v>
      </c>
      <c r="AI29" s="169" t="str">
        <f t="shared" si="13"/>
        <v/>
      </c>
      <c r="AJ29" s="170" t="str">
        <f t="shared" si="14"/>
        <v/>
      </c>
      <c r="AK29" s="242" t="str">
        <f t="shared" si="25"/>
        <v/>
      </c>
      <c r="AL29" s="167" t="str">
        <f t="shared" si="26"/>
        <v/>
      </c>
      <c r="AM29" s="168">
        <f t="shared" si="27"/>
        <v>0</v>
      </c>
      <c r="AN29" s="149" t="str">
        <f t="shared" si="28"/>
        <v/>
      </c>
      <c r="AO29" s="150" t="str">
        <f t="shared" si="29"/>
        <v/>
      </c>
      <c r="AP29" s="138"/>
      <c r="AQ29" s="167" t="str">
        <f t="shared" si="30"/>
        <v/>
      </c>
      <c r="AR29" s="245" t="str">
        <f t="shared" si="31"/>
        <v/>
      </c>
      <c r="AS29" s="245" t="str">
        <f t="shared" si="32"/>
        <v/>
      </c>
      <c r="AT29" s="245" t="str">
        <f t="shared" si="33"/>
        <v/>
      </c>
      <c r="AU29" s="244"/>
      <c r="AV29" s="245" t="str">
        <f t="shared" si="35"/>
        <v/>
      </c>
      <c r="AW29" s="245">
        <f t="shared" si="36"/>
        <v>0</v>
      </c>
      <c r="AX29" s="244"/>
      <c r="AY29" s="60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247"/>
      <c r="C30" s="157"/>
      <c r="D30" s="138"/>
      <c r="E30" s="138"/>
      <c r="F30" s="159"/>
      <c r="G30" s="160"/>
      <c r="H30" s="171"/>
      <c r="I30" s="156"/>
      <c r="J30" s="171"/>
      <c r="K30" s="156"/>
      <c r="L30" s="161"/>
      <c r="M30" s="162">
        <f t="shared" si="16"/>
        <v>0</v>
      </c>
      <c r="N30" s="163" t="str">
        <f t="shared" si="17"/>
        <v/>
      </c>
      <c r="O30" s="163" t="str">
        <f t="shared" si="0"/>
        <v/>
      </c>
      <c r="P30" s="163" t="str">
        <f t="shared" si="1"/>
        <v/>
      </c>
      <c r="Q30" s="163">
        <f t="shared" si="18"/>
        <v>0</v>
      </c>
      <c r="R30" s="103" t="str">
        <f t="shared" si="2"/>
        <v/>
      </c>
      <c r="S30" s="103" t="str">
        <f t="shared" si="3"/>
        <v/>
      </c>
      <c r="T30" s="103" t="str">
        <f t="shared" si="4"/>
        <v/>
      </c>
      <c r="U30" s="103" t="str">
        <f t="shared" si="19"/>
        <v/>
      </c>
      <c r="V30" s="103" t="str">
        <f t="shared" si="5"/>
        <v/>
      </c>
      <c r="W30" s="103" t="str">
        <f t="shared" si="6"/>
        <v/>
      </c>
      <c r="X30" s="103">
        <f t="shared" si="7"/>
        <v>0</v>
      </c>
      <c r="Y30" s="164" t="b">
        <f t="shared" si="8"/>
        <v>0</v>
      </c>
      <c r="Z30" s="164" t="b">
        <f t="shared" si="9"/>
        <v>0</v>
      </c>
      <c r="AA30" s="164" t="b">
        <f t="shared" si="10"/>
        <v>0</v>
      </c>
      <c r="AB30" s="164" t="b">
        <f t="shared" si="11"/>
        <v>0</v>
      </c>
      <c r="AC30" s="164" t="b">
        <f t="shared" si="12"/>
        <v>0</v>
      </c>
      <c r="AD30" s="164" t="b">
        <f t="shared" si="20"/>
        <v>0</v>
      </c>
      <c r="AE30" s="164" t="b">
        <f t="shared" si="21"/>
        <v>0</v>
      </c>
      <c r="AF30" s="164" t="b">
        <f t="shared" si="22"/>
        <v>0</v>
      </c>
      <c r="AG30" s="164" t="b">
        <f t="shared" si="23"/>
        <v>0</v>
      </c>
      <c r="AH30" s="164" t="b">
        <f t="shared" si="24"/>
        <v>0</v>
      </c>
      <c r="AI30" s="169" t="str">
        <f t="shared" si="13"/>
        <v/>
      </c>
      <c r="AJ30" s="170" t="str">
        <f t="shared" si="14"/>
        <v/>
      </c>
      <c r="AK30" s="242" t="str">
        <f t="shared" si="25"/>
        <v/>
      </c>
      <c r="AL30" s="167" t="str">
        <f t="shared" si="26"/>
        <v/>
      </c>
      <c r="AM30" s="168">
        <f t="shared" si="27"/>
        <v>0</v>
      </c>
      <c r="AN30" s="149" t="str">
        <f t="shared" si="28"/>
        <v/>
      </c>
      <c r="AO30" s="150" t="str">
        <f t="shared" si="29"/>
        <v/>
      </c>
      <c r="AP30" s="138"/>
      <c r="AQ30" s="167" t="str">
        <f t="shared" si="30"/>
        <v/>
      </c>
      <c r="AR30" s="245" t="str">
        <f t="shared" si="31"/>
        <v/>
      </c>
      <c r="AS30" s="245" t="str">
        <f t="shared" si="32"/>
        <v/>
      </c>
      <c r="AT30" s="245" t="str">
        <f t="shared" si="33"/>
        <v/>
      </c>
      <c r="AU30" s="244"/>
      <c r="AV30" s="245" t="str">
        <f t="shared" si="35"/>
        <v/>
      </c>
      <c r="AW30" s="245">
        <f t="shared" si="36"/>
        <v>0</v>
      </c>
      <c r="AX30" s="244"/>
      <c r="AY30" s="60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247"/>
      <c r="C31" s="157"/>
      <c r="D31" s="138"/>
      <c r="E31" s="138"/>
      <c r="F31" s="159"/>
      <c r="G31" s="172"/>
      <c r="H31" s="171"/>
      <c r="I31" s="171"/>
      <c r="J31" s="171"/>
      <c r="K31" s="171"/>
      <c r="L31" s="173"/>
      <c r="M31" s="162">
        <f t="shared" si="16"/>
        <v>0</v>
      </c>
      <c r="N31" s="163" t="str">
        <f t="shared" si="17"/>
        <v/>
      </c>
      <c r="O31" s="163" t="str">
        <f t="shared" si="0"/>
        <v/>
      </c>
      <c r="P31" s="163" t="str">
        <f t="shared" si="1"/>
        <v/>
      </c>
      <c r="Q31" s="163">
        <f t="shared" si="18"/>
        <v>0</v>
      </c>
      <c r="R31" s="103" t="str">
        <f t="shared" si="2"/>
        <v/>
      </c>
      <c r="S31" s="103" t="str">
        <f t="shared" si="3"/>
        <v/>
      </c>
      <c r="T31" s="103" t="str">
        <f t="shared" si="4"/>
        <v/>
      </c>
      <c r="U31" s="103" t="str">
        <f t="shared" si="19"/>
        <v/>
      </c>
      <c r="V31" s="103" t="str">
        <f t="shared" si="5"/>
        <v/>
      </c>
      <c r="W31" s="103" t="str">
        <f t="shared" si="6"/>
        <v/>
      </c>
      <c r="X31" s="103">
        <f t="shared" si="7"/>
        <v>0</v>
      </c>
      <c r="Y31" s="164" t="b">
        <f t="shared" si="8"/>
        <v>0</v>
      </c>
      <c r="Z31" s="164" t="b">
        <f t="shared" si="9"/>
        <v>0</v>
      </c>
      <c r="AA31" s="164" t="b">
        <f t="shared" si="10"/>
        <v>0</v>
      </c>
      <c r="AB31" s="164" t="b">
        <f t="shared" si="11"/>
        <v>0</v>
      </c>
      <c r="AC31" s="164" t="b">
        <f t="shared" si="12"/>
        <v>0</v>
      </c>
      <c r="AD31" s="164" t="b">
        <f t="shared" si="20"/>
        <v>0</v>
      </c>
      <c r="AE31" s="164" t="b">
        <f t="shared" si="21"/>
        <v>0</v>
      </c>
      <c r="AF31" s="164" t="b">
        <f t="shared" si="22"/>
        <v>0</v>
      </c>
      <c r="AG31" s="164" t="b">
        <f t="shared" si="23"/>
        <v>0</v>
      </c>
      <c r="AH31" s="164" t="b">
        <f t="shared" si="24"/>
        <v>0</v>
      </c>
      <c r="AI31" s="169" t="str">
        <f t="shared" si="13"/>
        <v/>
      </c>
      <c r="AJ31" s="170" t="str">
        <f t="shared" si="14"/>
        <v/>
      </c>
      <c r="AK31" s="242" t="str">
        <f t="shared" si="25"/>
        <v/>
      </c>
      <c r="AL31" s="167" t="str">
        <f t="shared" si="26"/>
        <v/>
      </c>
      <c r="AM31" s="168">
        <f t="shared" si="27"/>
        <v>0</v>
      </c>
      <c r="AN31" s="149" t="str">
        <f t="shared" si="28"/>
        <v/>
      </c>
      <c r="AO31" s="150" t="str">
        <f t="shared" si="29"/>
        <v/>
      </c>
      <c r="AP31" s="138"/>
      <c r="AQ31" s="167" t="str">
        <f t="shared" si="30"/>
        <v/>
      </c>
      <c r="AR31" s="245" t="str">
        <f t="shared" si="31"/>
        <v/>
      </c>
      <c r="AS31" s="245" t="str">
        <f t="shared" si="32"/>
        <v/>
      </c>
      <c r="AT31" s="245" t="str">
        <f t="shared" si="33"/>
        <v/>
      </c>
      <c r="AU31" s="244"/>
      <c r="AV31" s="245" t="str">
        <f t="shared" si="35"/>
        <v/>
      </c>
      <c r="AW31" s="245">
        <f t="shared" si="36"/>
        <v>0</v>
      </c>
      <c r="AX31" s="244"/>
      <c r="AY31" s="60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247"/>
      <c r="C32" s="199"/>
      <c r="D32" s="138"/>
      <c r="E32" s="138"/>
      <c r="F32" s="159"/>
      <c r="G32" s="172"/>
      <c r="H32" s="171"/>
      <c r="I32" s="171"/>
      <c r="J32" s="171"/>
      <c r="K32" s="171"/>
      <c r="L32" s="173"/>
      <c r="M32" s="162">
        <f t="shared" si="16"/>
        <v>0</v>
      </c>
      <c r="N32" s="163" t="str">
        <f t="shared" si="17"/>
        <v/>
      </c>
      <c r="O32" s="163" t="str">
        <f t="shared" si="0"/>
        <v/>
      </c>
      <c r="P32" s="163" t="str">
        <f t="shared" si="1"/>
        <v/>
      </c>
      <c r="Q32" s="163">
        <f t="shared" si="18"/>
        <v>0</v>
      </c>
      <c r="R32" s="103" t="str">
        <f t="shared" si="2"/>
        <v/>
      </c>
      <c r="S32" s="103" t="str">
        <f t="shared" si="3"/>
        <v/>
      </c>
      <c r="T32" s="103" t="str">
        <f t="shared" si="4"/>
        <v/>
      </c>
      <c r="U32" s="103" t="str">
        <f t="shared" si="19"/>
        <v/>
      </c>
      <c r="V32" s="103" t="str">
        <f t="shared" si="5"/>
        <v/>
      </c>
      <c r="W32" s="103" t="str">
        <f t="shared" si="6"/>
        <v/>
      </c>
      <c r="X32" s="103">
        <f t="shared" si="7"/>
        <v>0</v>
      </c>
      <c r="Y32" s="164" t="b">
        <f t="shared" si="8"/>
        <v>0</v>
      </c>
      <c r="Z32" s="164" t="b">
        <f t="shared" si="9"/>
        <v>0</v>
      </c>
      <c r="AA32" s="164" t="b">
        <f t="shared" si="10"/>
        <v>0</v>
      </c>
      <c r="AB32" s="164" t="b">
        <f t="shared" si="11"/>
        <v>0</v>
      </c>
      <c r="AC32" s="164" t="b">
        <f t="shared" si="12"/>
        <v>0</v>
      </c>
      <c r="AD32" s="164" t="b">
        <f t="shared" si="20"/>
        <v>0</v>
      </c>
      <c r="AE32" s="164" t="b">
        <f t="shared" si="21"/>
        <v>0</v>
      </c>
      <c r="AF32" s="164" t="b">
        <f t="shared" si="22"/>
        <v>0</v>
      </c>
      <c r="AG32" s="164" t="b">
        <f t="shared" si="23"/>
        <v>0</v>
      </c>
      <c r="AH32" s="164" t="b">
        <f t="shared" si="24"/>
        <v>0</v>
      </c>
      <c r="AI32" s="169" t="str">
        <f t="shared" si="13"/>
        <v/>
      </c>
      <c r="AJ32" s="170" t="str">
        <f t="shared" si="14"/>
        <v/>
      </c>
      <c r="AK32" s="242" t="str">
        <f t="shared" si="25"/>
        <v/>
      </c>
      <c r="AL32" s="167" t="str">
        <f t="shared" si="26"/>
        <v/>
      </c>
      <c r="AM32" s="168">
        <f t="shared" si="27"/>
        <v>0</v>
      </c>
      <c r="AN32" s="149" t="str">
        <f t="shared" si="28"/>
        <v/>
      </c>
      <c r="AO32" s="150" t="str">
        <f t="shared" si="29"/>
        <v/>
      </c>
      <c r="AP32" s="138"/>
      <c r="AQ32" s="167" t="str">
        <f t="shared" si="30"/>
        <v/>
      </c>
      <c r="AR32" s="245" t="str">
        <f t="shared" si="31"/>
        <v/>
      </c>
      <c r="AS32" s="245" t="str">
        <f t="shared" si="32"/>
        <v/>
      </c>
      <c r="AT32" s="245" t="str">
        <f t="shared" si="33"/>
        <v/>
      </c>
      <c r="AU32" s="244"/>
      <c r="AV32" s="245" t="str">
        <f t="shared" si="35"/>
        <v/>
      </c>
      <c r="AW32" s="245">
        <f t="shared" si="36"/>
        <v>0</v>
      </c>
      <c r="AX32" s="244"/>
      <c r="AY32" s="60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247"/>
      <c r="C33" s="157"/>
      <c r="D33" s="138"/>
      <c r="E33" s="138"/>
      <c r="F33" s="159"/>
      <c r="G33" s="172"/>
      <c r="H33" s="171"/>
      <c r="I33" s="171"/>
      <c r="J33" s="171"/>
      <c r="K33" s="171"/>
      <c r="L33" s="173"/>
      <c r="M33" s="162">
        <f t="shared" si="16"/>
        <v>0</v>
      </c>
      <c r="N33" s="163" t="str">
        <f t="shared" si="17"/>
        <v/>
      </c>
      <c r="O33" s="163" t="str">
        <f t="shared" si="0"/>
        <v/>
      </c>
      <c r="P33" s="163" t="str">
        <f t="shared" si="1"/>
        <v/>
      </c>
      <c r="Q33" s="163">
        <f t="shared" si="18"/>
        <v>0</v>
      </c>
      <c r="R33" s="103" t="str">
        <f t="shared" si="2"/>
        <v/>
      </c>
      <c r="S33" s="103" t="str">
        <f t="shared" si="3"/>
        <v/>
      </c>
      <c r="T33" s="103" t="str">
        <f t="shared" si="4"/>
        <v/>
      </c>
      <c r="U33" s="103" t="str">
        <f t="shared" si="19"/>
        <v/>
      </c>
      <c r="V33" s="103" t="str">
        <f t="shared" si="5"/>
        <v/>
      </c>
      <c r="W33" s="103" t="str">
        <f t="shared" si="6"/>
        <v/>
      </c>
      <c r="X33" s="103">
        <f t="shared" si="7"/>
        <v>0</v>
      </c>
      <c r="Y33" s="164" t="b">
        <f t="shared" si="8"/>
        <v>0</v>
      </c>
      <c r="Z33" s="164" t="b">
        <f t="shared" si="9"/>
        <v>0</v>
      </c>
      <c r="AA33" s="164" t="b">
        <f t="shared" si="10"/>
        <v>0</v>
      </c>
      <c r="AB33" s="164" t="b">
        <f t="shared" si="11"/>
        <v>0</v>
      </c>
      <c r="AC33" s="164" t="b">
        <f t="shared" si="12"/>
        <v>0</v>
      </c>
      <c r="AD33" s="164" t="b">
        <f t="shared" si="20"/>
        <v>0</v>
      </c>
      <c r="AE33" s="164" t="b">
        <f t="shared" si="21"/>
        <v>0</v>
      </c>
      <c r="AF33" s="164" t="b">
        <f t="shared" si="22"/>
        <v>0</v>
      </c>
      <c r="AG33" s="164" t="b">
        <f t="shared" si="23"/>
        <v>0</v>
      </c>
      <c r="AH33" s="164" t="b">
        <f t="shared" si="24"/>
        <v>0</v>
      </c>
      <c r="AI33" s="169" t="str">
        <f t="shared" si="13"/>
        <v/>
      </c>
      <c r="AJ33" s="170" t="str">
        <f t="shared" si="14"/>
        <v/>
      </c>
      <c r="AK33" s="242" t="str">
        <f t="shared" si="25"/>
        <v/>
      </c>
      <c r="AL33" s="167" t="str">
        <f t="shared" si="26"/>
        <v/>
      </c>
      <c r="AM33" s="168">
        <f t="shared" si="27"/>
        <v>0</v>
      </c>
      <c r="AN33" s="149" t="str">
        <f t="shared" si="28"/>
        <v/>
      </c>
      <c r="AO33" s="150" t="str">
        <f t="shared" si="29"/>
        <v/>
      </c>
      <c r="AP33" s="138"/>
      <c r="AQ33" s="167" t="str">
        <f t="shared" si="30"/>
        <v/>
      </c>
      <c r="AR33" s="245" t="str">
        <f t="shared" si="31"/>
        <v/>
      </c>
      <c r="AS33" s="245" t="str">
        <f t="shared" si="32"/>
        <v/>
      </c>
      <c r="AT33" s="245" t="str">
        <f t="shared" si="33"/>
        <v/>
      </c>
      <c r="AU33" s="244"/>
      <c r="AV33" s="245" t="str">
        <f t="shared" si="35"/>
        <v/>
      </c>
      <c r="AW33" s="245">
        <f t="shared" si="36"/>
        <v>0</v>
      </c>
      <c r="AX33" s="244"/>
      <c r="AY33" s="60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247"/>
      <c r="C34" s="199"/>
      <c r="D34" s="138"/>
      <c r="E34" s="138"/>
      <c r="F34" s="159"/>
      <c r="G34" s="172"/>
      <c r="H34" s="171"/>
      <c r="I34" s="171"/>
      <c r="J34" s="171"/>
      <c r="K34" s="171"/>
      <c r="L34" s="173"/>
      <c r="M34" s="162">
        <f t="shared" si="16"/>
        <v>0</v>
      </c>
      <c r="N34" s="163" t="str">
        <f t="shared" si="17"/>
        <v/>
      </c>
      <c r="O34" s="163" t="str">
        <f t="shared" si="0"/>
        <v/>
      </c>
      <c r="P34" s="163" t="str">
        <f t="shared" si="1"/>
        <v/>
      </c>
      <c r="Q34" s="163">
        <f t="shared" si="18"/>
        <v>0</v>
      </c>
      <c r="R34" s="103" t="str">
        <f t="shared" si="2"/>
        <v/>
      </c>
      <c r="S34" s="103" t="str">
        <f t="shared" si="3"/>
        <v/>
      </c>
      <c r="T34" s="103" t="str">
        <f t="shared" si="4"/>
        <v/>
      </c>
      <c r="U34" s="103" t="str">
        <f t="shared" si="19"/>
        <v/>
      </c>
      <c r="V34" s="103" t="str">
        <f t="shared" si="5"/>
        <v/>
      </c>
      <c r="W34" s="103" t="str">
        <f t="shared" si="6"/>
        <v/>
      </c>
      <c r="X34" s="103">
        <f t="shared" si="7"/>
        <v>0</v>
      </c>
      <c r="Y34" s="164" t="b">
        <f t="shared" si="8"/>
        <v>0</v>
      </c>
      <c r="Z34" s="164" t="b">
        <f t="shared" si="9"/>
        <v>0</v>
      </c>
      <c r="AA34" s="164" t="b">
        <f t="shared" si="10"/>
        <v>0</v>
      </c>
      <c r="AB34" s="164" t="b">
        <f t="shared" si="11"/>
        <v>0</v>
      </c>
      <c r="AC34" s="164" t="b">
        <f t="shared" si="12"/>
        <v>0</v>
      </c>
      <c r="AD34" s="164" t="b">
        <f t="shared" si="20"/>
        <v>0</v>
      </c>
      <c r="AE34" s="164" t="b">
        <f t="shared" si="21"/>
        <v>0</v>
      </c>
      <c r="AF34" s="164" t="b">
        <f t="shared" si="22"/>
        <v>0</v>
      </c>
      <c r="AG34" s="164" t="b">
        <f t="shared" si="23"/>
        <v>0</v>
      </c>
      <c r="AH34" s="164" t="b">
        <f t="shared" si="24"/>
        <v>0</v>
      </c>
      <c r="AI34" s="169" t="str">
        <f t="shared" si="13"/>
        <v/>
      </c>
      <c r="AJ34" s="170" t="str">
        <f t="shared" si="14"/>
        <v/>
      </c>
      <c r="AK34" s="242" t="str">
        <f t="shared" si="25"/>
        <v/>
      </c>
      <c r="AL34" s="167" t="str">
        <f t="shared" si="26"/>
        <v/>
      </c>
      <c r="AM34" s="168">
        <f t="shared" si="27"/>
        <v>0</v>
      </c>
      <c r="AN34" s="149" t="str">
        <f t="shared" si="28"/>
        <v/>
      </c>
      <c r="AO34" s="150" t="str">
        <f t="shared" si="29"/>
        <v/>
      </c>
      <c r="AP34" s="138"/>
      <c r="AQ34" s="167" t="str">
        <f t="shared" si="30"/>
        <v/>
      </c>
      <c r="AR34" s="245" t="str">
        <f t="shared" si="31"/>
        <v/>
      </c>
      <c r="AS34" s="245" t="str">
        <f t="shared" si="32"/>
        <v/>
      </c>
      <c r="AT34" s="245" t="str">
        <f t="shared" si="33"/>
        <v/>
      </c>
      <c r="AU34" s="244"/>
      <c r="AV34" s="245" t="str">
        <f t="shared" si="35"/>
        <v/>
      </c>
      <c r="AW34" s="245">
        <f t="shared" si="36"/>
        <v>0</v>
      </c>
      <c r="AX34" s="244"/>
      <c r="AY34" s="60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247"/>
      <c r="C35" s="199"/>
      <c r="D35" s="138"/>
      <c r="E35" s="138"/>
      <c r="F35" s="159"/>
      <c r="G35" s="172"/>
      <c r="H35" s="171"/>
      <c r="I35" s="171"/>
      <c r="J35" s="171"/>
      <c r="K35" s="171"/>
      <c r="L35" s="173"/>
      <c r="M35" s="162">
        <f t="shared" si="16"/>
        <v>0</v>
      </c>
      <c r="N35" s="163" t="str">
        <f t="shared" si="17"/>
        <v/>
      </c>
      <c r="O35" s="163" t="str">
        <f t="shared" si="0"/>
        <v/>
      </c>
      <c r="P35" s="163" t="str">
        <f t="shared" si="1"/>
        <v/>
      </c>
      <c r="Q35" s="163">
        <f t="shared" si="18"/>
        <v>0</v>
      </c>
      <c r="R35" s="103" t="str">
        <f t="shared" si="2"/>
        <v/>
      </c>
      <c r="S35" s="103" t="str">
        <f t="shared" si="3"/>
        <v/>
      </c>
      <c r="T35" s="103" t="str">
        <f t="shared" si="4"/>
        <v/>
      </c>
      <c r="U35" s="103" t="str">
        <f t="shared" si="19"/>
        <v/>
      </c>
      <c r="V35" s="103" t="str">
        <f t="shared" si="5"/>
        <v/>
      </c>
      <c r="W35" s="103" t="str">
        <f t="shared" si="6"/>
        <v/>
      </c>
      <c r="X35" s="103">
        <f t="shared" si="7"/>
        <v>0</v>
      </c>
      <c r="Y35" s="164" t="b">
        <f t="shared" si="8"/>
        <v>0</v>
      </c>
      <c r="Z35" s="164" t="b">
        <f t="shared" si="9"/>
        <v>0</v>
      </c>
      <c r="AA35" s="164" t="b">
        <f t="shared" si="10"/>
        <v>0</v>
      </c>
      <c r="AB35" s="164" t="b">
        <f t="shared" si="11"/>
        <v>0</v>
      </c>
      <c r="AC35" s="164" t="b">
        <f t="shared" si="12"/>
        <v>0</v>
      </c>
      <c r="AD35" s="164" t="b">
        <f t="shared" si="20"/>
        <v>0</v>
      </c>
      <c r="AE35" s="164" t="b">
        <f t="shared" si="21"/>
        <v>0</v>
      </c>
      <c r="AF35" s="164" t="b">
        <f t="shared" si="22"/>
        <v>0</v>
      </c>
      <c r="AG35" s="164" t="b">
        <f t="shared" si="23"/>
        <v>0</v>
      </c>
      <c r="AH35" s="164" t="b">
        <f t="shared" si="24"/>
        <v>0</v>
      </c>
      <c r="AI35" s="169" t="str">
        <f t="shared" si="13"/>
        <v/>
      </c>
      <c r="AJ35" s="170" t="str">
        <f t="shared" si="14"/>
        <v/>
      </c>
      <c r="AK35" s="242" t="str">
        <f t="shared" si="25"/>
        <v/>
      </c>
      <c r="AL35" s="167" t="str">
        <f t="shared" si="26"/>
        <v/>
      </c>
      <c r="AM35" s="168">
        <f t="shared" si="27"/>
        <v>0</v>
      </c>
      <c r="AN35" s="149" t="str">
        <f t="shared" si="28"/>
        <v/>
      </c>
      <c r="AO35" s="150" t="str">
        <f t="shared" si="29"/>
        <v/>
      </c>
      <c r="AP35" s="138"/>
      <c r="AQ35" s="167" t="str">
        <f t="shared" si="30"/>
        <v/>
      </c>
      <c r="AR35" s="245" t="str">
        <f t="shared" si="31"/>
        <v/>
      </c>
      <c r="AS35" s="245" t="str">
        <f t="shared" si="32"/>
        <v/>
      </c>
      <c r="AT35" s="245" t="str">
        <f t="shared" si="33"/>
        <v/>
      </c>
      <c r="AU35" s="244"/>
      <c r="AV35" s="245" t="str">
        <f t="shared" si="35"/>
        <v/>
      </c>
      <c r="AW35" s="245">
        <f t="shared" si="36"/>
        <v>0</v>
      </c>
      <c r="AX35" s="244"/>
      <c r="AY35" s="60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247"/>
      <c r="C36" s="157"/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16"/>
        <v>0</v>
      </c>
      <c r="N36" s="163" t="str">
        <f t="shared" si="17"/>
        <v/>
      </c>
      <c r="O36" s="163" t="str">
        <f t="shared" si="0"/>
        <v/>
      </c>
      <c r="P36" s="163" t="str">
        <f t="shared" si="1"/>
        <v/>
      </c>
      <c r="Q36" s="163">
        <f t="shared" si="18"/>
        <v>0</v>
      </c>
      <c r="R36" s="103" t="str">
        <f t="shared" si="2"/>
        <v/>
      </c>
      <c r="S36" s="103" t="str">
        <f t="shared" si="3"/>
        <v/>
      </c>
      <c r="T36" s="103" t="str">
        <f t="shared" si="4"/>
        <v/>
      </c>
      <c r="U36" s="103" t="str">
        <f t="shared" si="19"/>
        <v/>
      </c>
      <c r="V36" s="103" t="str">
        <f t="shared" si="5"/>
        <v/>
      </c>
      <c r="W36" s="103" t="str">
        <f t="shared" si="6"/>
        <v/>
      </c>
      <c r="X36" s="103">
        <f t="shared" si="7"/>
        <v>0</v>
      </c>
      <c r="Y36" s="164" t="b">
        <f t="shared" si="8"/>
        <v>0</v>
      </c>
      <c r="Z36" s="164" t="b">
        <f t="shared" si="9"/>
        <v>0</v>
      </c>
      <c r="AA36" s="164" t="b">
        <f t="shared" si="10"/>
        <v>0</v>
      </c>
      <c r="AB36" s="164" t="b">
        <f t="shared" si="11"/>
        <v>0</v>
      </c>
      <c r="AC36" s="164" t="b">
        <f t="shared" si="12"/>
        <v>0</v>
      </c>
      <c r="AD36" s="164" t="b">
        <f t="shared" si="20"/>
        <v>0</v>
      </c>
      <c r="AE36" s="164" t="b">
        <f t="shared" si="21"/>
        <v>0</v>
      </c>
      <c r="AF36" s="164" t="b">
        <f t="shared" si="22"/>
        <v>0</v>
      </c>
      <c r="AG36" s="164" t="b">
        <f t="shared" si="23"/>
        <v>0</v>
      </c>
      <c r="AH36" s="164" t="b">
        <f t="shared" si="24"/>
        <v>0</v>
      </c>
      <c r="AI36" s="169" t="str">
        <f t="shared" si="13"/>
        <v/>
      </c>
      <c r="AJ36" s="170" t="str">
        <f t="shared" si="14"/>
        <v/>
      </c>
      <c r="AK36" s="242" t="str">
        <f t="shared" si="25"/>
        <v/>
      </c>
      <c r="AL36" s="167" t="str">
        <f t="shared" si="26"/>
        <v/>
      </c>
      <c r="AM36" s="168">
        <f t="shared" si="27"/>
        <v>0</v>
      </c>
      <c r="AN36" s="149" t="str">
        <f t="shared" si="28"/>
        <v/>
      </c>
      <c r="AO36" s="150" t="str">
        <f t="shared" si="29"/>
        <v/>
      </c>
      <c r="AP36" s="138"/>
      <c r="AQ36" s="167" t="str">
        <f t="shared" si="30"/>
        <v/>
      </c>
      <c r="AR36" s="245" t="str">
        <f t="shared" si="31"/>
        <v/>
      </c>
      <c r="AS36" s="245" t="str">
        <f t="shared" si="32"/>
        <v/>
      </c>
      <c r="AT36" s="245" t="str">
        <f t="shared" si="33"/>
        <v/>
      </c>
      <c r="AU36" s="244"/>
      <c r="AV36" s="245" t="str">
        <f t="shared" si="35"/>
        <v/>
      </c>
      <c r="AW36" s="245">
        <f t="shared" si="36"/>
        <v>0</v>
      </c>
      <c r="AX36" s="244"/>
      <c r="AY36" s="60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247"/>
      <c r="C37" s="199"/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16"/>
        <v>0</v>
      </c>
      <c r="N37" s="163" t="str">
        <f t="shared" si="17"/>
        <v/>
      </c>
      <c r="O37" s="163" t="str">
        <f t="shared" si="0"/>
        <v/>
      </c>
      <c r="P37" s="163" t="str">
        <f t="shared" si="1"/>
        <v/>
      </c>
      <c r="Q37" s="163">
        <f t="shared" si="18"/>
        <v>0</v>
      </c>
      <c r="R37" s="103" t="str">
        <f t="shared" si="2"/>
        <v/>
      </c>
      <c r="S37" s="103" t="str">
        <f t="shared" si="3"/>
        <v/>
      </c>
      <c r="T37" s="103" t="str">
        <f t="shared" si="4"/>
        <v/>
      </c>
      <c r="U37" s="103" t="str">
        <f t="shared" si="19"/>
        <v/>
      </c>
      <c r="V37" s="103" t="str">
        <f t="shared" si="5"/>
        <v/>
      </c>
      <c r="W37" s="103" t="str">
        <f t="shared" si="6"/>
        <v/>
      </c>
      <c r="X37" s="103">
        <f t="shared" si="7"/>
        <v>0</v>
      </c>
      <c r="Y37" s="164" t="b">
        <f t="shared" si="8"/>
        <v>0</v>
      </c>
      <c r="Z37" s="164" t="b">
        <f t="shared" si="9"/>
        <v>0</v>
      </c>
      <c r="AA37" s="164" t="b">
        <f t="shared" si="10"/>
        <v>0</v>
      </c>
      <c r="AB37" s="164" t="b">
        <f t="shared" si="11"/>
        <v>0</v>
      </c>
      <c r="AC37" s="164" t="b">
        <f t="shared" si="12"/>
        <v>0</v>
      </c>
      <c r="AD37" s="164" t="b">
        <f t="shared" si="20"/>
        <v>0</v>
      </c>
      <c r="AE37" s="164" t="b">
        <f t="shared" si="21"/>
        <v>0</v>
      </c>
      <c r="AF37" s="164" t="b">
        <f t="shared" si="22"/>
        <v>0</v>
      </c>
      <c r="AG37" s="164" t="b">
        <f t="shared" si="23"/>
        <v>0</v>
      </c>
      <c r="AH37" s="164" t="b">
        <f t="shared" si="24"/>
        <v>0</v>
      </c>
      <c r="AI37" s="169" t="str">
        <f t="shared" si="13"/>
        <v/>
      </c>
      <c r="AJ37" s="170" t="str">
        <f t="shared" si="14"/>
        <v/>
      </c>
      <c r="AK37" s="242" t="str">
        <f t="shared" si="25"/>
        <v/>
      </c>
      <c r="AL37" s="167" t="str">
        <f t="shared" si="26"/>
        <v/>
      </c>
      <c r="AM37" s="168">
        <f t="shared" si="27"/>
        <v>0</v>
      </c>
      <c r="AN37" s="149" t="str">
        <f t="shared" si="28"/>
        <v/>
      </c>
      <c r="AO37" s="150" t="str">
        <f t="shared" si="29"/>
        <v/>
      </c>
      <c r="AP37" s="138"/>
      <c r="AQ37" s="167" t="str">
        <f t="shared" si="30"/>
        <v/>
      </c>
      <c r="AR37" s="245" t="str">
        <f t="shared" si="31"/>
        <v/>
      </c>
      <c r="AS37" s="245" t="str">
        <f t="shared" si="32"/>
        <v/>
      </c>
      <c r="AT37" s="245" t="str">
        <f t="shared" si="33"/>
        <v/>
      </c>
      <c r="AU37" s="244"/>
      <c r="AV37" s="245" t="str">
        <f t="shared" si="35"/>
        <v/>
      </c>
      <c r="AW37" s="245">
        <f t="shared" si="36"/>
        <v>0</v>
      </c>
      <c r="AX37" s="244"/>
      <c r="AY37" s="60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7"/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16"/>
        <v>0</v>
      </c>
      <c r="N38" s="163" t="str">
        <f t="shared" si="17"/>
        <v/>
      </c>
      <c r="O38" s="163" t="str">
        <f t="shared" si="0"/>
        <v/>
      </c>
      <c r="P38" s="163" t="str">
        <f t="shared" si="1"/>
        <v/>
      </c>
      <c r="Q38" s="163">
        <f t="shared" si="18"/>
        <v>0</v>
      </c>
      <c r="R38" s="103" t="str">
        <f t="shared" si="2"/>
        <v/>
      </c>
      <c r="S38" s="103" t="str">
        <f t="shared" si="3"/>
        <v/>
      </c>
      <c r="T38" s="103" t="str">
        <f t="shared" si="4"/>
        <v/>
      </c>
      <c r="U38" s="103" t="str">
        <f t="shared" si="19"/>
        <v/>
      </c>
      <c r="V38" s="103" t="str">
        <f t="shared" si="5"/>
        <v/>
      </c>
      <c r="W38" s="103" t="str">
        <f t="shared" si="6"/>
        <v/>
      </c>
      <c r="X38" s="103">
        <f t="shared" si="7"/>
        <v>0</v>
      </c>
      <c r="Y38" s="164" t="b">
        <f t="shared" si="8"/>
        <v>0</v>
      </c>
      <c r="Z38" s="164" t="b">
        <f t="shared" si="9"/>
        <v>0</v>
      </c>
      <c r="AA38" s="164" t="b">
        <f t="shared" si="10"/>
        <v>0</v>
      </c>
      <c r="AB38" s="164" t="b">
        <f t="shared" si="11"/>
        <v>0</v>
      </c>
      <c r="AC38" s="164" t="b">
        <f t="shared" si="12"/>
        <v>0</v>
      </c>
      <c r="AD38" s="164" t="b">
        <f t="shared" si="20"/>
        <v>0</v>
      </c>
      <c r="AE38" s="164" t="b">
        <f t="shared" si="21"/>
        <v>0</v>
      </c>
      <c r="AF38" s="164" t="b">
        <f t="shared" si="22"/>
        <v>0</v>
      </c>
      <c r="AG38" s="164" t="b">
        <f t="shared" si="23"/>
        <v>0</v>
      </c>
      <c r="AH38" s="164" t="b">
        <f t="shared" si="24"/>
        <v>0</v>
      </c>
      <c r="AI38" s="169" t="str">
        <f t="shared" si="13"/>
        <v/>
      </c>
      <c r="AJ38" s="170" t="str">
        <f t="shared" si="14"/>
        <v/>
      </c>
      <c r="AK38" s="242" t="str">
        <f t="shared" si="25"/>
        <v/>
      </c>
      <c r="AL38" s="167" t="str">
        <f t="shared" si="26"/>
        <v/>
      </c>
      <c r="AM38" s="168">
        <f t="shared" si="27"/>
        <v>0</v>
      </c>
      <c r="AN38" s="149" t="str">
        <f t="shared" si="28"/>
        <v/>
      </c>
      <c r="AO38" s="150" t="str">
        <f t="shared" si="29"/>
        <v/>
      </c>
      <c r="AP38" s="138"/>
      <c r="AQ38" s="167" t="str">
        <f t="shared" si="30"/>
        <v/>
      </c>
      <c r="AR38" s="245" t="str">
        <f t="shared" si="31"/>
        <v/>
      </c>
      <c r="AS38" s="245" t="str">
        <f t="shared" si="32"/>
        <v/>
      </c>
      <c r="AT38" s="245" t="str">
        <f t="shared" si="33"/>
        <v/>
      </c>
      <c r="AU38" s="244"/>
      <c r="AV38" s="245" t="str">
        <f t="shared" si="35"/>
        <v/>
      </c>
      <c r="AW38" s="245">
        <f t="shared" si="36"/>
        <v>0</v>
      </c>
      <c r="AX38" s="244"/>
      <c r="AY38" s="60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199"/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16"/>
        <v>0</v>
      </c>
      <c r="N39" s="163" t="str">
        <f t="shared" si="17"/>
        <v/>
      </c>
      <c r="O39" s="163" t="str">
        <f t="shared" si="0"/>
        <v/>
      </c>
      <c r="P39" s="163" t="str">
        <f t="shared" si="1"/>
        <v/>
      </c>
      <c r="Q39" s="163">
        <f t="shared" si="18"/>
        <v>0</v>
      </c>
      <c r="R39" s="103" t="str">
        <f t="shared" si="2"/>
        <v/>
      </c>
      <c r="S39" s="103" t="str">
        <f t="shared" si="3"/>
        <v/>
      </c>
      <c r="T39" s="103" t="str">
        <f t="shared" si="4"/>
        <v/>
      </c>
      <c r="U39" s="103" t="str">
        <f t="shared" si="19"/>
        <v/>
      </c>
      <c r="V39" s="103" t="str">
        <f t="shared" si="5"/>
        <v/>
      </c>
      <c r="W39" s="103" t="str">
        <f t="shared" si="6"/>
        <v/>
      </c>
      <c r="X39" s="103">
        <f t="shared" si="7"/>
        <v>0</v>
      </c>
      <c r="Y39" s="164" t="b">
        <f t="shared" si="8"/>
        <v>0</v>
      </c>
      <c r="Z39" s="164" t="b">
        <f t="shared" si="9"/>
        <v>0</v>
      </c>
      <c r="AA39" s="164" t="b">
        <f t="shared" si="10"/>
        <v>0</v>
      </c>
      <c r="AB39" s="164" t="b">
        <f t="shared" si="11"/>
        <v>0</v>
      </c>
      <c r="AC39" s="164" t="b">
        <f t="shared" si="12"/>
        <v>0</v>
      </c>
      <c r="AD39" s="164" t="b">
        <f t="shared" si="20"/>
        <v>0</v>
      </c>
      <c r="AE39" s="164" t="b">
        <f t="shared" si="21"/>
        <v>0</v>
      </c>
      <c r="AF39" s="164" t="b">
        <f t="shared" si="22"/>
        <v>0</v>
      </c>
      <c r="AG39" s="164" t="b">
        <f t="shared" si="23"/>
        <v>0</v>
      </c>
      <c r="AH39" s="164" t="b">
        <f t="shared" si="24"/>
        <v>0</v>
      </c>
      <c r="AI39" s="169" t="str">
        <f t="shared" si="13"/>
        <v/>
      </c>
      <c r="AJ39" s="170" t="str">
        <f t="shared" si="14"/>
        <v/>
      </c>
      <c r="AK39" s="242" t="str">
        <f t="shared" si="25"/>
        <v/>
      </c>
      <c r="AL39" s="167" t="str">
        <f t="shared" si="26"/>
        <v/>
      </c>
      <c r="AM39" s="168">
        <f t="shared" si="27"/>
        <v>0</v>
      </c>
      <c r="AN39" s="149" t="str">
        <f t="shared" si="28"/>
        <v/>
      </c>
      <c r="AO39" s="150" t="str">
        <f t="shared" si="29"/>
        <v/>
      </c>
      <c r="AP39" s="138"/>
      <c r="AQ39" s="167" t="str">
        <f t="shared" si="30"/>
        <v/>
      </c>
      <c r="AR39" s="245" t="str">
        <f t="shared" si="31"/>
        <v/>
      </c>
      <c r="AS39" s="245" t="str">
        <f t="shared" si="32"/>
        <v/>
      </c>
      <c r="AT39" s="245" t="str">
        <f t="shared" si="33"/>
        <v/>
      </c>
      <c r="AU39" s="244"/>
      <c r="AV39" s="245" t="str">
        <f t="shared" si="35"/>
        <v/>
      </c>
      <c r="AW39" s="245">
        <f t="shared" si="36"/>
        <v>0</v>
      </c>
      <c r="AX39" s="244"/>
      <c r="AY39" s="60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157"/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16"/>
        <v>0</v>
      </c>
      <c r="N40" s="163" t="str">
        <f t="shared" si="17"/>
        <v/>
      </c>
      <c r="O40" s="163" t="str">
        <f t="shared" si="0"/>
        <v/>
      </c>
      <c r="P40" s="163" t="str">
        <f t="shared" si="1"/>
        <v/>
      </c>
      <c r="Q40" s="163">
        <f t="shared" si="18"/>
        <v>0</v>
      </c>
      <c r="R40" s="103" t="str">
        <f t="shared" si="2"/>
        <v/>
      </c>
      <c r="S40" s="103" t="str">
        <f t="shared" si="3"/>
        <v/>
      </c>
      <c r="T40" s="103" t="str">
        <f t="shared" si="4"/>
        <v/>
      </c>
      <c r="U40" s="103" t="str">
        <f t="shared" si="19"/>
        <v/>
      </c>
      <c r="V40" s="103" t="str">
        <f t="shared" si="5"/>
        <v/>
      </c>
      <c r="W40" s="103" t="str">
        <f t="shared" si="6"/>
        <v/>
      </c>
      <c r="X40" s="103">
        <f t="shared" si="7"/>
        <v>0</v>
      </c>
      <c r="Y40" s="164" t="b">
        <f t="shared" si="8"/>
        <v>0</v>
      </c>
      <c r="Z40" s="164" t="b">
        <f t="shared" si="9"/>
        <v>0</v>
      </c>
      <c r="AA40" s="164" t="b">
        <f t="shared" si="10"/>
        <v>0</v>
      </c>
      <c r="AB40" s="164" t="b">
        <f t="shared" si="11"/>
        <v>0</v>
      </c>
      <c r="AC40" s="164" t="b">
        <f t="shared" si="12"/>
        <v>0</v>
      </c>
      <c r="AD40" s="164" t="b">
        <f t="shared" si="20"/>
        <v>0</v>
      </c>
      <c r="AE40" s="164" t="b">
        <f t="shared" si="21"/>
        <v>0</v>
      </c>
      <c r="AF40" s="164" t="b">
        <f t="shared" si="22"/>
        <v>0</v>
      </c>
      <c r="AG40" s="164" t="b">
        <f t="shared" si="23"/>
        <v>0</v>
      </c>
      <c r="AH40" s="164" t="b">
        <f t="shared" si="24"/>
        <v>0</v>
      </c>
      <c r="AI40" s="169" t="str">
        <f t="shared" si="13"/>
        <v/>
      </c>
      <c r="AJ40" s="170" t="str">
        <f t="shared" si="14"/>
        <v/>
      </c>
      <c r="AK40" s="242" t="str">
        <f t="shared" si="25"/>
        <v/>
      </c>
      <c r="AL40" s="167" t="str">
        <f t="shared" si="26"/>
        <v/>
      </c>
      <c r="AM40" s="168">
        <f t="shared" si="27"/>
        <v>0</v>
      </c>
      <c r="AN40" s="149" t="str">
        <f t="shared" si="28"/>
        <v/>
      </c>
      <c r="AO40" s="150" t="str">
        <f t="shared" si="29"/>
        <v/>
      </c>
      <c r="AP40" s="138"/>
      <c r="AQ40" s="167" t="str">
        <f t="shared" si="30"/>
        <v/>
      </c>
      <c r="AR40" s="245" t="str">
        <f t="shared" si="31"/>
        <v/>
      </c>
      <c r="AS40" s="245" t="str">
        <f t="shared" si="32"/>
        <v/>
      </c>
      <c r="AT40" s="245" t="str">
        <f t="shared" si="33"/>
        <v/>
      </c>
      <c r="AU40" s="244"/>
      <c r="AV40" s="245" t="str">
        <f t="shared" si="35"/>
        <v/>
      </c>
      <c r="AW40" s="245">
        <f t="shared" si="36"/>
        <v>0</v>
      </c>
      <c r="AX40" s="244"/>
      <c r="AY40" s="60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7"/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16"/>
        <v>0</v>
      </c>
      <c r="N41" s="163" t="str">
        <f t="shared" si="17"/>
        <v/>
      </c>
      <c r="O41" s="163" t="str">
        <f t="shared" si="0"/>
        <v/>
      </c>
      <c r="P41" s="163" t="str">
        <f t="shared" si="1"/>
        <v/>
      </c>
      <c r="Q41" s="163">
        <f t="shared" si="18"/>
        <v>0</v>
      </c>
      <c r="R41" s="103" t="str">
        <f t="shared" si="2"/>
        <v/>
      </c>
      <c r="S41" s="103" t="str">
        <f t="shared" si="3"/>
        <v/>
      </c>
      <c r="T41" s="103" t="str">
        <f t="shared" si="4"/>
        <v/>
      </c>
      <c r="U41" s="103" t="str">
        <f t="shared" si="19"/>
        <v/>
      </c>
      <c r="V41" s="103" t="str">
        <f t="shared" si="5"/>
        <v/>
      </c>
      <c r="W41" s="103" t="str">
        <f t="shared" si="6"/>
        <v/>
      </c>
      <c r="X41" s="103">
        <f t="shared" si="7"/>
        <v>0</v>
      </c>
      <c r="Y41" s="164" t="b">
        <f t="shared" si="8"/>
        <v>0</v>
      </c>
      <c r="Z41" s="164" t="b">
        <f t="shared" si="9"/>
        <v>0</v>
      </c>
      <c r="AA41" s="164" t="b">
        <f t="shared" si="10"/>
        <v>0</v>
      </c>
      <c r="AB41" s="164" t="b">
        <f t="shared" si="11"/>
        <v>0</v>
      </c>
      <c r="AC41" s="164" t="b">
        <f t="shared" si="12"/>
        <v>0</v>
      </c>
      <c r="AD41" s="164" t="b">
        <f t="shared" si="20"/>
        <v>0</v>
      </c>
      <c r="AE41" s="164" t="b">
        <f t="shared" si="21"/>
        <v>0</v>
      </c>
      <c r="AF41" s="164" t="b">
        <f t="shared" si="22"/>
        <v>0</v>
      </c>
      <c r="AG41" s="164" t="b">
        <f t="shared" si="23"/>
        <v>0</v>
      </c>
      <c r="AH41" s="164" t="b">
        <f t="shared" si="24"/>
        <v>0</v>
      </c>
      <c r="AI41" s="169" t="str">
        <f t="shared" si="13"/>
        <v/>
      </c>
      <c r="AJ41" s="170" t="str">
        <f t="shared" si="14"/>
        <v/>
      </c>
      <c r="AK41" s="242" t="str">
        <f t="shared" si="25"/>
        <v/>
      </c>
      <c r="AL41" s="167" t="str">
        <f t="shared" si="26"/>
        <v/>
      </c>
      <c r="AM41" s="168">
        <f t="shared" si="27"/>
        <v>0</v>
      </c>
      <c r="AN41" s="149" t="str">
        <f t="shared" si="28"/>
        <v/>
      </c>
      <c r="AO41" s="150" t="str">
        <f t="shared" si="29"/>
        <v/>
      </c>
      <c r="AP41" s="138"/>
      <c r="AQ41" s="167" t="str">
        <f t="shared" si="30"/>
        <v/>
      </c>
      <c r="AR41" s="245" t="str">
        <f t="shared" si="31"/>
        <v/>
      </c>
      <c r="AS41" s="245" t="str">
        <f t="shared" si="32"/>
        <v/>
      </c>
      <c r="AT41" s="245" t="str">
        <f t="shared" si="33"/>
        <v/>
      </c>
      <c r="AU41" s="244"/>
      <c r="AV41" s="245" t="str">
        <f t="shared" si="35"/>
        <v/>
      </c>
      <c r="AW41" s="245">
        <f t="shared" si="36"/>
        <v>0</v>
      </c>
      <c r="AX41" s="244"/>
      <c r="AY41" s="60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157"/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16"/>
        <v>0</v>
      </c>
      <c r="N42" s="163" t="str">
        <f t="shared" si="17"/>
        <v/>
      </c>
      <c r="O42" s="163" t="str">
        <f t="shared" si="0"/>
        <v/>
      </c>
      <c r="P42" s="163" t="str">
        <f t="shared" si="1"/>
        <v/>
      </c>
      <c r="Q42" s="163">
        <f t="shared" si="18"/>
        <v>0</v>
      </c>
      <c r="R42" s="103" t="str">
        <f t="shared" si="2"/>
        <v/>
      </c>
      <c r="S42" s="103" t="str">
        <f t="shared" si="3"/>
        <v/>
      </c>
      <c r="T42" s="103" t="str">
        <f t="shared" si="4"/>
        <v/>
      </c>
      <c r="U42" s="103" t="str">
        <f t="shared" si="19"/>
        <v/>
      </c>
      <c r="V42" s="103" t="str">
        <f t="shared" si="5"/>
        <v/>
      </c>
      <c r="W42" s="103" t="str">
        <f t="shared" si="6"/>
        <v/>
      </c>
      <c r="X42" s="103">
        <f t="shared" si="7"/>
        <v>0</v>
      </c>
      <c r="Y42" s="164" t="b">
        <f t="shared" si="8"/>
        <v>0</v>
      </c>
      <c r="Z42" s="164" t="b">
        <f t="shared" si="9"/>
        <v>0</v>
      </c>
      <c r="AA42" s="164" t="b">
        <f t="shared" si="10"/>
        <v>0</v>
      </c>
      <c r="AB42" s="164" t="b">
        <f t="shared" si="11"/>
        <v>0</v>
      </c>
      <c r="AC42" s="164" t="b">
        <f t="shared" si="12"/>
        <v>0</v>
      </c>
      <c r="AD42" s="164" t="b">
        <f t="shared" si="20"/>
        <v>0</v>
      </c>
      <c r="AE42" s="164" t="b">
        <f t="shared" si="21"/>
        <v>0</v>
      </c>
      <c r="AF42" s="164" t="b">
        <f t="shared" si="22"/>
        <v>0</v>
      </c>
      <c r="AG42" s="164" t="b">
        <f t="shared" si="23"/>
        <v>0</v>
      </c>
      <c r="AH42" s="164" t="b">
        <f t="shared" si="24"/>
        <v>0</v>
      </c>
      <c r="AI42" s="169" t="str">
        <f t="shared" si="13"/>
        <v/>
      </c>
      <c r="AJ42" s="170" t="str">
        <f t="shared" si="14"/>
        <v/>
      </c>
      <c r="AK42" s="242" t="str">
        <f t="shared" si="25"/>
        <v/>
      </c>
      <c r="AL42" s="167" t="str">
        <f t="shared" si="26"/>
        <v/>
      </c>
      <c r="AM42" s="168">
        <f t="shared" si="27"/>
        <v>0</v>
      </c>
      <c r="AN42" s="149" t="str">
        <f t="shared" si="28"/>
        <v/>
      </c>
      <c r="AO42" s="150" t="str">
        <f t="shared" si="29"/>
        <v/>
      </c>
      <c r="AP42" s="138"/>
      <c r="AQ42" s="167" t="str">
        <f t="shared" si="30"/>
        <v/>
      </c>
      <c r="AR42" s="245" t="str">
        <f t="shared" si="31"/>
        <v/>
      </c>
      <c r="AS42" s="245" t="str">
        <f t="shared" si="32"/>
        <v/>
      </c>
      <c r="AT42" s="245" t="str">
        <f t="shared" si="33"/>
        <v/>
      </c>
      <c r="AU42" s="244"/>
      <c r="AV42" s="245" t="str">
        <f t="shared" si="35"/>
        <v/>
      </c>
      <c r="AW42" s="245">
        <f t="shared" si="36"/>
        <v>0</v>
      </c>
      <c r="AX42" s="244"/>
      <c r="AY42" s="60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199"/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16"/>
        <v>0</v>
      </c>
      <c r="N43" s="163" t="str">
        <f t="shared" si="17"/>
        <v/>
      </c>
      <c r="O43" s="163" t="str">
        <f t="shared" si="0"/>
        <v/>
      </c>
      <c r="P43" s="163" t="str">
        <f t="shared" si="1"/>
        <v/>
      </c>
      <c r="Q43" s="163">
        <f t="shared" si="18"/>
        <v>0</v>
      </c>
      <c r="R43" s="103" t="str">
        <f t="shared" si="2"/>
        <v/>
      </c>
      <c r="S43" s="103" t="str">
        <f t="shared" si="3"/>
        <v/>
      </c>
      <c r="T43" s="103" t="str">
        <f t="shared" si="4"/>
        <v/>
      </c>
      <c r="U43" s="103" t="str">
        <f t="shared" si="19"/>
        <v/>
      </c>
      <c r="V43" s="103" t="str">
        <f t="shared" si="5"/>
        <v/>
      </c>
      <c r="W43" s="103" t="str">
        <f t="shared" si="6"/>
        <v/>
      </c>
      <c r="X43" s="103">
        <f t="shared" si="7"/>
        <v>0</v>
      </c>
      <c r="Y43" s="164" t="b">
        <f t="shared" si="8"/>
        <v>0</v>
      </c>
      <c r="Z43" s="164" t="b">
        <f t="shared" si="9"/>
        <v>0</v>
      </c>
      <c r="AA43" s="164" t="b">
        <f t="shared" si="10"/>
        <v>0</v>
      </c>
      <c r="AB43" s="164" t="b">
        <f t="shared" si="11"/>
        <v>0</v>
      </c>
      <c r="AC43" s="164" t="b">
        <f t="shared" si="12"/>
        <v>0</v>
      </c>
      <c r="AD43" s="164" t="b">
        <f t="shared" si="20"/>
        <v>0</v>
      </c>
      <c r="AE43" s="164" t="b">
        <f t="shared" si="21"/>
        <v>0</v>
      </c>
      <c r="AF43" s="164" t="b">
        <f t="shared" si="22"/>
        <v>0</v>
      </c>
      <c r="AG43" s="164" t="b">
        <f t="shared" si="23"/>
        <v>0</v>
      </c>
      <c r="AH43" s="164" t="b">
        <f t="shared" si="24"/>
        <v>0</v>
      </c>
      <c r="AI43" s="169" t="str">
        <f t="shared" si="13"/>
        <v/>
      </c>
      <c r="AJ43" s="170" t="str">
        <f t="shared" si="14"/>
        <v/>
      </c>
      <c r="AK43" s="242" t="str">
        <f t="shared" si="25"/>
        <v/>
      </c>
      <c r="AL43" s="167" t="str">
        <f t="shared" si="26"/>
        <v/>
      </c>
      <c r="AM43" s="168">
        <f t="shared" si="27"/>
        <v>0</v>
      </c>
      <c r="AN43" s="149" t="str">
        <f t="shared" si="28"/>
        <v/>
      </c>
      <c r="AO43" s="150" t="str">
        <f t="shared" si="29"/>
        <v/>
      </c>
      <c r="AP43" s="138"/>
      <c r="AQ43" s="167" t="str">
        <f t="shared" si="30"/>
        <v/>
      </c>
      <c r="AR43" s="245" t="str">
        <f t="shared" si="31"/>
        <v/>
      </c>
      <c r="AS43" s="245" t="str">
        <f t="shared" si="32"/>
        <v/>
      </c>
      <c r="AT43" s="245" t="str">
        <f t="shared" si="33"/>
        <v/>
      </c>
      <c r="AU43" s="244"/>
      <c r="AV43" s="245" t="str">
        <f t="shared" si="35"/>
        <v/>
      </c>
      <c r="AW43" s="245">
        <f t="shared" si="36"/>
        <v>0</v>
      </c>
      <c r="AX43" s="244"/>
      <c r="AY43" s="60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199"/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16"/>
        <v>0</v>
      </c>
      <c r="N44" s="163" t="str">
        <f t="shared" si="17"/>
        <v/>
      </c>
      <c r="O44" s="163" t="str">
        <f t="shared" si="0"/>
        <v/>
      </c>
      <c r="P44" s="163" t="str">
        <f t="shared" si="1"/>
        <v/>
      </c>
      <c r="Q44" s="163">
        <f t="shared" si="18"/>
        <v>0</v>
      </c>
      <c r="R44" s="103" t="str">
        <f t="shared" si="2"/>
        <v/>
      </c>
      <c r="S44" s="103" t="str">
        <f t="shared" si="3"/>
        <v/>
      </c>
      <c r="T44" s="103" t="str">
        <f t="shared" si="4"/>
        <v/>
      </c>
      <c r="U44" s="103" t="str">
        <f t="shared" si="19"/>
        <v/>
      </c>
      <c r="V44" s="103" t="str">
        <f t="shared" si="5"/>
        <v/>
      </c>
      <c r="W44" s="103" t="str">
        <f t="shared" si="6"/>
        <v/>
      </c>
      <c r="X44" s="103">
        <f t="shared" si="7"/>
        <v>0</v>
      </c>
      <c r="Y44" s="164" t="b">
        <f t="shared" si="8"/>
        <v>0</v>
      </c>
      <c r="Z44" s="164" t="b">
        <f t="shared" si="9"/>
        <v>0</v>
      </c>
      <c r="AA44" s="164" t="b">
        <f t="shared" si="10"/>
        <v>0</v>
      </c>
      <c r="AB44" s="164" t="b">
        <f t="shared" si="11"/>
        <v>0</v>
      </c>
      <c r="AC44" s="164" t="b">
        <f t="shared" si="12"/>
        <v>0</v>
      </c>
      <c r="AD44" s="164" t="b">
        <f t="shared" si="20"/>
        <v>0</v>
      </c>
      <c r="AE44" s="164" t="b">
        <f t="shared" si="21"/>
        <v>0</v>
      </c>
      <c r="AF44" s="164" t="b">
        <f t="shared" si="22"/>
        <v>0</v>
      </c>
      <c r="AG44" s="164" t="b">
        <f t="shared" si="23"/>
        <v>0</v>
      </c>
      <c r="AH44" s="164" t="b">
        <f t="shared" si="24"/>
        <v>0</v>
      </c>
      <c r="AI44" s="169" t="str">
        <f t="shared" si="13"/>
        <v/>
      </c>
      <c r="AJ44" s="170" t="str">
        <f t="shared" si="14"/>
        <v/>
      </c>
      <c r="AK44" s="242" t="str">
        <f t="shared" si="25"/>
        <v/>
      </c>
      <c r="AL44" s="167" t="str">
        <f t="shared" si="26"/>
        <v/>
      </c>
      <c r="AM44" s="168">
        <f t="shared" si="27"/>
        <v>0</v>
      </c>
      <c r="AN44" s="149" t="str">
        <f t="shared" si="28"/>
        <v/>
      </c>
      <c r="AO44" s="150" t="str">
        <f t="shared" si="29"/>
        <v/>
      </c>
      <c r="AP44" s="138"/>
      <c r="AQ44" s="167" t="str">
        <f t="shared" si="30"/>
        <v/>
      </c>
      <c r="AR44" s="245" t="str">
        <f t="shared" si="31"/>
        <v/>
      </c>
      <c r="AS44" s="245" t="str">
        <f t="shared" si="32"/>
        <v/>
      </c>
      <c r="AT44" s="245" t="str">
        <f t="shared" si="33"/>
        <v/>
      </c>
      <c r="AU44" s="244"/>
      <c r="AV44" s="245" t="str">
        <f t="shared" si="35"/>
        <v/>
      </c>
      <c r="AW44" s="245">
        <f t="shared" si="36"/>
        <v>0</v>
      </c>
      <c r="AX44" s="244"/>
      <c r="AY44" s="60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199"/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16"/>
        <v>0</v>
      </c>
      <c r="N45" s="163" t="str">
        <f t="shared" si="17"/>
        <v/>
      </c>
      <c r="O45" s="163" t="str">
        <f t="shared" si="0"/>
        <v/>
      </c>
      <c r="P45" s="163" t="str">
        <f t="shared" si="1"/>
        <v/>
      </c>
      <c r="Q45" s="163">
        <f t="shared" si="18"/>
        <v>0</v>
      </c>
      <c r="R45" s="103" t="str">
        <f t="shared" si="2"/>
        <v/>
      </c>
      <c r="S45" s="103" t="str">
        <f t="shared" si="3"/>
        <v/>
      </c>
      <c r="T45" s="103" t="str">
        <f t="shared" si="4"/>
        <v/>
      </c>
      <c r="U45" s="103" t="str">
        <f t="shared" si="19"/>
        <v/>
      </c>
      <c r="V45" s="103" t="str">
        <f t="shared" si="5"/>
        <v/>
      </c>
      <c r="W45" s="103" t="str">
        <f t="shared" si="6"/>
        <v/>
      </c>
      <c r="X45" s="103">
        <f t="shared" si="7"/>
        <v>0</v>
      </c>
      <c r="Y45" s="164" t="b">
        <f t="shared" si="8"/>
        <v>0</v>
      </c>
      <c r="Z45" s="164" t="b">
        <f t="shared" si="9"/>
        <v>0</v>
      </c>
      <c r="AA45" s="164" t="b">
        <f t="shared" si="10"/>
        <v>0</v>
      </c>
      <c r="AB45" s="164" t="b">
        <f t="shared" si="11"/>
        <v>0</v>
      </c>
      <c r="AC45" s="164" t="b">
        <f t="shared" si="12"/>
        <v>0</v>
      </c>
      <c r="AD45" s="164" t="b">
        <f t="shared" si="20"/>
        <v>0</v>
      </c>
      <c r="AE45" s="164" t="b">
        <f t="shared" si="21"/>
        <v>0</v>
      </c>
      <c r="AF45" s="164" t="b">
        <f t="shared" si="22"/>
        <v>0</v>
      </c>
      <c r="AG45" s="164" t="b">
        <f t="shared" si="23"/>
        <v>0</v>
      </c>
      <c r="AH45" s="164" t="b">
        <f t="shared" si="24"/>
        <v>0</v>
      </c>
      <c r="AI45" s="169" t="str">
        <f t="shared" si="13"/>
        <v/>
      </c>
      <c r="AJ45" s="170" t="str">
        <f t="shared" si="14"/>
        <v/>
      </c>
      <c r="AK45" s="242" t="str">
        <f t="shared" si="25"/>
        <v/>
      </c>
      <c r="AL45" s="167" t="str">
        <f t="shared" si="26"/>
        <v/>
      </c>
      <c r="AM45" s="168">
        <f t="shared" si="27"/>
        <v>0</v>
      </c>
      <c r="AN45" s="149" t="str">
        <f t="shared" si="28"/>
        <v/>
      </c>
      <c r="AO45" s="150" t="str">
        <f t="shared" si="29"/>
        <v/>
      </c>
      <c r="AP45" s="138"/>
      <c r="AQ45" s="167" t="str">
        <f t="shared" si="30"/>
        <v/>
      </c>
      <c r="AR45" s="245" t="str">
        <f t="shared" si="31"/>
        <v/>
      </c>
      <c r="AS45" s="245" t="str">
        <f t="shared" si="32"/>
        <v/>
      </c>
      <c r="AT45" s="245" t="str">
        <f t="shared" si="33"/>
        <v/>
      </c>
      <c r="AU45" s="244"/>
      <c r="AV45" s="245" t="str">
        <f t="shared" si="35"/>
        <v/>
      </c>
      <c r="AW45" s="245">
        <f t="shared" si="36"/>
        <v>0</v>
      </c>
      <c r="AX45" s="244"/>
      <c r="AY45" s="60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199"/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16"/>
        <v>0</v>
      </c>
      <c r="N46" s="163" t="str">
        <f t="shared" si="17"/>
        <v/>
      </c>
      <c r="O46" s="163" t="str">
        <f t="shared" si="0"/>
        <v/>
      </c>
      <c r="P46" s="163" t="str">
        <f t="shared" si="1"/>
        <v/>
      </c>
      <c r="Q46" s="163">
        <f t="shared" si="18"/>
        <v>0</v>
      </c>
      <c r="R46" s="103" t="str">
        <f t="shared" si="2"/>
        <v/>
      </c>
      <c r="S46" s="103" t="str">
        <f t="shared" si="3"/>
        <v/>
      </c>
      <c r="T46" s="103" t="str">
        <f t="shared" si="4"/>
        <v/>
      </c>
      <c r="U46" s="103" t="str">
        <f t="shared" si="19"/>
        <v/>
      </c>
      <c r="V46" s="103" t="str">
        <f t="shared" si="5"/>
        <v/>
      </c>
      <c r="W46" s="103" t="str">
        <f t="shared" si="6"/>
        <v/>
      </c>
      <c r="X46" s="103">
        <f t="shared" si="7"/>
        <v>0</v>
      </c>
      <c r="Y46" s="164" t="b">
        <f t="shared" si="8"/>
        <v>0</v>
      </c>
      <c r="Z46" s="164" t="b">
        <f t="shared" si="9"/>
        <v>0</v>
      </c>
      <c r="AA46" s="164" t="b">
        <f t="shared" si="10"/>
        <v>0</v>
      </c>
      <c r="AB46" s="164" t="b">
        <f t="shared" si="11"/>
        <v>0</v>
      </c>
      <c r="AC46" s="164" t="b">
        <f t="shared" si="12"/>
        <v>0</v>
      </c>
      <c r="AD46" s="164" t="b">
        <f t="shared" si="20"/>
        <v>0</v>
      </c>
      <c r="AE46" s="164" t="b">
        <f t="shared" si="21"/>
        <v>0</v>
      </c>
      <c r="AF46" s="164" t="b">
        <f t="shared" si="22"/>
        <v>0</v>
      </c>
      <c r="AG46" s="164" t="b">
        <f t="shared" si="23"/>
        <v>0</v>
      </c>
      <c r="AH46" s="164" t="b">
        <f t="shared" si="24"/>
        <v>0</v>
      </c>
      <c r="AI46" s="169" t="str">
        <f t="shared" si="13"/>
        <v/>
      </c>
      <c r="AJ46" s="170" t="str">
        <f t="shared" si="14"/>
        <v/>
      </c>
      <c r="AK46" s="242" t="str">
        <f t="shared" si="25"/>
        <v/>
      </c>
      <c r="AL46" s="167" t="str">
        <f t="shared" si="26"/>
        <v/>
      </c>
      <c r="AM46" s="168">
        <f t="shared" si="27"/>
        <v>0</v>
      </c>
      <c r="AN46" s="149" t="str">
        <f t="shared" si="28"/>
        <v/>
      </c>
      <c r="AO46" s="150" t="str">
        <f t="shared" si="29"/>
        <v/>
      </c>
      <c r="AP46" s="138"/>
      <c r="AQ46" s="167" t="str">
        <f t="shared" si="30"/>
        <v/>
      </c>
      <c r="AR46" s="245" t="str">
        <f t="shared" si="31"/>
        <v/>
      </c>
      <c r="AS46" s="245" t="str">
        <f t="shared" si="32"/>
        <v/>
      </c>
      <c r="AT46" s="245" t="str">
        <f t="shared" si="33"/>
        <v/>
      </c>
      <c r="AU46" s="244"/>
      <c r="AV46" s="245" t="str">
        <f t="shared" si="35"/>
        <v/>
      </c>
      <c r="AW46" s="245">
        <f t="shared" si="36"/>
        <v>0</v>
      </c>
      <c r="AX46" s="244"/>
      <c r="AY46" s="60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7"/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16"/>
        <v>0</v>
      </c>
      <c r="N47" s="163" t="str">
        <f t="shared" si="17"/>
        <v/>
      </c>
      <c r="O47" s="163" t="str">
        <f t="shared" si="0"/>
        <v/>
      </c>
      <c r="P47" s="163" t="str">
        <f t="shared" si="1"/>
        <v/>
      </c>
      <c r="Q47" s="163">
        <f t="shared" si="18"/>
        <v>0</v>
      </c>
      <c r="R47" s="103" t="str">
        <f t="shared" si="2"/>
        <v/>
      </c>
      <c r="S47" s="103" t="str">
        <f t="shared" si="3"/>
        <v/>
      </c>
      <c r="T47" s="103" t="str">
        <f t="shared" si="4"/>
        <v/>
      </c>
      <c r="U47" s="103" t="str">
        <f t="shared" si="19"/>
        <v/>
      </c>
      <c r="V47" s="103" t="str">
        <f t="shared" si="5"/>
        <v/>
      </c>
      <c r="W47" s="103" t="str">
        <f t="shared" si="6"/>
        <v/>
      </c>
      <c r="X47" s="103">
        <f t="shared" si="7"/>
        <v>0</v>
      </c>
      <c r="Y47" s="164" t="b">
        <f t="shared" si="8"/>
        <v>0</v>
      </c>
      <c r="Z47" s="164" t="b">
        <f t="shared" si="9"/>
        <v>0</v>
      </c>
      <c r="AA47" s="164" t="b">
        <f t="shared" si="10"/>
        <v>0</v>
      </c>
      <c r="AB47" s="164" t="b">
        <f t="shared" si="11"/>
        <v>0</v>
      </c>
      <c r="AC47" s="164" t="b">
        <f t="shared" si="12"/>
        <v>0</v>
      </c>
      <c r="AD47" s="164" t="b">
        <f t="shared" si="20"/>
        <v>0</v>
      </c>
      <c r="AE47" s="164" t="b">
        <f t="shared" si="21"/>
        <v>0</v>
      </c>
      <c r="AF47" s="164" t="b">
        <f t="shared" si="22"/>
        <v>0</v>
      </c>
      <c r="AG47" s="164" t="b">
        <f t="shared" si="23"/>
        <v>0</v>
      </c>
      <c r="AH47" s="164" t="b">
        <f t="shared" si="24"/>
        <v>0</v>
      </c>
      <c r="AI47" s="169" t="str">
        <f t="shared" si="13"/>
        <v/>
      </c>
      <c r="AJ47" s="170" t="str">
        <f t="shared" si="14"/>
        <v/>
      </c>
      <c r="AK47" s="242" t="str">
        <f t="shared" si="25"/>
        <v/>
      </c>
      <c r="AL47" s="167" t="str">
        <f t="shared" si="26"/>
        <v/>
      </c>
      <c r="AM47" s="168">
        <f t="shared" si="27"/>
        <v>0</v>
      </c>
      <c r="AN47" s="149" t="str">
        <f t="shared" si="28"/>
        <v/>
      </c>
      <c r="AO47" s="150" t="str">
        <f t="shared" si="29"/>
        <v/>
      </c>
      <c r="AP47" s="138"/>
      <c r="AQ47" s="167" t="str">
        <f t="shared" si="30"/>
        <v/>
      </c>
      <c r="AR47" s="245" t="str">
        <f t="shared" si="31"/>
        <v/>
      </c>
      <c r="AS47" s="245" t="str">
        <f t="shared" si="32"/>
        <v/>
      </c>
      <c r="AT47" s="245" t="str">
        <f t="shared" si="33"/>
        <v/>
      </c>
      <c r="AU47" s="244"/>
      <c r="AV47" s="245" t="str">
        <f t="shared" si="35"/>
        <v/>
      </c>
      <c r="AW47" s="245">
        <f t="shared" si="36"/>
        <v>0</v>
      </c>
      <c r="AX47" s="244"/>
      <c r="AY47" s="60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57"/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16"/>
        <v>0</v>
      </c>
      <c r="N48" s="163" t="str">
        <f t="shared" si="17"/>
        <v/>
      </c>
      <c r="O48" s="163" t="str">
        <f t="shared" si="0"/>
        <v/>
      </c>
      <c r="P48" s="163" t="str">
        <f t="shared" si="1"/>
        <v/>
      </c>
      <c r="Q48" s="163">
        <f t="shared" si="18"/>
        <v>0</v>
      </c>
      <c r="R48" s="103" t="str">
        <f t="shared" si="2"/>
        <v/>
      </c>
      <c r="S48" s="103" t="str">
        <f t="shared" si="3"/>
        <v/>
      </c>
      <c r="T48" s="103" t="str">
        <f t="shared" si="4"/>
        <v/>
      </c>
      <c r="U48" s="103" t="str">
        <f t="shared" si="19"/>
        <v/>
      </c>
      <c r="V48" s="103" t="str">
        <f t="shared" si="5"/>
        <v/>
      </c>
      <c r="W48" s="103" t="str">
        <f t="shared" si="6"/>
        <v/>
      </c>
      <c r="X48" s="103">
        <f t="shared" si="7"/>
        <v>0</v>
      </c>
      <c r="Y48" s="164" t="b">
        <f t="shared" si="8"/>
        <v>0</v>
      </c>
      <c r="Z48" s="164" t="b">
        <f t="shared" si="9"/>
        <v>0</v>
      </c>
      <c r="AA48" s="164" t="b">
        <f t="shared" si="10"/>
        <v>0</v>
      </c>
      <c r="AB48" s="164" t="b">
        <f t="shared" si="11"/>
        <v>0</v>
      </c>
      <c r="AC48" s="164" t="b">
        <f t="shared" si="12"/>
        <v>0</v>
      </c>
      <c r="AD48" s="164" t="b">
        <f t="shared" si="20"/>
        <v>0</v>
      </c>
      <c r="AE48" s="164" t="b">
        <f t="shared" si="21"/>
        <v>0</v>
      </c>
      <c r="AF48" s="164" t="b">
        <f t="shared" si="22"/>
        <v>0</v>
      </c>
      <c r="AG48" s="164" t="b">
        <f t="shared" si="23"/>
        <v>0</v>
      </c>
      <c r="AH48" s="164" t="b">
        <f t="shared" si="24"/>
        <v>0</v>
      </c>
      <c r="AI48" s="169" t="str">
        <f t="shared" si="13"/>
        <v/>
      </c>
      <c r="AJ48" s="170" t="str">
        <f t="shared" si="14"/>
        <v/>
      </c>
      <c r="AK48" s="242" t="str">
        <f t="shared" si="25"/>
        <v/>
      </c>
      <c r="AL48" s="167" t="str">
        <f t="shared" si="26"/>
        <v/>
      </c>
      <c r="AM48" s="168">
        <f t="shared" si="27"/>
        <v>0</v>
      </c>
      <c r="AN48" s="149" t="str">
        <f t="shared" si="28"/>
        <v/>
      </c>
      <c r="AO48" s="150" t="str">
        <f t="shared" si="29"/>
        <v/>
      </c>
      <c r="AP48" s="138"/>
      <c r="AQ48" s="167" t="str">
        <f t="shared" si="30"/>
        <v/>
      </c>
      <c r="AR48" s="245" t="str">
        <f t="shared" si="31"/>
        <v/>
      </c>
      <c r="AS48" s="245" t="str">
        <f t="shared" si="32"/>
        <v/>
      </c>
      <c r="AT48" s="245" t="str">
        <f t="shared" si="33"/>
        <v/>
      </c>
      <c r="AU48" s="244"/>
      <c r="AV48" s="245" t="str">
        <f t="shared" si="35"/>
        <v/>
      </c>
      <c r="AW48" s="245">
        <f t="shared" si="36"/>
        <v>0</v>
      </c>
      <c r="AX48" s="244"/>
      <c r="AY48" s="60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7"/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16"/>
        <v>0</v>
      </c>
      <c r="N49" s="163" t="str">
        <f t="shared" si="17"/>
        <v/>
      </c>
      <c r="O49" s="163" t="str">
        <f t="shared" si="0"/>
        <v/>
      </c>
      <c r="P49" s="163" t="str">
        <f t="shared" si="1"/>
        <v/>
      </c>
      <c r="Q49" s="163">
        <f t="shared" si="18"/>
        <v>0</v>
      </c>
      <c r="R49" s="103" t="str">
        <f t="shared" si="2"/>
        <v/>
      </c>
      <c r="S49" s="103" t="str">
        <f t="shared" si="3"/>
        <v/>
      </c>
      <c r="T49" s="103" t="str">
        <f t="shared" si="4"/>
        <v/>
      </c>
      <c r="U49" s="103" t="str">
        <f t="shared" si="19"/>
        <v/>
      </c>
      <c r="V49" s="103" t="str">
        <f t="shared" si="5"/>
        <v/>
      </c>
      <c r="W49" s="103" t="str">
        <f t="shared" si="6"/>
        <v/>
      </c>
      <c r="X49" s="103">
        <f t="shared" si="7"/>
        <v>0</v>
      </c>
      <c r="Y49" s="164" t="b">
        <f t="shared" si="8"/>
        <v>0</v>
      </c>
      <c r="Z49" s="164" t="b">
        <f t="shared" si="9"/>
        <v>0</v>
      </c>
      <c r="AA49" s="164" t="b">
        <f t="shared" si="10"/>
        <v>0</v>
      </c>
      <c r="AB49" s="164" t="b">
        <f t="shared" si="11"/>
        <v>0</v>
      </c>
      <c r="AC49" s="164" t="b">
        <f t="shared" si="12"/>
        <v>0</v>
      </c>
      <c r="AD49" s="164" t="b">
        <f t="shared" si="20"/>
        <v>0</v>
      </c>
      <c r="AE49" s="164" t="b">
        <f t="shared" si="21"/>
        <v>0</v>
      </c>
      <c r="AF49" s="164" t="b">
        <f t="shared" si="22"/>
        <v>0</v>
      </c>
      <c r="AG49" s="164" t="b">
        <f t="shared" si="23"/>
        <v>0</v>
      </c>
      <c r="AH49" s="164" t="b">
        <f t="shared" si="24"/>
        <v>0</v>
      </c>
      <c r="AI49" s="169" t="str">
        <f t="shared" si="13"/>
        <v/>
      </c>
      <c r="AJ49" s="170" t="str">
        <f t="shared" si="14"/>
        <v/>
      </c>
      <c r="AK49" s="242" t="str">
        <f t="shared" si="25"/>
        <v/>
      </c>
      <c r="AL49" s="167" t="str">
        <f t="shared" si="26"/>
        <v/>
      </c>
      <c r="AM49" s="168">
        <f t="shared" si="27"/>
        <v>0</v>
      </c>
      <c r="AN49" s="149" t="str">
        <f t="shared" si="28"/>
        <v/>
      </c>
      <c r="AO49" s="150" t="str">
        <f t="shared" si="29"/>
        <v/>
      </c>
      <c r="AP49" s="138"/>
      <c r="AQ49" s="167" t="str">
        <f t="shared" si="30"/>
        <v/>
      </c>
      <c r="AR49" s="245" t="str">
        <f t="shared" si="31"/>
        <v/>
      </c>
      <c r="AS49" s="245" t="str">
        <f t="shared" si="32"/>
        <v/>
      </c>
      <c r="AT49" s="245" t="str">
        <f t="shared" si="33"/>
        <v/>
      </c>
      <c r="AU49" s="244"/>
      <c r="AV49" s="245" t="str">
        <f t="shared" si="35"/>
        <v/>
      </c>
      <c r="AW49" s="245">
        <f t="shared" si="36"/>
        <v>0</v>
      </c>
      <c r="AX49" s="244"/>
      <c r="AY49" s="60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99"/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16"/>
        <v>0</v>
      </c>
      <c r="N50" s="163" t="str">
        <f t="shared" si="17"/>
        <v/>
      </c>
      <c r="O50" s="163" t="str">
        <f t="shared" si="0"/>
        <v/>
      </c>
      <c r="P50" s="163" t="str">
        <f t="shared" si="1"/>
        <v/>
      </c>
      <c r="Q50" s="163">
        <f t="shared" si="18"/>
        <v>0</v>
      </c>
      <c r="R50" s="103" t="str">
        <f t="shared" si="2"/>
        <v/>
      </c>
      <c r="S50" s="103" t="str">
        <f t="shared" si="3"/>
        <v/>
      </c>
      <c r="T50" s="103" t="str">
        <f t="shared" si="4"/>
        <v/>
      </c>
      <c r="U50" s="103" t="str">
        <f t="shared" si="19"/>
        <v/>
      </c>
      <c r="V50" s="103" t="str">
        <f t="shared" si="5"/>
        <v/>
      </c>
      <c r="W50" s="103" t="str">
        <f t="shared" si="6"/>
        <v/>
      </c>
      <c r="X50" s="103">
        <f t="shared" si="7"/>
        <v>0</v>
      </c>
      <c r="Y50" s="164" t="b">
        <f t="shared" si="8"/>
        <v>0</v>
      </c>
      <c r="Z50" s="164" t="b">
        <f t="shared" si="9"/>
        <v>0</v>
      </c>
      <c r="AA50" s="164" t="b">
        <f t="shared" si="10"/>
        <v>0</v>
      </c>
      <c r="AB50" s="164" t="b">
        <f t="shared" si="11"/>
        <v>0</v>
      </c>
      <c r="AC50" s="164" t="b">
        <f t="shared" si="12"/>
        <v>0</v>
      </c>
      <c r="AD50" s="164" t="b">
        <f t="shared" si="20"/>
        <v>0</v>
      </c>
      <c r="AE50" s="164" t="b">
        <f t="shared" si="21"/>
        <v>0</v>
      </c>
      <c r="AF50" s="164" t="b">
        <f t="shared" si="22"/>
        <v>0</v>
      </c>
      <c r="AG50" s="164" t="b">
        <f t="shared" si="23"/>
        <v>0</v>
      </c>
      <c r="AH50" s="164" t="b">
        <f t="shared" si="24"/>
        <v>0</v>
      </c>
      <c r="AI50" s="169" t="str">
        <f t="shared" si="13"/>
        <v/>
      </c>
      <c r="AJ50" s="170" t="str">
        <f t="shared" si="14"/>
        <v/>
      </c>
      <c r="AK50" s="242" t="str">
        <f t="shared" si="25"/>
        <v/>
      </c>
      <c r="AL50" s="167" t="str">
        <f t="shared" si="26"/>
        <v/>
      </c>
      <c r="AM50" s="168">
        <f t="shared" si="27"/>
        <v>0</v>
      </c>
      <c r="AN50" s="149" t="str">
        <f t="shared" si="28"/>
        <v/>
      </c>
      <c r="AO50" s="150" t="str">
        <f t="shared" si="29"/>
        <v/>
      </c>
      <c r="AP50" s="138"/>
      <c r="AQ50" s="167" t="str">
        <f t="shared" si="30"/>
        <v/>
      </c>
      <c r="AR50" s="245" t="str">
        <f t="shared" si="31"/>
        <v/>
      </c>
      <c r="AS50" s="245" t="str">
        <f t="shared" si="32"/>
        <v/>
      </c>
      <c r="AT50" s="245" t="str">
        <f t="shared" si="33"/>
        <v/>
      </c>
      <c r="AU50" s="244"/>
      <c r="AV50" s="245" t="str">
        <f t="shared" si="35"/>
        <v/>
      </c>
      <c r="AW50" s="245">
        <f t="shared" si="36"/>
        <v>0</v>
      </c>
      <c r="AX50" s="244"/>
      <c r="AY50" s="60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199"/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16"/>
        <v>0</v>
      </c>
      <c r="N51" s="163" t="str">
        <f t="shared" si="17"/>
        <v/>
      </c>
      <c r="O51" s="163" t="str">
        <f t="shared" si="0"/>
        <v/>
      </c>
      <c r="P51" s="163" t="str">
        <f t="shared" si="1"/>
        <v/>
      </c>
      <c r="Q51" s="163">
        <f t="shared" si="18"/>
        <v>0</v>
      </c>
      <c r="R51" s="103" t="str">
        <f t="shared" si="2"/>
        <v/>
      </c>
      <c r="S51" s="103" t="str">
        <f t="shared" si="3"/>
        <v/>
      </c>
      <c r="T51" s="103" t="str">
        <f t="shared" si="4"/>
        <v/>
      </c>
      <c r="U51" s="103" t="str">
        <f t="shared" si="19"/>
        <v/>
      </c>
      <c r="V51" s="103" t="str">
        <f t="shared" si="5"/>
        <v/>
      </c>
      <c r="W51" s="103" t="str">
        <f t="shared" si="6"/>
        <v/>
      </c>
      <c r="X51" s="103">
        <f t="shared" si="7"/>
        <v>0</v>
      </c>
      <c r="Y51" s="164" t="b">
        <f t="shared" si="8"/>
        <v>0</v>
      </c>
      <c r="Z51" s="164" t="b">
        <f t="shared" si="9"/>
        <v>0</v>
      </c>
      <c r="AA51" s="164" t="b">
        <f t="shared" si="10"/>
        <v>0</v>
      </c>
      <c r="AB51" s="164" t="b">
        <f t="shared" si="11"/>
        <v>0</v>
      </c>
      <c r="AC51" s="164" t="b">
        <f t="shared" si="12"/>
        <v>0</v>
      </c>
      <c r="AD51" s="164" t="b">
        <f t="shared" si="20"/>
        <v>0</v>
      </c>
      <c r="AE51" s="164" t="b">
        <f t="shared" si="21"/>
        <v>0</v>
      </c>
      <c r="AF51" s="164" t="b">
        <f t="shared" si="22"/>
        <v>0</v>
      </c>
      <c r="AG51" s="164" t="b">
        <f t="shared" si="23"/>
        <v>0</v>
      </c>
      <c r="AH51" s="164" t="b">
        <f t="shared" si="24"/>
        <v>0</v>
      </c>
      <c r="AI51" s="169" t="str">
        <f t="shared" si="13"/>
        <v/>
      </c>
      <c r="AJ51" s="170" t="str">
        <f t="shared" si="14"/>
        <v/>
      </c>
      <c r="AK51" s="242" t="str">
        <f t="shared" si="25"/>
        <v/>
      </c>
      <c r="AL51" s="167" t="str">
        <f t="shared" si="26"/>
        <v/>
      </c>
      <c r="AM51" s="168">
        <f t="shared" si="27"/>
        <v>0</v>
      </c>
      <c r="AN51" s="149" t="str">
        <f t="shared" si="28"/>
        <v/>
      </c>
      <c r="AO51" s="150" t="str">
        <f t="shared" si="29"/>
        <v/>
      </c>
      <c r="AP51" s="138"/>
      <c r="AQ51" s="167" t="str">
        <f t="shared" si="30"/>
        <v/>
      </c>
      <c r="AR51" s="245" t="str">
        <f t="shared" si="31"/>
        <v/>
      </c>
      <c r="AS51" s="245" t="str">
        <f t="shared" si="32"/>
        <v/>
      </c>
      <c r="AT51" s="245" t="str">
        <f t="shared" si="33"/>
        <v/>
      </c>
      <c r="AU51" s="244"/>
      <c r="AV51" s="245" t="str">
        <f t="shared" si="35"/>
        <v/>
      </c>
      <c r="AW51" s="245">
        <f t="shared" si="36"/>
        <v>0</v>
      </c>
      <c r="AX51" s="244"/>
      <c r="AY51" s="60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7"/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16"/>
        <v>0</v>
      </c>
      <c r="N52" s="163" t="str">
        <f t="shared" si="17"/>
        <v/>
      </c>
      <c r="O52" s="163" t="str">
        <f t="shared" si="0"/>
        <v/>
      </c>
      <c r="P52" s="163" t="str">
        <f t="shared" si="1"/>
        <v/>
      </c>
      <c r="Q52" s="163">
        <f t="shared" si="18"/>
        <v>0</v>
      </c>
      <c r="R52" s="103" t="str">
        <f t="shared" si="2"/>
        <v/>
      </c>
      <c r="S52" s="103" t="str">
        <f t="shared" si="3"/>
        <v/>
      </c>
      <c r="T52" s="103" t="str">
        <f t="shared" si="4"/>
        <v/>
      </c>
      <c r="U52" s="103" t="str">
        <f t="shared" si="19"/>
        <v/>
      </c>
      <c r="V52" s="103" t="str">
        <f t="shared" si="5"/>
        <v/>
      </c>
      <c r="W52" s="103" t="str">
        <f t="shared" si="6"/>
        <v/>
      </c>
      <c r="X52" s="103">
        <f t="shared" si="7"/>
        <v>0</v>
      </c>
      <c r="Y52" s="164" t="b">
        <f t="shared" si="8"/>
        <v>0</v>
      </c>
      <c r="Z52" s="164" t="b">
        <f t="shared" si="9"/>
        <v>0</v>
      </c>
      <c r="AA52" s="164" t="b">
        <f t="shared" si="10"/>
        <v>0</v>
      </c>
      <c r="AB52" s="164" t="b">
        <f t="shared" si="11"/>
        <v>0</v>
      </c>
      <c r="AC52" s="164" t="b">
        <f t="shared" si="12"/>
        <v>0</v>
      </c>
      <c r="AD52" s="164" t="b">
        <f t="shared" si="20"/>
        <v>0</v>
      </c>
      <c r="AE52" s="164" t="b">
        <f t="shared" si="21"/>
        <v>0</v>
      </c>
      <c r="AF52" s="164" t="b">
        <f t="shared" si="22"/>
        <v>0</v>
      </c>
      <c r="AG52" s="164" t="b">
        <f t="shared" si="23"/>
        <v>0</v>
      </c>
      <c r="AH52" s="164" t="b">
        <f t="shared" si="24"/>
        <v>0</v>
      </c>
      <c r="AI52" s="169" t="str">
        <f t="shared" si="13"/>
        <v/>
      </c>
      <c r="AJ52" s="170" t="str">
        <f t="shared" si="14"/>
        <v/>
      </c>
      <c r="AK52" s="242" t="str">
        <f t="shared" si="25"/>
        <v/>
      </c>
      <c r="AL52" s="167" t="str">
        <f t="shared" si="26"/>
        <v/>
      </c>
      <c r="AM52" s="168">
        <f t="shared" si="27"/>
        <v>0</v>
      </c>
      <c r="AN52" s="149" t="str">
        <f t="shared" si="28"/>
        <v/>
      </c>
      <c r="AO52" s="150" t="str">
        <f t="shared" si="29"/>
        <v/>
      </c>
      <c r="AP52" s="138"/>
      <c r="AQ52" s="167" t="str">
        <f t="shared" si="30"/>
        <v/>
      </c>
      <c r="AR52" s="245" t="str">
        <f t="shared" si="31"/>
        <v/>
      </c>
      <c r="AS52" s="245" t="str">
        <f t="shared" si="32"/>
        <v/>
      </c>
      <c r="AT52" s="245" t="str">
        <f t="shared" si="33"/>
        <v/>
      </c>
      <c r="AU52" s="244"/>
      <c r="AV52" s="245" t="str">
        <f t="shared" si="35"/>
        <v/>
      </c>
      <c r="AW52" s="245">
        <f t="shared" si="36"/>
        <v>0</v>
      </c>
      <c r="AX52" s="244"/>
      <c r="AY52" s="60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7"/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16"/>
        <v>0</v>
      </c>
      <c r="N53" s="163" t="str">
        <f t="shared" si="17"/>
        <v/>
      </c>
      <c r="O53" s="163" t="str">
        <f t="shared" si="0"/>
        <v/>
      </c>
      <c r="P53" s="163" t="str">
        <f t="shared" si="1"/>
        <v/>
      </c>
      <c r="Q53" s="163">
        <f t="shared" si="18"/>
        <v>0</v>
      </c>
      <c r="R53" s="103" t="str">
        <f t="shared" si="2"/>
        <v/>
      </c>
      <c r="S53" s="103" t="str">
        <f t="shared" si="3"/>
        <v/>
      </c>
      <c r="T53" s="103" t="str">
        <f t="shared" si="4"/>
        <v/>
      </c>
      <c r="U53" s="103" t="str">
        <f t="shared" si="19"/>
        <v/>
      </c>
      <c r="V53" s="103" t="str">
        <f t="shared" si="5"/>
        <v/>
      </c>
      <c r="W53" s="103" t="str">
        <f t="shared" si="6"/>
        <v/>
      </c>
      <c r="X53" s="103">
        <f t="shared" si="7"/>
        <v>0</v>
      </c>
      <c r="Y53" s="164" t="b">
        <f t="shared" si="8"/>
        <v>0</v>
      </c>
      <c r="Z53" s="164" t="b">
        <f t="shared" si="9"/>
        <v>0</v>
      </c>
      <c r="AA53" s="164" t="b">
        <f t="shared" si="10"/>
        <v>0</v>
      </c>
      <c r="AB53" s="164" t="b">
        <f t="shared" si="11"/>
        <v>0</v>
      </c>
      <c r="AC53" s="164" t="b">
        <f t="shared" si="12"/>
        <v>0</v>
      </c>
      <c r="AD53" s="164" t="b">
        <f t="shared" si="20"/>
        <v>0</v>
      </c>
      <c r="AE53" s="164" t="b">
        <f t="shared" si="21"/>
        <v>0</v>
      </c>
      <c r="AF53" s="164" t="b">
        <f t="shared" si="22"/>
        <v>0</v>
      </c>
      <c r="AG53" s="164" t="b">
        <f t="shared" si="23"/>
        <v>0</v>
      </c>
      <c r="AH53" s="164" t="b">
        <f t="shared" si="24"/>
        <v>0</v>
      </c>
      <c r="AI53" s="177" t="str">
        <f t="shared" si="13"/>
        <v/>
      </c>
      <c r="AJ53" s="170" t="str">
        <f t="shared" si="14"/>
        <v/>
      </c>
      <c r="AK53" s="242" t="str">
        <f t="shared" si="25"/>
        <v/>
      </c>
      <c r="AL53" s="167" t="str">
        <f t="shared" si="26"/>
        <v/>
      </c>
      <c r="AM53" s="168">
        <f t="shared" si="27"/>
        <v>0</v>
      </c>
      <c r="AN53" s="149" t="str">
        <f t="shared" si="28"/>
        <v/>
      </c>
      <c r="AO53" s="150" t="str">
        <f t="shared" si="29"/>
        <v/>
      </c>
      <c r="AP53" s="138"/>
      <c r="AQ53" s="167" t="str">
        <f t="shared" si="30"/>
        <v/>
      </c>
      <c r="AR53" s="245" t="str">
        <f t="shared" si="31"/>
        <v/>
      </c>
      <c r="AS53" s="245" t="str">
        <f t="shared" si="32"/>
        <v/>
      </c>
      <c r="AT53" s="245" t="str">
        <f t="shared" si="33"/>
        <v/>
      </c>
      <c r="AU53" s="244"/>
      <c r="AV53" s="245" t="str">
        <f t="shared" si="35"/>
        <v/>
      </c>
      <c r="AW53" s="245">
        <f t="shared" si="36"/>
        <v>0</v>
      </c>
      <c r="AX53" s="244"/>
      <c r="AY53" s="60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0</v>
      </c>
      <c r="C54" s="301" t="s">
        <v>47</v>
      </c>
      <c r="D54" s="301"/>
      <c r="E54" s="301"/>
      <c r="F54" s="301"/>
      <c r="G54" s="178" t="str">
        <f t="shared" ref="G54:L54" si="37">IF(R56=0,"",IF(R56&gt;0,R55))</f>
        <v/>
      </c>
      <c r="H54" s="179" t="str">
        <f t="shared" si="37"/>
        <v/>
      </c>
      <c r="I54" s="179" t="str">
        <f t="shared" si="37"/>
        <v/>
      </c>
      <c r="J54" s="179" t="str">
        <f t="shared" si="37"/>
        <v/>
      </c>
      <c r="K54" s="179" t="str">
        <f t="shared" si="37"/>
        <v/>
      </c>
      <c r="L54" s="179" t="str">
        <f t="shared" si="37"/>
        <v/>
      </c>
      <c r="M54" s="179"/>
      <c r="N54" s="179"/>
      <c r="O54" s="179"/>
      <c r="P54" s="179"/>
      <c r="Q54" s="179"/>
      <c r="R54" s="180">
        <f t="shared" ref="R54:W54" si="38">SUM(R18:R53)</f>
        <v>0</v>
      </c>
      <c r="S54" s="180">
        <f t="shared" si="38"/>
        <v>0</v>
      </c>
      <c r="T54" s="180">
        <f t="shared" si="38"/>
        <v>0</v>
      </c>
      <c r="U54" s="180">
        <f t="shared" si="38"/>
        <v>0</v>
      </c>
      <c r="V54" s="180">
        <f t="shared" si="38"/>
        <v>0</v>
      </c>
      <c r="W54" s="180">
        <f t="shared" si="38"/>
        <v>0</v>
      </c>
      <c r="X54" s="181">
        <f>SUM(AJ18:AJ53)</f>
        <v>0</v>
      </c>
      <c r="Y54" s="181">
        <f t="shared" ref="Y54:AH54" si="39">SUM(Y18:Y53)</f>
        <v>0</v>
      </c>
      <c r="Z54" s="181">
        <f t="shared" si="39"/>
        <v>0</v>
      </c>
      <c r="AA54" s="181">
        <f t="shared" si="39"/>
        <v>0</v>
      </c>
      <c r="AB54" s="181">
        <f t="shared" si="39"/>
        <v>0</v>
      </c>
      <c r="AC54" s="181">
        <f t="shared" si="39"/>
        <v>0</v>
      </c>
      <c r="AD54" s="181">
        <f t="shared" si="39"/>
        <v>0</v>
      </c>
      <c r="AE54" s="181">
        <f t="shared" si="39"/>
        <v>0</v>
      </c>
      <c r="AF54" s="181">
        <f t="shared" si="39"/>
        <v>0</v>
      </c>
      <c r="AG54" s="181">
        <f t="shared" si="39"/>
        <v>0</v>
      </c>
      <c r="AH54" s="181">
        <f t="shared" si="39"/>
        <v>0</v>
      </c>
      <c r="AI54" s="182"/>
      <c r="AJ54" s="246" t="str">
        <f>IF(X57=0,"",IF(X57&gt;0,$X$55))</f>
        <v/>
      </c>
      <c r="AK54" s="246" t="str">
        <f>IF(Y57=0,"",IF(Y57&gt;0,$X$55))</f>
        <v/>
      </c>
      <c r="AL54" s="183"/>
      <c r="AM54" s="183"/>
      <c r="AN54" s="184" t="str">
        <f>IF(B54=0,"",IF(B54&gt;0,AN55/B54))</f>
        <v/>
      </c>
      <c r="AO54" s="184" t="str">
        <f>IF(B54=0,"",IF(B54&gt;0,AO55/B54))</f>
        <v/>
      </c>
      <c r="AP54" s="185" t="str">
        <f>IF(B54=0,"",IF(B54&gt;0,AP56/B54))</f>
        <v/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 t="e">
        <f t="shared" ref="R55:W55" si="40">R54/R56</f>
        <v>#DIV/0!</v>
      </c>
      <c r="S55" s="188" t="e">
        <f t="shared" si="40"/>
        <v>#DIV/0!</v>
      </c>
      <c r="T55" s="188" t="e">
        <f t="shared" si="40"/>
        <v>#DIV/0!</v>
      </c>
      <c r="U55" s="188" t="e">
        <f t="shared" si="40"/>
        <v>#DIV/0!</v>
      </c>
      <c r="V55" s="188" t="e">
        <f t="shared" si="40"/>
        <v>#DIV/0!</v>
      </c>
      <c r="W55" s="188" t="e">
        <f t="shared" si="40"/>
        <v>#DIV/0!</v>
      </c>
      <c r="X55" s="188" t="e">
        <f>X54/X57</f>
        <v>#DIV/0!</v>
      </c>
      <c r="Y55" s="164">
        <f>Y54/10</f>
        <v>0</v>
      </c>
      <c r="Z55" s="164">
        <f t="shared" ref="Z55:AH55" si="41">Z54/10</f>
        <v>0</v>
      </c>
      <c r="AA55" s="164">
        <f t="shared" si="41"/>
        <v>0</v>
      </c>
      <c r="AB55" s="164">
        <f t="shared" si="41"/>
        <v>0</v>
      </c>
      <c r="AC55" s="164">
        <f t="shared" si="41"/>
        <v>0</v>
      </c>
      <c r="AD55" s="164">
        <f t="shared" si="41"/>
        <v>0</v>
      </c>
      <c r="AE55" s="164">
        <f t="shared" si="41"/>
        <v>0</v>
      </c>
      <c r="AF55" s="164">
        <f t="shared" si="41"/>
        <v>0</v>
      </c>
      <c r="AG55" s="164">
        <f t="shared" si="41"/>
        <v>0</v>
      </c>
      <c r="AH55" s="164">
        <f t="shared" si="41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 t="str">
        <f>IF($AR$57=0,"",IF($C$2&lt;6,"",IF($C$2&gt;=6,(AR58+AR59)/AR57)))</f>
        <v/>
      </c>
      <c r="AS55" s="128" t="str">
        <f t="shared" ref="AS55:AT55" si="42">IF($AR$57=0,"",IF($C$2&lt;6,"",IF($C$2&gt;=6,(AS58+AS59)/AS57)))</f>
        <v/>
      </c>
      <c r="AT55" s="128" t="str">
        <f t="shared" si="42"/>
        <v/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3">COUNTA(G18:G53)</f>
        <v>0</v>
      </c>
      <c r="S56" s="3">
        <f t="shared" si="43"/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>COUNTIF(AJ18:AJ53,"")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79"/>
      <c r="AO56" s="79"/>
      <c r="AP56" s="2">
        <f>(B54-AP55)</f>
        <v>0</v>
      </c>
      <c r="AQ56" s="3"/>
      <c r="AR56" s="128" t="str">
        <f>IF($AR$57=0,"",IF($C$2&lt;6,"",IF($C$2&gt;=6,(AR59/AR57))))</f>
        <v/>
      </c>
      <c r="AS56" s="128" t="str">
        <f t="shared" ref="AS56:AT56" si="44">IF($AR$57=0,"",IF($C$2&lt;6,"",IF($C$2&gt;=6,(AS59/AS57))))</f>
        <v/>
      </c>
      <c r="AT56" s="128" t="str">
        <f t="shared" si="44"/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4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5">COUNTIF(AR18:AR53,"&gt;""")</f>
        <v>0</v>
      </c>
      <c r="AS57" s="77">
        <f t="shared" si="45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46031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0</v>
      </c>
      <c r="AS58" s="102">
        <f t="shared" ref="AS58:AT58" si="46">COUNTIF(AS18:AS53,"1F")</f>
        <v>0</v>
      </c>
      <c r="AT58" s="102">
        <f t="shared" si="46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0</v>
      </c>
      <c r="AS59" s="102">
        <f t="shared" ref="AS59" si="47">COUNTIF(AS18:AS53,"2F")</f>
        <v>0</v>
      </c>
      <c r="AT59" s="102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8">R55</f>
        <v>#DIV/0!</v>
      </c>
      <c r="D63" s="10" t="e">
        <f t="shared" si="48"/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str">
        <f>$AJ$54</f>
        <v/>
      </c>
      <c r="J63" s="14" t="str">
        <f>$AN$54</f>
        <v/>
      </c>
      <c r="K63" s="10" t="str">
        <f>$AO$54</f>
        <v/>
      </c>
      <c r="L63" s="10" t="str">
        <f>$AP$54</f>
        <v/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 t="e">
        <f>C68/$B$54</f>
        <v>#DIV/0!</v>
      </c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 t="e">
        <f>C69/$B$54</f>
        <v>#DIV/0!</v>
      </c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 t="e">
        <f>IF($D$7="ja",C70,IF($D7="nee",C72))</f>
        <v>#DIV/0!</v>
      </c>
      <c r="D74" s="10" t="e">
        <f>IF($D$7="ja",D70,IF($D7="nee",D72))</f>
        <v>#DIV/0!</v>
      </c>
      <c r="E74" s="10" t="e">
        <f>IF($D$7="ja",E70,IF($D7="nee",E72))</f>
        <v>#DIV/0!</v>
      </c>
      <c r="F74" s="10" t="e">
        <f>IF($D$7="ja",F70,IF($D7="nee",F72))</f>
        <v>#DIV/0!</v>
      </c>
      <c r="G74" s="10" t="e">
        <f>IF($D$7="ja",G70,IF($D7="nee",G72))</f>
        <v>#DIV/0!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B8:C8"/>
    <mergeCell ref="C3:D3"/>
    <mergeCell ref="B5:AX5"/>
    <mergeCell ref="B7:C7"/>
    <mergeCell ref="C58:D58"/>
    <mergeCell ref="K10:L10"/>
    <mergeCell ref="C54:F54"/>
    <mergeCell ref="K55:L55"/>
    <mergeCell ref="G10:H10"/>
    <mergeCell ref="I10:J10"/>
    <mergeCell ref="G55:H55"/>
    <mergeCell ref="I55:J55"/>
    <mergeCell ref="AR10:AT10"/>
  </mergeCells>
  <phoneticPr fontId="27" type="noConversion"/>
  <conditionalFormatting sqref="B18:C53">
    <cfRule type="cellIs" dxfId="812" priority="164" stopIfTrue="1" operator="equal">
      <formula>""</formula>
    </cfRule>
  </conditionalFormatting>
  <conditionalFormatting sqref="D7:D8 C9">
    <cfRule type="cellIs" dxfId="811" priority="193" stopIfTrue="1" operator="equal">
      <formula>"nee"</formula>
    </cfRule>
    <cfRule type="cellIs" dxfId="810" priority="192" stopIfTrue="1" operator="equal">
      <formula>"ja"</formula>
    </cfRule>
  </conditionalFormatting>
  <conditionalFormatting sqref="D18:D53">
    <cfRule type="cellIs" dxfId="809" priority="214" stopIfTrue="1" operator="equal">
      <formula>""</formula>
    </cfRule>
  </conditionalFormatting>
  <conditionalFormatting sqref="D18:E53">
    <cfRule type="cellIs" dxfId="808" priority="211" stopIfTrue="1" operator="equal">
      <formula>"x"</formula>
    </cfRule>
  </conditionalFormatting>
  <conditionalFormatting sqref="E18:E53">
    <cfRule type="cellIs" dxfId="807" priority="212" stopIfTrue="1" operator="equal">
      <formula>""</formula>
    </cfRule>
  </conditionalFormatting>
  <conditionalFormatting sqref="F11:F13">
    <cfRule type="expression" dxfId="806" priority="199" stopIfTrue="1">
      <formula>$K$3="ja"</formula>
    </cfRule>
    <cfRule type="expression" dxfId="805" priority="198" stopIfTrue="1">
      <formula>$I$3="ja"</formula>
    </cfRule>
  </conditionalFormatting>
  <conditionalFormatting sqref="F18:F53">
    <cfRule type="cellIs" dxfId="804" priority="110" stopIfTrue="1" operator="greaterThan">
      <formula>""</formula>
    </cfRule>
    <cfRule type="cellIs" dxfId="803" priority="109" stopIfTrue="1" operator="equal">
      <formula>""</formula>
    </cfRule>
  </conditionalFormatting>
  <conditionalFormatting sqref="G11:G13">
    <cfRule type="expression" dxfId="802" priority="200" stopIfTrue="1">
      <formula>$I$2="ja"</formula>
    </cfRule>
    <cfRule type="expression" dxfId="801" priority="201" stopIfTrue="1">
      <formula>$K$2="ja"</formula>
    </cfRule>
    <cfRule type="expression" dxfId="800" priority="174">
      <formula>$J$2="ja"</formula>
    </cfRule>
  </conditionalFormatting>
  <conditionalFormatting sqref="G18:L53">
    <cfRule type="cellIs" dxfId="799" priority="183" stopIfTrue="1" operator="equal">
      <formula>0</formula>
    </cfRule>
    <cfRule type="cellIs" dxfId="798" priority="184" stopIfTrue="1" operator="lessThanOrEqual">
      <formula>$C18</formula>
    </cfRule>
    <cfRule type="cellIs" dxfId="797" priority="185" stopIfTrue="1" operator="notEqual">
      <formula>$C18</formula>
    </cfRule>
  </conditionalFormatting>
  <conditionalFormatting sqref="H11:H13">
    <cfRule type="expression" dxfId="796" priority="203" stopIfTrue="1">
      <formula>$I$3="ja"</formula>
    </cfRule>
  </conditionalFormatting>
  <conditionalFormatting sqref="H11:I13">
    <cfRule type="expression" dxfId="795" priority="169">
      <formula>$L$2="ja"</formula>
    </cfRule>
  </conditionalFormatting>
  <conditionalFormatting sqref="H11:J13">
    <cfRule type="expression" dxfId="794" priority="166">
      <formula>$K$3="ja"</formula>
    </cfRule>
  </conditionalFormatting>
  <conditionalFormatting sqref="I11:I13">
    <cfRule type="expression" dxfId="793" priority="175">
      <formula>$K$2="ja"</formula>
    </cfRule>
    <cfRule type="expression" dxfId="792" priority="173">
      <formula>$J$2="ja"</formula>
    </cfRule>
  </conditionalFormatting>
  <conditionalFormatting sqref="I11:Q13">
    <cfRule type="expression" dxfId="791" priority="88">
      <formula>$I$3="ja"</formula>
    </cfRule>
  </conditionalFormatting>
  <conditionalFormatting sqref="K11:Q13">
    <cfRule type="expression" dxfId="790" priority="91" stopIfTrue="1">
      <formula>$R$2="ja"</formula>
    </cfRule>
    <cfRule type="expression" dxfId="789" priority="87">
      <formula>$J$2="ja"</formula>
    </cfRule>
    <cfRule type="expression" dxfId="788" priority="89" stopIfTrue="1">
      <formula>$K$2="ja"</formula>
    </cfRule>
    <cfRule type="expression" dxfId="787" priority="90" stopIfTrue="1">
      <formula>$L$2="ja"</formula>
    </cfRule>
  </conditionalFormatting>
  <conditionalFormatting sqref="AI18:AI53">
    <cfRule type="cellIs" dxfId="786" priority="208" stopIfTrue="1" operator="notEqual">
      <formula>""</formula>
    </cfRule>
  </conditionalFormatting>
  <conditionalFormatting sqref="AJ18:AJ53">
    <cfRule type="cellIs" dxfId="785" priority="11" stopIfTrue="1" operator="lessThan">
      <formula>1</formula>
    </cfRule>
    <cfRule type="cellIs" dxfId="784" priority="10" stopIfTrue="1" operator="equal">
      <formula>1</formula>
    </cfRule>
  </conditionalFormatting>
  <conditionalFormatting sqref="AJ11:AK13">
    <cfRule type="cellIs" dxfId="783" priority="73" stopIfTrue="1" operator="equal">
      <formula>1</formula>
    </cfRule>
    <cfRule type="cellIs" dxfId="782" priority="74" stopIfTrue="1" operator="lessThan">
      <formula>1</formula>
    </cfRule>
  </conditionalFormatting>
  <conditionalFormatting sqref="AK18:AK53">
    <cfRule type="expression" dxfId="781" priority="5">
      <formula>$AL18&gt;=$AQ18</formula>
    </cfRule>
    <cfRule type="expression" dxfId="780" priority="4">
      <formula>$AL18&lt;$AQ18</formula>
    </cfRule>
    <cfRule type="expression" dxfId="779" priority="3">
      <formula>$AL18=""</formula>
    </cfRule>
    <cfRule type="expression" dxfId="778" priority="2">
      <formula>$F18=""</formula>
    </cfRule>
  </conditionalFormatting>
  <conditionalFormatting sqref="AK18:AK54">
    <cfRule type="expression" dxfId="777" priority="1">
      <formula>$B18&gt;0</formula>
    </cfRule>
  </conditionalFormatting>
  <conditionalFormatting sqref="AL18:AM53">
    <cfRule type="expression" dxfId="776" priority="114" stopIfTrue="1">
      <formula>$K$3="ja"</formula>
    </cfRule>
  </conditionalFormatting>
  <conditionalFormatting sqref="AN18:AN53">
    <cfRule type="cellIs" dxfId="775" priority="219" stopIfTrue="1" operator="equal">
      <formula>1</formula>
    </cfRule>
    <cfRule type="cellIs" dxfId="774" priority="220" stopIfTrue="1" operator="equal">
      <formula>""</formula>
    </cfRule>
  </conditionalFormatting>
  <conditionalFormatting sqref="AO18:AO53">
    <cfRule type="cellIs" dxfId="773" priority="222" stopIfTrue="1" operator="equal">
      <formula>1</formula>
    </cfRule>
    <cfRule type="cellIs" dxfId="772" priority="223" stopIfTrue="1" operator="equal">
      <formula>""</formula>
    </cfRule>
  </conditionalFormatting>
  <conditionalFormatting sqref="AP18:AP53">
    <cfRule type="expression" dxfId="771" priority="30" stopIfTrue="1">
      <formula>$B18&gt;0</formula>
    </cfRule>
    <cfRule type="cellIs" dxfId="770" priority="31" stopIfTrue="1" operator="equal">
      <formula>""</formula>
    </cfRule>
    <cfRule type="cellIs" dxfId="769" priority="29" stopIfTrue="1" operator="equal">
      <formula>"x"</formula>
    </cfRule>
  </conditionalFormatting>
  <conditionalFormatting sqref="AQ18:AQ54">
    <cfRule type="expression" dxfId="768" priority="28" stopIfTrue="1">
      <formula>$K$3="ja"</formula>
    </cfRule>
  </conditionalFormatting>
  <conditionalFormatting sqref="AQ54">
    <cfRule type="expression" dxfId="767" priority="27" stopIfTrue="1">
      <formula>$I$3="ja"</formula>
    </cfRule>
  </conditionalFormatting>
  <conditionalFormatting sqref="AR11:AR13">
    <cfRule type="expression" dxfId="766" priority="63" stopIfTrue="1">
      <formula>$I$3="ja"</formula>
    </cfRule>
  </conditionalFormatting>
  <conditionalFormatting sqref="AR11:AS13">
    <cfRule type="expression" dxfId="765" priority="65">
      <formula>$L$2="ja"</formula>
    </cfRule>
    <cfRule type="expression" dxfId="764" priority="66">
      <formula>$K$3="ja"</formula>
    </cfRule>
  </conditionalFormatting>
  <conditionalFormatting sqref="AR18:AS53">
    <cfRule type="cellIs" dxfId="763" priority="12" operator="equal">
      <formula>"2F"</formula>
    </cfRule>
  </conditionalFormatting>
  <conditionalFormatting sqref="AR18:AT53">
    <cfRule type="cellIs" dxfId="762" priority="15" operator="equal">
      <formula>"1F"</formula>
    </cfRule>
    <cfRule type="expression" dxfId="761" priority="16" stopIfTrue="1">
      <formula>$K$3="ja"</formula>
    </cfRule>
    <cfRule type="cellIs" dxfId="760" priority="14" operator="equal">
      <formula>"&lt;1F"</formula>
    </cfRule>
  </conditionalFormatting>
  <conditionalFormatting sqref="AR54:AT54">
    <cfRule type="expression" dxfId="759" priority="24" stopIfTrue="1">
      <formula>$K$3="ja"</formula>
    </cfRule>
  </conditionalFormatting>
  <conditionalFormatting sqref="AR54:AX54">
    <cfRule type="expression" dxfId="758" priority="25" stopIfTrue="1">
      <formula>$I$3="ja"</formula>
    </cfRule>
  </conditionalFormatting>
  <conditionalFormatting sqref="AS11:AS13">
    <cfRule type="expression" dxfId="757" priority="64">
      <formula>$K$2="ja"</formula>
    </cfRule>
  </conditionalFormatting>
  <conditionalFormatting sqref="AS11:AT13">
    <cfRule type="expression" dxfId="756" priority="58">
      <formula>$J$2="ja"</formula>
    </cfRule>
  </conditionalFormatting>
  <conditionalFormatting sqref="AS11:AU13">
    <cfRule type="expression" dxfId="755" priority="59">
      <formula>$I$3="ja"</formula>
    </cfRule>
  </conditionalFormatting>
  <conditionalFormatting sqref="AT11:AT13">
    <cfRule type="expression" dxfId="754" priority="62" stopIfTrue="1">
      <formula>$R$2="ja"</formula>
    </cfRule>
    <cfRule type="expression" dxfId="753" priority="61" stopIfTrue="1">
      <formula>$L$2="ja"</formula>
    </cfRule>
    <cfRule type="expression" dxfId="752" priority="60" stopIfTrue="1">
      <formula>$K$2="ja"</formula>
    </cfRule>
  </conditionalFormatting>
  <conditionalFormatting sqref="AT18:AT53">
    <cfRule type="cellIs" dxfId="751" priority="13" operator="equal">
      <formula>"1S"</formula>
    </cfRule>
  </conditionalFormatting>
  <conditionalFormatting sqref="AU11:AU13 AX11:AX13">
    <cfRule type="expression" dxfId="750" priority="126" stopIfTrue="1">
      <formula>$K$3="ja"</formula>
    </cfRule>
  </conditionalFormatting>
  <conditionalFormatting sqref="AU18:AU53">
    <cfRule type="expression" dxfId="749" priority="20">
      <formula>$AV18=""</formula>
    </cfRule>
    <cfRule type="expression" dxfId="748" priority="22">
      <formula>$AV18&gt;=$AQ18</formula>
    </cfRule>
    <cfRule type="expression" dxfId="747" priority="21">
      <formula>$AV18&lt;$AQ18</formula>
    </cfRule>
  </conditionalFormatting>
  <conditionalFormatting sqref="AU54:AX54">
    <cfRule type="expression" dxfId="746" priority="26" stopIfTrue="1">
      <formula>$K$3="ja"</formula>
    </cfRule>
  </conditionalFormatting>
  <conditionalFormatting sqref="AV18:AW53">
    <cfRule type="expression" dxfId="745" priority="23" stopIfTrue="1">
      <formula>$K$3="ja"</formula>
    </cfRule>
  </conditionalFormatting>
  <conditionalFormatting sqref="AX18:AX53">
    <cfRule type="expression" dxfId="744" priority="19">
      <formula>$AY18&gt;=$AV18</formula>
    </cfRule>
    <cfRule type="expression" dxfId="743" priority="18">
      <formula>$AY18&lt;$AV18</formula>
    </cfRule>
    <cfRule type="expression" dxfId="742" priority="17">
      <formula>$AY18=""</formula>
    </cfRule>
  </conditionalFormatting>
  <conditionalFormatting sqref="AY18:AZ53">
    <cfRule type="expression" dxfId="741" priority="146" stopIfTrue="1">
      <formula>$K$3="ja"</formula>
    </cfRule>
  </conditionalFormatting>
  <conditionalFormatting sqref="AZ54">
    <cfRule type="expression" dxfId="740" priority="143" stopIfTrue="1">
      <formula>$I$3="ja"</formula>
    </cfRule>
    <cfRule type="expression" dxfId="739" priority="144" stopIfTrue="1">
      <formula>$K$3="ja"</formula>
    </cfRule>
  </conditionalFormatting>
  <dataValidations count="5">
    <dataValidation type="list" allowBlank="1" showInputMessage="1" showErrorMessage="1" sqref="D7" xr:uid="{C9BCED20-A552-4973-A119-C9142D084A3F}">
      <formula1>"ja,nee,"</formula1>
    </dataValidation>
    <dataValidation type="list" allowBlank="1" showInputMessage="1" showErrorMessage="1" sqref="C2" xr:uid="{7CC0CF8B-B094-4A3A-9E6C-97C25A936B58}">
      <formula1>"3,4,5,6,7,8,"</formula1>
    </dataValidation>
    <dataValidation type="list" allowBlank="1" showInputMessage="1" showErrorMessage="1" sqref="D2" xr:uid="{13BA2EB0-B332-4F4B-AB09-884461952109}">
      <formula1>"--,A,B,C,D,E,F,G,H,I,J,"</formula1>
    </dataValidation>
    <dataValidation type="list" allowBlank="1" showInputMessage="1" showErrorMessage="1" sqref="AX18:AX53 AU18:AU53" xr:uid="{1B6BB52F-1EE3-4E9F-AE80-F8131C433DFE}">
      <formula1>"PRO,LWOO,BBL,BBL/Kader,Kader,Kader/TL,TL,TL/Havo,Havo,Havo/Vwo,Vwo,"</formula1>
    </dataValidation>
    <dataValidation type="list" allowBlank="1" showInputMessage="1" showErrorMessage="1" sqref="F18:F53" xr:uid="{BD716402-3C47-4B52-A5EB-686C2CA90374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E5A4A-6051-46A8-9CB2-770017FBDF1E}">
  <sheetPr codeName="Blad15">
    <tabColor rgb="FFCC00FF"/>
  </sheetPr>
  <dimension ref="A1:BA75"/>
  <sheetViews>
    <sheetView showGridLines="0" showRowColHeaders="0" zoomScale="85" zoomScaleNormal="85" workbookViewId="0">
      <selection activeCell="E2" sqref="E2:AX3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hidden="1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4</v>
      </c>
      <c r="D2" s="76"/>
      <c r="E2" s="13"/>
      <c r="F2" s="192"/>
      <c r="G2" s="192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str">
        <f>IF($C$2=4,"ja",IF($C$2="4A","ja",IF($C$2="4B","ja",IF($C$2="4C","ja"))))</f>
        <v>ja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46031</v>
      </c>
      <c r="D3" s="298"/>
      <c r="E3" s="13"/>
      <c r="F3" s="193"/>
      <c r="G3" s="193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2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67">
        <f>'M4'!B18</f>
        <v>0</v>
      </c>
      <c r="C18" s="260" t="str">
        <f>IF('M4'!C18="","",IF('M4'!C18&gt;0,'M4'!C18))</f>
        <v/>
      </c>
      <c r="D18" s="158"/>
      <c r="E18" s="158"/>
      <c r="F18" s="159"/>
      <c r="G18" s="204"/>
      <c r="H18" s="203"/>
      <c r="I18" s="203"/>
      <c r="J18" s="171"/>
      <c r="K18" s="203"/>
      <c r="L18" s="202"/>
      <c r="M18" s="162">
        <f>COUNTA(H18,I18,L18)</f>
        <v>0</v>
      </c>
      <c r="N18" s="163" t="str">
        <f>IF(L18="E",1,IF(L18="D",2,IF(L18="C",3,IF(L18="B",4,IF(L18="A",5,IF(L18=5,1,IF(L18=4,2,IF(L18=3,3,IF(L18=2,4,IF(L18=1,5,IF(L18="","")))))))))))</f>
        <v/>
      </c>
      <c r="O18" s="163" t="str">
        <f t="shared" ref="O18:P53" si="0">IF(H18="E",1,IF(H18="D",2,IF(H18="C",3,IF(H18="B",4,IF(H18="A",5,IF(H18=5,1,IF(H18=4,2,IF(H18=3,3,IF(H18=2,4,IF(H18=1,5,IF(H18="","")))))))))))</f>
        <v/>
      </c>
      <c r="P18" s="163" t="str">
        <f t="shared" si="0"/>
        <v/>
      </c>
      <c r="Q18" s="163">
        <f>IF(M18&lt;3,2,IF($C$2&lt;6,0,IF($C$2&gt;=6,SUM(N18:P18))))</f>
        <v>2</v>
      </c>
      <c r="R18" s="103" t="str">
        <f t="shared" ref="R18:R53" si="1">IF(C18="","",IF(G18="","",IF(G18=$C18,1,IF(G18&lt;$C18,1,IF(G18&gt;$C18,"",IF(G18="A+",1))))))</f>
        <v/>
      </c>
      <c r="S18" s="103" t="str">
        <f t="shared" ref="S18:S53" si="2">IF(C18="","",IF(H18="","",IF(H18=$C18,1,IF(H18&lt;$C18,1,IF(H18&gt;$C18,"",IF(H18="A+",1))))))</f>
        <v/>
      </c>
      <c r="T18" s="103" t="str">
        <f t="shared" ref="T18:T53" si="3">IF(C18="","",IF(I18="","",IF(I18=$C18,1,IF(I18&lt;$C18,1,IF(I18&gt;$C18,"",IF(I18="A+",1))))))</f>
        <v/>
      </c>
      <c r="U18" s="103" t="str">
        <f>IF(C18="","",IF(J18="","",IF(J18=$C18,1,IF(J18&lt;$C18,1,IF(J18&gt;$C18,"",IF(J18="A+",1))))))</f>
        <v/>
      </c>
      <c r="V18" s="103" t="str">
        <f t="shared" ref="V18:V53" si="4">IF(C18="","",IF(K18="","",IF(K18=$C18,1,IF(K18&lt;$C18,1,IF(K18&gt;$C18,"",IF(K18="A+",1))))))</f>
        <v/>
      </c>
      <c r="W18" s="103" t="str">
        <f t="shared" ref="W18:W53" si="5">IF(C18="","",IF(L18="","",IF(L18=$C18,1,IF(L18&lt;$C18,1,IF(L18&gt;$C18,"",IF(L18="A+",1))))))</f>
        <v/>
      </c>
      <c r="X18" s="103">
        <f t="shared" ref="X18:X53" si="6">SUM(R18:W18)</f>
        <v>0</v>
      </c>
      <c r="Y18" s="164" t="b">
        <f t="shared" ref="Y18:Y53" si="7">IF($C18="A",$AJ18)</f>
        <v>0</v>
      </c>
      <c r="Z18" s="164" t="b">
        <f t="shared" ref="Z18:Z53" si="8">IF($C18="B",$AJ18)</f>
        <v>0</v>
      </c>
      <c r="AA18" s="164" t="b">
        <f t="shared" ref="AA18:AA53" si="9">IF($C18="C",$AJ18)</f>
        <v>0</v>
      </c>
      <c r="AB18" s="164" t="b">
        <f t="shared" ref="AB18:AB53" si="10">IF($C18="D",$AJ18)</f>
        <v>0</v>
      </c>
      <c r="AC18" s="164" t="b">
        <f t="shared" ref="AC18:AC53" si="11">IF($C18="E",$AJ18)</f>
        <v>0</v>
      </c>
      <c r="AD18" s="164" t="b">
        <f>IF($C18=1,$AJ18)</f>
        <v>0</v>
      </c>
      <c r="AE18" s="164" t="b">
        <f>IF($C18=2,$AJ18)</f>
        <v>0</v>
      </c>
      <c r="AF18" s="164" t="b">
        <f>IF($C18=3,$AJ18)</f>
        <v>0</v>
      </c>
      <c r="AG18" s="164" t="b">
        <f>IF($C18=4,$AJ18)</f>
        <v>0</v>
      </c>
      <c r="AH18" s="164" t="b">
        <f>IF($C18=5,$AJ18)</f>
        <v>0</v>
      </c>
      <c r="AI18" s="165" t="str">
        <f t="shared" ref="AI18:AI53" si="12">IF(C18="","",IF(C18&gt;0,COUNTA(G18:L18)))</f>
        <v/>
      </c>
      <c r="AJ18" s="264" t="str">
        <f t="shared" ref="AJ18:AJ53" si="13">IF(AI18=0,"",IF(AI18="","",IF(AI18&gt;0,X18/AI18)))</f>
        <v/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7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8">
        <f>IF(AL18="",0,IF(AL18&lt;AQ18,0,IF(AL18&gt;=AQ18,1)))</f>
        <v>0</v>
      </c>
      <c r="AN18" s="149" t="str">
        <f>IF(E18="","",IF(E18="x",1))</f>
        <v/>
      </c>
      <c r="AO18" s="150" t="str">
        <f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/>
      </c>
      <c r="AS18" s="245" t="str">
        <f>IF($C$2&lt;6,"",IF($M18&lt;3,"",IF(P18=1,"&lt;1F",IF(P18&gt;3,"2F",IF(P18&gt;1,"1F")))))</f>
        <v/>
      </c>
      <c r="AT18" s="245" t="str">
        <f>IF($C$2&lt;6,"",IF($M18&lt;3,"",IF(N18&lt;=2,"&lt;1F",IF(N18&gt;3,"1S",IF(N18&gt;2,"1F")))))</f>
        <v/>
      </c>
      <c r="AU18" s="244"/>
      <c r="AV18" s="245"/>
      <c r="AW18" s="245"/>
      <c r="AX18" s="24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4">IF(AY18="",0,IF(AY18&lt;AV18,0,IF(AY18&gt;=AV18,1)))</f>
        <v>0</v>
      </c>
    </row>
    <row r="19" spans="1:52" ht="15" customHeight="1" x14ac:dyDescent="0.25">
      <c r="A19">
        <v>2</v>
      </c>
      <c r="B19" s="267">
        <f>'M4'!B19</f>
        <v>0</v>
      </c>
      <c r="C19" s="260" t="str">
        <f>IF('M4'!C19="","",IF('M4'!C19&gt;0,'M4'!C19))</f>
        <v/>
      </c>
      <c r="D19" s="138"/>
      <c r="E19" s="138"/>
      <c r="F19" s="159"/>
      <c r="G19" s="204"/>
      <c r="H19" s="171"/>
      <c r="I19" s="203"/>
      <c r="J19" s="171"/>
      <c r="K19" s="203"/>
      <c r="L19" s="202"/>
      <c r="M19" s="162">
        <f t="shared" ref="M19:M53" si="15">COUNTA(H19,I19,L19)</f>
        <v>0</v>
      </c>
      <c r="N19" s="163" t="str">
        <f t="shared" ref="N19:N53" si="16">IF(L19="E",1,IF(L19="D",2,IF(L19="C",3,IF(L19="B",4,IF(L19="A",5,IF(L19=5,1,IF(L19=4,2,IF(L19=3,3,IF(L19=2,4,IF(L19=1,5,IF(L19="","")))))))))))</f>
        <v/>
      </c>
      <c r="O19" s="163" t="str">
        <f t="shared" si="0"/>
        <v/>
      </c>
      <c r="P19" s="163" t="str">
        <f t="shared" si="0"/>
        <v/>
      </c>
      <c r="Q19" s="163">
        <f t="shared" ref="Q19:Q53" si="17">IF($C$2&lt;6,0,IF($C$2&gt;=6,SUM(N19:P19)))</f>
        <v>0</v>
      </c>
      <c r="R19" s="103" t="str">
        <f t="shared" si="1"/>
        <v/>
      </c>
      <c r="S19" s="103" t="str">
        <f t="shared" si="2"/>
        <v/>
      </c>
      <c r="T19" s="103" t="str">
        <f t="shared" si="3"/>
        <v/>
      </c>
      <c r="U19" s="103" t="str">
        <f t="shared" ref="U19:U53" si="18">IF(C19="","",IF(J19="","",IF(J19=$C19,1,IF(J19&lt;$C19,1,IF(J19&gt;$C19,"",IF(J19="A+",1))))))</f>
        <v/>
      </c>
      <c r="V19" s="103" t="str">
        <f t="shared" si="4"/>
        <v/>
      </c>
      <c r="W19" s="103" t="str">
        <f t="shared" si="5"/>
        <v/>
      </c>
      <c r="X19" s="103">
        <f t="shared" si="6"/>
        <v>0</v>
      </c>
      <c r="Y19" s="164" t="b">
        <f t="shared" si="7"/>
        <v>0</v>
      </c>
      <c r="Z19" s="164" t="b">
        <f t="shared" si="8"/>
        <v>0</v>
      </c>
      <c r="AA19" s="164" t="b">
        <f t="shared" si="9"/>
        <v>0</v>
      </c>
      <c r="AB19" s="164" t="b">
        <f t="shared" si="10"/>
        <v>0</v>
      </c>
      <c r="AC19" s="164" t="b">
        <f t="shared" si="11"/>
        <v>0</v>
      </c>
      <c r="AD19" s="164" t="b">
        <f t="shared" ref="AD19:AD53" si="19">IF($C19="1",$AJ19)</f>
        <v>0</v>
      </c>
      <c r="AE19" s="164" t="b">
        <f t="shared" ref="AE19:AE53" si="20">IF($C19=2,$AJ19)</f>
        <v>0</v>
      </c>
      <c r="AF19" s="164" t="b">
        <f t="shared" ref="AF19:AF53" si="21">IF($C19=3,$AJ19)</f>
        <v>0</v>
      </c>
      <c r="AG19" s="164" t="b">
        <f t="shared" ref="AG19:AG53" si="22">IF($C19=4,$AJ19)</f>
        <v>0</v>
      </c>
      <c r="AH19" s="164" t="b">
        <f t="shared" ref="AH19:AH53" si="23">IF($C19=5,$AJ19)</f>
        <v>0</v>
      </c>
      <c r="AI19" s="169" t="str">
        <f t="shared" si="12"/>
        <v/>
      </c>
      <c r="AJ19" s="265" t="str">
        <f t="shared" si="13"/>
        <v/>
      </c>
      <c r="AK19" s="242" t="str">
        <f t="shared" ref="AK19:AK53" si="24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7" t="str">
        <f t="shared" ref="AL19:AL53" si="25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8">
        <f t="shared" ref="AM19:AM53" si="26">IF(AL19="",0,IF(AL19&lt;AQ19,0,IF(AL19&gt;=AQ19,1)))</f>
        <v>0</v>
      </c>
      <c r="AN19" s="149" t="str">
        <f t="shared" ref="AN19:AN53" si="27">IF(E19="","",IF(E19="x",1))</f>
        <v/>
      </c>
      <c r="AO19" s="150" t="str">
        <f t="shared" ref="AO19:AO53" si="28">IF(D19="","",IF(D19="X",1))</f>
        <v/>
      </c>
      <c r="AP19" s="138"/>
      <c r="AQ19" s="167" t="str">
        <f t="shared" ref="AQ19:AQ53" si="29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0">IF($C$2&lt;6,"",IF(M19&lt;3,"",IF(O19=1,"&lt;1F",IF(O19&gt;3,"2F",IF(O19&gt;1,"1F")))))</f>
        <v/>
      </c>
      <c r="AS19" s="245" t="str">
        <f t="shared" ref="AS19:AS53" si="31">IF($C$2&lt;6,"",IF($M19&lt;3,"",IF(P19=1,"&lt;1F",IF(P19&gt;3,"2F",IF(P19&gt;1,"1F")))))</f>
        <v/>
      </c>
      <c r="AT19" s="245" t="str">
        <f t="shared" ref="AT19:AT53" si="32">IF($C$2&lt;6,"",IF($M19&lt;3,"",IF(N19&lt;=2,"&lt;1F",IF(N19&gt;3,"1S",IF(N19&gt;2,"1F")))))</f>
        <v/>
      </c>
      <c r="AU19" s="244"/>
      <c r="AV19" s="245"/>
      <c r="AW19" s="245"/>
      <c r="AX19" s="244"/>
      <c r="AY19" s="60" t="str">
        <f t="shared" ref="AY19:AY53" si="33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4"/>
        <v>0</v>
      </c>
    </row>
    <row r="20" spans="1:52" ht="15" customHeight="1" x14ac:dyDescent="0.25">
      <c r="A20">
        <v>3</v>
      </c>
      <c r="B20" s="267">
        <f>'M4'!B20</f>
        <v>0</v>
      </c>
      <c r="C20" s="260" t="str">
        <f>IF('M4'!C20="","",IF('M4'!C20&gt;0,'M4'!C20))</f>
        <v/>
      </c>
      <c r="D20" s="137"/>
      <c r="E20" s="138"/>
      <c r="F20" s="159"/>
      <c r="G20" s="204"/>
      <c r="H20" s="171"/>
      <c r="I20" s="203"/>
      <c r="J20" s="171"/>
      <c r="K20" s="203"/>
      <c r="L20" s="202"/>
      <c r="M20" s="162">
        <f t="shared" si="15"/>
        <v>0</v>
      </c>
      <c r="N20" s="163" t="str">
        <f t="shared" si="16"/>
        <v/>
      </c>
      <c r="O20" s="163" t="str">
        <f t="shared" si="0"/>
        <v/>
      </c>
      <c r="P20" s="163" t="str">
        <f t="shared" si="0"/>
        <v/>
      </c>
      <c r="Q20" s="163">
        <f t="shared" si="17"/>
        <v>0</v>
      </c>
      <c r="R20" s="103" t="str">
        <f t="shared" si="1"/>
        <v/>
      </c>
      <c r="S20" s="103" t="str">
        <f t="shared" si="2"/>
        <v/>
      </c>
      <c r="T20" s="103" t="str">
        <f t="shared" si="3"/>
        <v/>
      </c>
      <c r="U20" s="103" t="str">
        <f t="shared" si="18"/>
        <v/>
      </c>
      <c r="V20" s="103" t="str">
        <f t="shared" si="4"/>
        <v/>
      </c>
      <c r="W20" s="103" t="str">
        <f t="shared" si="5"/>
        <v/>
      </c>
      <c r="X20" s="103">
        <f t="shared" si="6"/>
        <v>0</v>
      </c>
      <c r="Y20" s="164" t="b">
        <f t="shared" si="7"/>
        <v>0</v>
      </c>
      <c r="Z20" s="164" t="b">
        <f t="shared" si="8"/>
        <v>0</v>
      </c>
      <c r="AA20" s="164" t="b">
        <f t="shared" si="9"/>
        <v>0</v>
      </c>
      <c r="AB20" s="164" t="b">
        <f t="shared" si="10"/>
        <v>0</v>
      </c>
      <c r="AC20" s="164" t="b">
        <f t="shared" si="11"/>
        <v>0</v>
      </c>
      <c r="AD20" s="164" t="b">
        <f t="shared" si="19"/>
        <v>0</v>
      </c>
      <c r="AE20" s="164" t="b">
        <f t="shared" si="20"/>
        <v>0</v>
      </c>
      <c r="AF20" s="164" t="b">
        <f t="shared" si="21"/>
        <v>0</v>
      </c>
      <c r="AG20" s="164" t="b">
        <f t="shared" si="22"/>
        <v>0</v>
      </c>
      <c r="AH20" s="164" t="b">
        <f t="shared" si="23"/>
        <v>0</v>
      </c>
      <c r="AI20" s="169" t="str">
        <f t="shared" si="12"/>
        <v/>
      </c>
      <c r="AJ20" s="265" t="str">
        <f t="shared" si="13"/>
        <v/>
      </c>
      <c r="AK20" s="242" t="str">
        <f t="shared" si="24"/>
        <v/>
      </c>
      <c r="AL20" s="167" t="str">
        <f t="shared" si="25"/>
        <v/>
      </c>
      <c r="AM20" s="168">
        <f t="shared" si="26"/>
        <v>0</v>
      </c>
      <c r="AN20" s="149" t="str">
        <f t="shared" si="27"/>
        <v/>
      </c>
      <c r="AO20" s="150" t="str">
        <f t="shared" si="28"/>
        <v/>
      </c>
      <c r="AP20" s="138"/>
      <c r="AQ20" s="167" t="str">
        <f t="shared" si="29"/>
        <v/>
      </c>
      <c r="AR20" s="245" t="str">
        <f t="shared" si="30"/>
        <v/>
      </c>
      <c r="AS20" s="245" t="str">
        <f t="shared" si="31"/>
        <v/>
      </c>
      <c r="AT20" s="245" t="str">
        <f t="shared" si="32"/>
        <v/>
      </c>
      <c r="AU20" s="244"/>
      <c r="AV20" s="245"/>
      <c r="AW20" s="245"/>
      <c r="AX20" s="244"/>
      <c r="AY20" s="60" t="str">
        <f t="shared" si="33"/>
        <v/>
      </c>
      <c r="AZ20" s="61">
        <f t="shared" si="14"/>
        <v>0</v>
      </c>
    </row>
    <row r="21" spans="1:52" ht="15" customHeight="1" x14ac:dyDescent="0.25">
      <c r="A21">
        <v>4</v>
      </c>
      <c r="B21" s="267">
        <f>'M4'!B21</f>
        <v>0</v>
      </c>
      <c r="C21" s="260" t="str">
        <f>IF('M4'!C21="","",IF('M4'!C21&gt;0,'M4'!C21))</f>
        <v/>
      </c>
      <c r="D21" s="138"/>
      <c r="E21" s="138"/>
      <c r="F21" s="159"/>
      <c r="G21" s="204"/>
      <c r="H21" s="171"/>
      <c r="I21" s="203"/>
      <c r="J21" s="171"/>
      <c r="K21" s="203"/>
      <c r="L21" s="202"/>
      <c r="M21" s="162">
        <f t="shared" si="15"/>
        <v>0</v>
      </c>
      <c r="N21" s="163" t="str">
        <f t="shared" si="16"/>
        <v/>
      </c>
      <c r="O21" s="163" t="str">
        <f t="shared" si="0"/>
        <v/>
      </c>
      <c r="P21" s="163" t="str">
        <f t="shared" si="0"/>
        <v/>
      </c>
      <c r="Q21" s="163">
        <f t="shared" si="17"/>
        <v>0</v>
      </c>
      <c r="R21" s="103" t="str">
        <f t="shared" si="1"/>
        <v/>
      </c>
      <c r="S21" s="103" t="str">
        <f t="shared" si="2"/>
        <v/>
      </c>
      <c r="T21" s="103" t="str">
        <f t="shared" si="3"/>
        <v/>
      </c>
      <c r="U21" s="103" t="str">
        <f t="shared" si="18"/>
        <v/>
      </c>
      <c r="V21" s="103" t="str">
        <f t="shared" si="4"/>
        <v/>
      </c>
      <c r="W21" s="103" t="str">
        <f t="shared" si="5"/>
        <v/>
      </c>
      <c r="X21" s="103">
        <f t="shared" si="6"/>
        <v>0</v>
      </c>
      <c r="Y21" s="164" t="b">
        <f t="shared" si="7"/>
        <v>0</v>
      </c>
      <c r="Z21" s="164" t="b">
        <f t="shared" si="8"/>
        <v>0</v>
      </c>
      <c r="AA21" s="164" t="b">
        <f t="shared" si="9"/>
        <v>0</v>
      </c>
      <c r="AB21" s="164" t="b">
        <f t="shared" si="10"/>
        <v>0</v>
      </c>
      <c r="AC21" s="164" t="b">
        <f t="shared" si="11"/>
        <v>0</v>
      </c>
      <c r="AD21" s="164" t="b">
        <f t="shared" si="19"/>
        <v>0</v>
      </c>
      <c r="AE21" s="164" t="b">
        <f t="shared" si="20"/>
        <v>0</v>
      </c>
      <c r="AF21" s="164" t="b">
        <f t="shared" si="21"/>
        <v>0</v>
      </c>
      <c r="AG21" s="164" t="b">
        <f t="shared" si="22"/>
        <v>0</v>
      </c>
      <c r="AH21" s="164" t="b">
        <f t="shared" si="23"/>
        <v>0</v>
      </c>
      <c r="AI21" s="169" t="str">
        <f t="shared" si="12"/>
        <v/>
      </c>
      <c r="AJ21" s="265" t="str">
        <f t="shared" si="13"/>
        <v/>
      </c>
      <c r="AK21" s="242" t="str">
        <f t="shared" si="24"/>
        <v/>
      </c>
      <c r="AL21" s="167" t="str">
        <f t="shared" si="25"/>
        <v/>
      </c>
      <c r="AM21" s="168">
        <f t="shared" si="26"/>
        <v>0</v>
      </c>
      <c r="AN21" s="149" t="str">
        <f t="shared" si="27"/>
        <v/>
      </c>
      <c r="AO21" s="150" t="str">
        <f t="shared" si="28"/>
        <v/>
      </c>
      <c r="AP21" s="138"/>
      <c r="AQ21" s="167" t="str">
        <f t="shared" si="29"/>
        <v/>
      </c>
      <c r="AR21" s="245" t="str">
        <f t="shared" si="30"/>
        <v/>
      </c>
      <c r="AS21" s="245" t="str">
        <f t="shared" si="31"/>
        <v/>
      </c>
      <c r="AT21" s="245" t="str">
        <f t="shared" si="32"/>
        <v/>
      </c>
      <c r="AU21" s="244"/>
      <c r="AV21" s="245"/>
      <c r="AW21" s="245"/>
      <c r="AX21" s="244"/>
      <c r="AY21" s="60" t="str">
        <f t="shared" si="33"/>
        <v/>
      </c>
      <c r="AZ21" s="61">
        <f t="shared" si="14"/>
        <v>0</v>
      </c>
    </row>
    <row r="22" spans="1:52" ht="15" customHeight="1" x14ac:dyDescent="0.25">
      <c r="A22">
        <v>5</v>
      </c>
      <c r="B22" s="267">
        <f>'M4'!B22</f>
        <v>0</v>
      </c>
      <c r="C22" s="260" t="str">
        <f>IF('M4'!C22="","",IF('M4'!C22&gt;0,'M4'!C22))</f>
        <v/>
      </c>
      <c r="D22" s="138"/>
      <c r="E22" s="138"/>
      <c r="F22" s="159"/>
      <c r="G22" s="204"/>
      <c r="H22" s="171"/>
      <c r="I22" s="203"/>
      <c r="J22" s="171"/>
      <c r="K22" s="203"/>
      <c r="L22" s="202"/>
      <c r="M22" s="162">
        <f t="shared" si="15"/>
        <v>0</v>
      </c>
      <c r="N22" s="163" t="str">
        <f t="shared" si="16"/>
        <v/>
      </c>
      <c r="O22" s="163" t="str">
        <f t="shared" si="0"/>
        <v/>
      </c>
      <c r="P22" s="163" t="str">
        <f t="shared" si="0"/>
        <v/>
      </c>
      <c r="Q22" s="163">
        <f t="shared" si="17"/>
        <v>0</v>
      </c>
      <c r="R22" s="103" t="str">
        <f t="shared" si="1"/>
        <v/>
      </c>
      <c r="S22" s="103" t="str">
        <f t="shared" si="2"/>
        <v/>
      </c>
      <c r="T22" s="103" t="str">
        <f t="shared" si="3"/>
        <v/>
      </c>
      <c r="U22" s="103" t="str">
        <f t="shared" si="18"/>
        <v/>
      </c>
      <c r="V22" s="103" t="str">
        <f t="shared" si="4"/>
        <v/>
      </c>
      <c r="W22" s="103" t="str">
        <f t="shared" si="5"/>
        <v/>
      </c>
      <c r="X22" s="103">
        <f t="shared" si="6"/>
        <v>0</v>
      </c>
      <c r="Y22" s="164" t="b">
        <f t="shared" si="7"/>
        <v>0</v>
      </c>
      <c r="Z22" s="164" t="b">
        <f t="shared" si="8"/>
        <v>0</v>
      </c>
      <c r="AA22" s="164" t="b">
        <f t="shared" si="9"/>
        <v>0</v>
      </c>
      <c r="AB22" s="164" t="b">
        <f t="shared" si="10"/>
        <v>0</v>
      </c>
      <c r="AC22" s="164" t="b">
        <f t="shared" si="11"/>
        <v>0</v>
      </c>
      <c r="AD22" s="164" t="b">
        <f t="shared" si="19"/>
        <v>0</v>
      </c>
      <c r="AE22" s="164" t="b">
        <f t="shared" si="20"/>
        <v>0</v>
      </c>
      <c r="AF22" s="164" t="b">
        <f t="shared" si="21"/>
        <v>0</v>
      </c>
      <c r="AG22" s="164" t="b">
        <f t="shared" si="22"/>
        <v>0</v>
      </c>
      <c r="AH22" s="164" t="b">
        <f t="shared" si="23"/>
        <v>0</v>
      </c>
      <c r="AI22" s="169" t="str">
        <f t="shared" si="12"/>
        <v/>
      </c>
      <c r="AJ22" s="265" t="str">
        <f t="shared" si="13"/>
        <v/>
      </c>
      <c r="AK22" s="242" t="str">
        <f t="shared" si="24"/>
        <v/>
      </c>
      <c r="AL22" s="167" t="str">
        <f t="shared" si="25"/>
        <v/>
      </c>
      <c r="AM22" s="168">
        <f t="shared" si="26"/>
        <v>0</v>
      </c>
      <c r="AN22" s="149" t="str">
        <f t="shared" si="27"/>
        <v/>
      </c>
      <c r="AO22" s="150" t="str">
        <f t="shared" si="28"/>
        <v/>
      </c>
      <c r="AP22" s="138"/>
      <c r="AQ22" s="167" t="str">
        <f t="shared" si="29"/>
        <v/>
      </c>
      <c r="AR22" s="245" t="str">
        <f t="shared" si="30"/>
        <v/>
      </c>
      <c r="AS22" s="245" t="str">
        <f t="shared" si="31"/>
        <v/>
      </c>
      <c r="AT22" s="245" t="str">
        <f t="shared" si="32"/>
        <v/>
      </c>
      <c r="AU22" s="244"/>
      <c r="AV22" s="245"/>
      <c r="AW22" s="245"/>
      <c r="AX22" s="244"/>
      <c r="AY22" s="60" t="str">
        <f t="shared" si="33"/>
        <v/>
      </c>
      <c r="AZ22" s="61">
        <f t="shared" si="14"/>
        <v>0</v>
      </c>
    </row>
    <row r="23" spans="1:52" ht="15" customHeight="1" x14ac:dyDescent="0.25">
      <c r="A23">
        <v>6</v>
      </c>
      <c r="B23" s="267">
        <f>'M4'!B23</f>
        <v>0</v>
      </c>
      <c r="C23" s="260" t="str">
        <f>IF('M4'!C23="","",IF('M4'!C23&gt;0,'M4'!C23))</f>
        <v/>
      </c>
      <c r="D23" s="138"/>
      <c r="E23" s="138"/>
      <c r="F23" s="159"/>
      <c r="G23" s="204"/>
      <c r="H23" s="171"/>
      <c r="I23" s="203"/>
      <c r="J23" s="171"/>
      <c r="K23" s="203"/>
      <c r="L23" s="202"/>
      <c r="M23" s="162">
        <f t="shared" si="15"/>
        <v>0</v>
      </c>
      <c r="N23" s="163" t="str">
        <f t="shared" si="16"/>
        <v/>
      </c>
      <c r="O23" s="163" t="str">
        <f t="shared" si="0"/>
        <v/>
      </c>
      <c r="P23" s="163" t="str">
        <f t="shared" si="0"/>
        <v/>
      </c>
      <c r="Q23" s="163">
        <f t="shared" si="17"/>
        <v>0</v>
      </c>
      <c r="R23" s="103" t="str">
        <f t="shared" si="1"/>
        <v/>
      </c>
      <c r="S23" s="103" t="str">
        <f t="shared" si="2"/>
        <v/>
      </c>
      <c r="T23" s="103" t="str">
        <f t="shared" si="3"/>
        <v/>
      </c>
      <c r="U23" s="103" t="str">
        <f t="shared" si="18"/>
        <v/>
      </c>
      <c r="V23" s="103" t="str">
        <f t="shared" si="4"/>
        <v/>
      </c>
      <c r="W23" s="103" t="str">
        <f t="shared" si="5"/>
        <v/>
      </c>
      <c r="X23" s="103">
        <f t="shared" si="6"/>
        <v>0</v>
      </c>
      <c r="Y23" s="164" t="b">
        <f t="shared" si="7"/>
        <v>0</v>
      </c>
      <c r="Z23" s="164" t="b">
        <f t="shared" si="8"/>
        <v>0</v>
      </c>
      <c r="AA23" s="164" t="b">
        <f t="shared" si="9"/>
        <v>0</v>
      </c>
      <c r="AB23" s="164" t="b">
        <f t="shared" si="10"/>
        <v>0</v>
      </c>
      <c r="AC23" s="164" t="b">
        <f t="shared" si="11"/>
        <v>0</v>
      </c>
      <c r="AD23" s="164" t="b">
        <f t="shared" si="19"/>
        <v>0</v>
      </c>
      <c r="AE23" s="164" t="b">
        <f t="shared" si="20"/>
        <v>0</v>
      </c>
      <c r="AF23" s="164" t="b">
        <f t="shared" si="21"/>
        <v>0</v>
      </c>
      <c r="AG23" s="164" t="b">
        <f t="shared" si="22"/>
        <v>0</v>
      </c>
      <c r="AH23" s="164" t="b">
        <f t="shared" si="23"/>
        <v>0</v>
      </c>
      <c r="AI23" s="169" t="str">
        <f t="shared" si="12"/>
        <v/>
      </c>
      <c r="AJ23" s="265" t="str">
        <f t="shared" si="13"/>
        <v/>
      </c>
      <c r="AK23" s="242" t="str">
        <f t="shared" si="24"/>
        <v/>
      </c>
      <c r="AL23" s="167" t="str">
        <f t="shared" si="25"/>
        <v/>
      </c>
      <c r="AM23" s="168">
        <f t="shared" si="26"/>
        <v>0</v>
      </c>
      <c r="AN23" s="149" t="str">
        <f t="shared" si="27"/>
        <v/>
      </c>
      <c r="AO23" s="150" t="str">
        <f t="shared" si="28"/>
        <v/>
      </c>
      <c r="AP23" s="138"/>
      <c r="AQ23" s="167" t="str">
        <f t="shared" si="29"/>
        <v/>
      </c>
      <c r="AR23" s="245" t="str">
        <f t="shared" si="30"/>
        <v/>
      </c>
      <c r="AS23" s="245" t="str">
        <f t="shared" si="31"/>
        <v/>
      </c>
      <c r="AT23" s="245" t="str">
        <f t="shared" si="32"/>
        <v/>
      </c>
      <c r="AU23" s="244"/>
      <c r="AV23" s="245"/>
      <c r="AW23" s="245"/>
      <c r="AX23" s="244"/>
      <c r="AY23" s="60" t="str">
        <f t="shared" si="33"/>
        <v/>
      </c>
      <c r="AZ23" s="61">
        <f t="shared" si="14"/>
        <v>0</v>
      </c>
    </row>
    <row r="24" spans="1:52" ht="15" customHeight="1" x14ac:dyDescent="0.25">
      <c r="A24">
        <v>7</v>
      </c>
      <c r="B24" s="267">
        <f>'M4'!B24</f>
        <v>0</v>
      </c>
      <c r="C24" s="260" t="str">
        <f>IF('M4'!C24="","",IF('M4'!C24&gt;0,'M4'!C24))</f>
        <v/>
      </c>
      <c r="D24" s="137"/>
      <c r="E24" s="137"/>
      <c r="F24" s="159"/>
      <c r="G24" s="204"/>
      <c r="H24" s="171"/>
      <c r="I24" s="203"/>
      <c r="J24" s="171"/>
      <c r="K24" s="203"/>
      <c r="L24" s="202"/>
      <c r="M24" s="162">
        <f t="shared" si="15"/>
        <v>0</v>
      </c>
      <c r="N24" s="163" t="str">
        <f t="shared" si="16"/>
        <v/>
      </c>
      <c r="O24" s="163" t="str">
        <f t="shared" si="0"/>
        <v/>
      </c>
      <c r="P24" s="163" t="str">
        <f t="shared" si="0"/>
        <v/>
      </c>
      <c r="Q24" s="163">
        <f t="shared" si="17"/>
        <v>0</v>
      </c>
      <c r="R24" s="103" t="str">
        <f t="shared" si="1"/>
        <v/>
      </c>
      <c r="S24" s="103" t="str">
        <f t="shared" si="2"/>
        <v/>
      </c>
      <c r="T24" s="103" t="str">
        <f t="shared" si="3"/>
        <v/>
      </c>
      <c r="U24" s="103" t="str">
        <f t="shared" si="18"/>
        <v/>
      </c>
      <c r="V24" s="103" t="str">
        <f t="shared" si="4"/>
        <v/>
      </c>
      <c r="W24" s="103" t="str">
        <f t="shared" si="5"/>
        <v/>
      </c>
      <c r="X24" s="103">
        <f t="shared" si="6"/>
        <v>0</v>
      </c>
      <c r="Y24" s="164" t="b">
        <f t="shared" si="7"/>
        <v>0</v>
      </c>
      <c r="Z24" s="164" t="b">
        <f t="shared" si="8"/>
        <v>0</v>
      </c>
      <c r="AA24" s="164" t="b">
        <f t="shared" si="9"/>
        <v>0</v>
      </c>
      <c r="AB24" s="164" t="b">
        <f t="shared" si="10"/>
        <v>0</v>
      </c>
      <c r="AC24" s="164" t="b">
        <f t="shared" si="11"/>
        <v>0</v>
      </c>
      <c r="AD24" s="164" t="b">
        <f t="shared" si="19"/>
        <v>0</v>
      </c>
      <c r="AE24" s="164" t="b">
        <f t="shared" si="20"/>
        <v>0</v>
      </c>
      <c r="AF24" s="164" t="b">
        <f t="shared" si="21"/>
        <v>0</v>
      </c>
      <c r="AG24" s="164" t="b">
        <f t="shared" si="22"/>
        <v>0</v>
      </c>
      <c r="AH24" s="164" t="b">
        <f t="shared" si="23"/>
        <v>0</v>
      </c>
      <c r="AI24" s="169" t="str">
        <f t="shared" si="12"/>
        <v/>
      </c>
      <c r="AJ24" s="265" t="str">
        <f t="shared" si="13"/>
        <v/>
      </c>
      <c r="AK24" s="242" t="str">
        <f t="shared" si="24"/>
        <v/>
      </c>
      <c r="AL24" s="167" t="str">
        <f t="shared" si="25"/>
        <v/>
      </c>
      <c r="AM24" s="168">
        <f t="shared" si="26"/>
        <v>0</v>
      </c>
      <c r="AN24" s="149" t="str">
        <f t="shared" si="27"/>
        <v/>
      </c>
      <c r="AO24" s="150" t="str">
        <f t="shared" si="28"/>
        <v/>
      </c>
      <c r="AP24" s="138"/>
      <c r="AQ24" s="167" t="str">
        <f t="shared" si="29"/>
        <v/>
      </c>
      <c r="AR24" s="245" t="str">
        <f t="shared" si="30"/>
        <v/>
      </c>
      <c r="AS24" s="245" t="str">
        <f t="shared" si="31"/>
        <v/>
      </c>
      <c r="AT24" s="245" t="str">
        <f t="shared" si="32"/>
        <v/>
      </c>
      <c r="AU24" s="244"/>
      <c r="AV24" s="245"/>
      <c r="AW24" s="245"/>
      <c r="AX24" s="244"/>
      <c r="AY24" s="60" t="str">
        <f t="shared" si="33"/>
        <v/>
      </c>
      <c r="AZ24" s="61">
        <f t="shared" si="14"/>
        <v>0</v>
      </c>
    </row>
    <row r="25" spans="1:52" ht="15" customHeight="1" x14ac:dyDescent="0.25">
      <c r="A25">
        <v>8</v>
      </c>
      <c r="B25" s="267">
        <f>'M4'!B25</f>
        <v>0</v>
      </c>
      <c r="C25" s="260" t="str">
        <f>IF('M4'!C25="","",IF('M4'!C25&gt;0,'M4'!C25))</f>
        <v/>
      </c>
      <c r="D25" s="138"/>
      <c r="E25" s="138"/>
      <c r="F25" s="159"/>
      <c r="G25" s="204"/>
      <c r="H25" s="171"/>
      <c r="I25" s="203"/>
      <c r="J25" s="171"/>
      <c r="K25" s="171"/>
      <c r="L25" s="202"/>
      <c r="M25" s="162">
        <f t="shared" si="15"/>
        <v>0</v>
      </c>
      <c r="N25" s="163" t="str">
        <f t="shared" si="16"/>
        <v/>
      </c>
      <c r="O25" s="163" t="str">
        <f t="shared" si="0"/>
        <v/>
      </c>
      <c r="P25" s="163" t="str">
        <f t="shared" si="0"/>
        <v/>
      </c>
      <c r="Q25" s="163">
        <f t="shared" si="17"/>
        <v>0</v>
      </c>
      <c r="R25" s="103" t="str">
        <f t="shared" si="1"/>
        <v/>
      </c>
      <c r="S25" s="103" t="str">
        <f t="shared" si="2"/>
        <v/>
      </c>
      <c r="T25" s="103" t="str">
        <f t="shared" si="3"/>
        <v/>
      </c>
      <c r="U25" s="103" t="str">
        <f t="shared" si="18"/>
        <v/>
      </c>
      <c r="V25" s="103" t="str">
        <f t="shared" si="4"/>
        <v/>
      </c>
      <c r="W25" s="103" t="str">
        <f t="shared" si="5"/>
        <v/>
      </c>
      <c r="X25" s="103">
        <f t="shared" si="6"/>
        <v>0</v>
      </c>
      <c r="Y25" s="164" t="b">
        <f t="shared" si="7"/>
        <v>0</v>
      </c>
      <c r="Z25" s="164" t="b">
        <f t="shared" si="8"/>
        <v>0</v>
      </c>
      <c r="AA25" s="164" t="b">
        <f t="shared" si="9"/>
        <v>0</v>
      </c>
      <c r="AB25" s="164" t="b">
        <f t="shared" si="10"/>
        <v>0</v>
      </c>
      <c r="AC25" s="164" t="b">
        <f t="shared" si="11"/>
        <v>0</v>
      </c>
      <c r="AD25" s="164" t="b">
        <f t="shared" si="19"/>
        <v>0</v>
      </c>
      <c r="AE25" s="164" t="b">
        <f t="shared" si="20"/>
        <v>0</v>
      </c>
      <c r="AF25" s="164" t="b">
        <f t="shared" si="21"/>
        <v>0</v>
      </c>
      <c r="AG25" s="164" t="b">
        <f t="shared" si="22"/>
        <v>0</v>
      </c>
      <c r="AH25" s="164" t="b">
        <f t="shared" si="23"/>
        <v>0</v>
      </c>
      <c r="AI25" s="169" t="str">
        <f t="shared" si="12"/>
        <v/>
      </c>
      <c r="AJ25" s="265" t="str">
        <f t="shared" si="13"/>
        <v/>
      </c>
      <c r="AK25" s="242" t="str">
        <f t="shared" si="24"/>
        <v/>
      </c>
      <c r="AL25" s="167" t="str">
        <f t="shared" si="25"/>
        <v/>
      </c>
      <c r="AM25" s="168">
        <f t="shared" si="26"/>
        <v>0</v>
      </c>
      <c r="AN25" s="149" t="str">
        <f t="shared" si="27"/>
        <v/>
      </c>
      <c r="AO25" s="150" t="str">
        <f t="shared" si="28"/>
        <v/>
      </c>
      <c r="AP25" s="138"/>
      <c r="AQ25" s="167" t="str">
        <f t="shared" si="29"/>
        <v/>
      </c>
      <c r="AR25" s="245" t="str">
        <f t="shared" si="30"/>
        <v/>
      </c>
      <c r="AS25" s="245" t="str">
        <f t="shared" si="31"/>
        <v/>
      </c>
      <c r="AT25" s="245" t="str">
        <f t="shared" si="32"/>
        <v/>
      </c>
      <c r="AU25" s="244"/>
      <c r="AV25" s="245" t="str">
        <f t="shared" ref="AV25:AV53" si="34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5">IF(AV25="",0,IF(AV25&lt;AQ25,0,IF(AV25&gt;=AQ25,1)))</f>
        <v>0</v>
      </c>
      <c r="AX25" s="244"/>
      <c r="AY25" s="60" t="str">
        <f t="shared" si="33"/>
        <v/>
      </c>
      <c r="AZ25" s="61">
        <f t="shared" si="14"/>
        <v>0</v>
      </c>
    </row>
    <row r="26" spans="1:52" ht="15" customHeight="1" x14ac:dyDescent="0.25">
      <c r="A26">
        <v>9</v>
      </c>
      <c r="B26" s="267">
        <f>'M4'!B26</f>
        <v>0</v>
      </c>
      <c r="C26" s="260" t="str">
        <f>IF('M4'!C26="","",IF('M4'!C26&gt;0,'M4'!C26))</f>
        <v/>
      </c>
      <c r="D26" s="138"/>
      <c r="E26" s="138"/>
      <c r="F26" s="159"/>
      <c r="G26" s="204"/>
      <c r="H26" s="171"/>
      <c r="I26" s="203"/>
      <c r="J26" s="171"/>
      <c r="K26" s="171"/>
      <c r="L26" s="202"/>
      <c r="M26" s="162">
        <f t="shared" si="15"/>
        <v>0</v>
      </c>
      <c r="N26" s="163" t="str">
        <f t="shared" si="16"/>
        <v/>
      </c>
      <c r="O26" s="163" t="str">
        <f t="shared" si="0"/>
        <v/>
      </c>
      <c r="P26" s="163" t="str">
        <f t="shared" si="0"/>
        <v/>
      </c>
      <c r="Q26" s="163">
        <f t="shared" si="17"/>
        <v>0</v>
      </c>
      <c r="R26" s="103" t="str">
        <f t="shared" si="1"/>
        <v/>
      </c>
      <c r="S26" s="103" t="str">
        <f t="shared" si="2"/>
        <v/>
      </c>
      <c r="T26" s="103" t="str">
        <f t="shared" si="3"/>
        <v/>
      </c>
      <c r="U26" s="103" t="str">
        <f t="shared" si="18"/>
        <v/>
      </c>
      <c r="V26" s="103" t="str">
        <f t="shared" si="4"/>
        <v/>
      </c>
      <c r="W26" s="103" t="str">
        <f t="shared" si="5"/>
        <v/>
      </c>
      <c r="X26" s="103">
        <f t="shared" si="6"/>
        <v>0</v>
      </c>
      <c r="Y26" s="164" t="b">
        <f t="shared" si="7"/>
        <v>0</v>
      </c>
      <c r="Z26" s="164" t="b">
        <f t="shared" si="8"/>
        <v>0</v>
      </c>
      <c r="AA26" s="164" t="b">
        <f t="shared" si="9"/>
        <v>0</v>
      </c>
      <c r="AB26" s="164" t="b">
        <f t="shared" si="10"/>
        <v>0</v>
      </c>
      <c r="AC26" s="164" t="b">
        <f t="shared" si="11"/>
        <v>0</v>
      </c>
      <c r="AD26" s="164" t="b">
        <f t="shared" si="19"/>
        <v>0</v>
      </c>
      <c r="AE26" s="164" t="b">
        <f t="shared" si="20"/>
        <v>0</v>
      </c>
      <c r="AF26" s="164" t="b">
        <f t="shared" si="21"/>
        <v>0</v>
      </c>
      <c r="AG26" s="164" t="b">
        <f t="shared" si="22"/>
        <v>0</v>
      </c>
      <c r="AH26" s="164" t="b">
        <f t="shared" si="23"/>
        <v>0</v>
      </c>
      <c r="AI26" s="169" t="str">
        <f t="shared" si="12"/>
        <v/>
      </c>
      <c r="AJ26" s="265" t="str">
        <f t="shared" si="13"/>
        <v/>
      </c>
      <c r="AK26" s="242" t="str">
        <f t="shared" si="24"/>
        <v/>
      </c>
      <c r="AL26" s="167" t="str">
        <f t="shared" si="25"/>
        <v/>
      </c>
      <c r="AM26" s="168">
        <f t="shared" si="26"/>
        <v>0</v>
      </c>
      <c r="AN26" s="149" t="str">
        <f t="shared" si="27"/>
        <v/>
      </c>
      <c r="AO26" s="150" t="str">
        <f t="shared" si="28"/>
        <v/>
      </c>
      <c r="AP26" s="138"/>
      <c r="AQ26" s="167" t="str">
        <f t="shared" si="29"/>
        <v/>
      </c>
      <c r="AR26" s="245" t="str">
        <f t="shared" si="30"/>
        <v/>
      </c>
      <c r="AS26" s="245" t="str">
        <f t="shared" si="31"/>
        <v/>
      </c>
      <c r="AT26" s="245" t="str">
        <f t="shared" si="32"/>
        <v/>
      </c>
      <c r="AU26" s="244"/>
      <c r="AV26" s="245" t="str">
        <f t="shared" si="34"/>
        <v/>
      </c>
      <c r="AW26" s="245">
        <f t="shared" si="35"/>
        <v>0</v>
      </c>
      <c r="AX26" s="244"/>
      <c r="AY26" s="60" t="str">
        <f t="shared" si="33"/>
        <v/>
      </c>
      <c r="AZ26" s="61">
        <f t="shared" si="14"/>
        <v>0</v>
      </c>
    </row>
    <row r="27" spans="1:52" ht="15" customHeight="1" x14ac:dyDescent="0.25">
      <c r="A27">
        <v>10</v>
      </c>
      <c r="B27" s="267">
        <f>'M4'!B27</f>
        <v>0</v>
      </c>
      <c r="C27" s="260" t="str">
        <f>IF('M4'!C27="","",IF('M4'!C27&gt;0,'M4'!C27))</f>
        <v/>
      </c>
      <c r="D27" s="138"/>
      <c r="E27" s="138"/>
      <c r="F27" s="159"/>
      <c r="G27" s="172"/>
      <c r="H27" s="171"/>
      <c r="I27" s="171"/>
      <c r="J27" s="171"/>
      <c r="K27" s="171"/>
      <c r="L27" s="173"/>
      <c r="M27" s="162">
        <f t="shared" si="15"/>
        <v>0</v>
      </c>
      <c r="N27" s="163" t="str">
        <f t="shared" si="16"/>
        <v/>
      </c>
      <c r="O27" s="163" t="str">
        <f t="shared" si="0"/>
        <v/>
      </c>
      <c r="P27" s="163" t="str">
        <f t="shared" si="0"/>
        <v/>
      </c>
      <c r="Q27" s="163">
        <f t="shared" si="17"/>
        <v>0</v>
      </c>
      <c r="R27" s="103" t="str">
        <f t="shared" si="1"/>
        <v/>
      </c>
      <c r="S27" s="103" t="str">
        <f t="shared" si="2"/>
        <v/>
      </c>
      <c r="T27" s="103" t="str">
        <f t="shared" si="3"/>
        <v/>
      </c>
      <c r="U27" s="103" t="str">
        <f t="shared" si="18"/>
        <v/>
      </c>
      <c r="V27" s="103" t="str">
        <f t="shared" si="4"/>
        <v/>
      </c>
      <c r="W27" s="103" t="str">
        <f t="shared" si="5"/>
        <v/>
      </c>
      <c r="X27" s="103">
        <f t="shared" si="6"/>
        <v>0</v>
      </c>
      <c r="Y27" s="164" t="b">
        <f t="shared" si="7"/>
        <v>0</v>
      </c>
      <c r="Z27" s="164" t="b">
        <f t="shared" si="8"/>
        <v>0</v>
      </c>
      <c r="AA27" s="164" t="b">
        <f t="shared" si="9"/>
        <v>0</v>
      </c>
      <c r="AB27" s="164" t="b">
        <f t="shared" si="10"/>
        <v>0</v>
      </c>
      <c r="AC27" s="164" t="b">
        <f t="shared" si="11"/>
        <v>0</v>
      </c>
      <c r="AD27" s="164" t="b">
        <f t="shared" si="19"/>
        <v>0</v>
      </c>
      <c r="AE27" s="164" t="b">
        <f t="shared" si="20"/>
        <v>0</v>
      </c>
      <c r="AF27" s="164" t="b">
        <f t="shared" si="21"/>
        <v>0</v>
      </c>
      <c r="AG27" s="164" t="b">
        <f t="shared" si="22"/>
        <v>0</v>
      </c>
      <c r="AH27" s="164" t="b">
        <f t="shared" si="23"/>
        <v>0</v>
      </c>
      <c r="AI27" s="169" t="str">
        <f t="shared" si="12"/>
        <v/>
      </c>
      <c r="AJ27" s="265" t="str">
        <f t="shared" si="13"/>
        <v/>
      </c>
      <c r="AK27" s="242" t="str">
        <f t="shared" si="24"/>
        <v/>
      </c>
      <c r="AL27" s="167" t="str">
        <f t="shared" si="25"/>
        <v/>
      </c>
      <c r="AM27" s="168">
        <f t="shared" si="26"/>
        <v>0</v>
      </c>
      <c r="AN27" s="149" t="str">
        <f t="shared" si="27"/>
        <v/>
      </c>
      <c r="AO27" s="150" t="str">
        <f t="shared" si="28"/>
        <v/>
      </c>
      <c r="AP27" s="138"/>
      <c r="AQ27" s="167" t="str">
        <f t="shared" si="29"/>
        <v/>
      </c>
      <c r="AR27" s="245" t="str">
        <f t="shared" si="30"/>
        <v/>
      </c>
      <c r="AS27" s="245" t="str">
        <f t="shared" si="31"/>
        <v/>
      </c>
      <c r="AT27" s="245" t="str">
        <f t="shared" si="32"/>
        <v/>
      </c>
      <c r="AU27" s="244"/>
      <c r="AV27" s="245" t="str">
        <f t="shared" si="34"/>
        <v/>
      </c>
      <c r="AW27" s="245">
        <f t="shared" si="35"/>
        <v>0</v>
      </c>
      <c r="AX27" s="244"/>
      <c r="AY27" s="60" t="str">
        <f t="shared" si="33"/>
        <v/>
      </c>
      <c r="AZ27" s="61">
        <f t="shared" si="14"/>
        <v>0</v>
      </c>
    </row>
    <row r="28" spans="1:52" ht="15" customHeight="1" x14ac:dyDescent="0.25">
      <c r="A28">
        <v>11</v>
      </c>
      <c r="B28" s="267">
        <f>'M4'!B28</f>
        <v>0</v>
      </c>
      <c r="C28" s="260" t="str">
        <f>IF('M4'!C28="","",IF('M4'!C28&gt;0,'M4'!C28))</f>
        <v/>
      </c>
      <c r="D28" s="138"/>
      <c r="E28" s="138"/>
      <c r="F28" s="159"/>
      <c r="G28" s="172"/>
      <c r="H28" s="171"/>
      <c r="I28" s="171"/>
      <c r="J28" s="171"/>
      <c r="K28" s="171"/>
      <c r="L28" s="173"/>
      <c r="M28" s="162">
        <f t="shared" si="15"/>
        <v>0</v>
      </c>
      <c r="N28" s="163" t="str">
        <f t="shared" si="16"/>
        <v/>
      </c>
      <c r="O28" s="163" t="str">
        <f t="shared" si="0"/>
        <v/>
      </c>
      <c r="P28" s="163" t="str">
        <f t="shared" si="0"/>
        <v/>
      </c>
      <c r="Q28" s="163">
        <f t="shared" si="17"/>
        <v>0</v>
      </c>
      <c r="R28" s="103" t="str">
        <f t="shared" si="1"/>
        <v/>
      </c>
      <c r="S28" s="103" t="str">
        <f t="shared" si="2"/>
        <v/>
      </c>
      <c r="T28" s="103" t="str">
        <f t="shared" si="3"/>
        <v/>
      </c>
      <c r="U28" s="103" t="str">
        <f t="shared" si="18"/>
        <v/>
      </c>
      <c r="V28" s="103" t="str">
        <f t="shared" si="4"/>
        <v/>
      </c>
      <c r="W28" s="103" t="str">
        <f t="shared" si="5"/>
        <v/>
      </c>
      <c r="X28" s="103">
        <f t="shared" si="6"/>
        <v>0</v>
      </c>
      <c r="Y28" s="164" t="b">
        <f t="shared" si="7"/>
        <v>0</v>
      </c>
      <c r="Z28" s="164" t="b">
        <f t="shared" si="8"/>
        <v>0</v>
      </c>
      <c r="AA28" s="164" t="b">
        <f t="shared" si="9"/>
        <v>0</v>
      </c>
      <c r="AB28" s="164" t="b">
        <f t="shared" si="10"/>
        <v>0</v>
      </c>
      <c r="AC28" s="164" t="b">
        <f t="shared" si="11"/>
        <v>0</v>
      </c>
      <c r="AD28" s="164" t="b">
        <f t="shared" si="19"/>
        <v>0</v>
      </c>
      <c r="AE28" s="164" t="b">
        <f t="shared" si="20"/>
        <v>0</v>
      </c>
      <c r="AF28" s="164" t="b">
        <f t="shared" si="21"/>
        <v>0</v>
      </c>
      <c r="AG28" s="164" t="b">
        <f t="shared" si="22"/>
        <v>0</v>
      </c>
      <c r="AH28" s="164" t="b">
        <f t="shared" si="23"/>
        <v>0</v>
      </c>
      <c r="AI28" s="169" t="str">
        <f t="shared" si="12"/>
        <v/>
      </c>
      <c r="AJ28" s="265" t="str">
        <f t="shared" si="13"/>
        <v/>
      </c>
      <c r="AK28" s="242" t="str">
        <f t="shared" si="24"/>
        <v/>
      </c>
      <c r="AL28" s="167" t="str">
        <f t="shared" si="25"/>
        <v/>
      </c>
      <c r="AM28" s="168">
        <f t="shared" si="26"/>
        <v>0</v>
      </c>
      <c r="AN28" s="149" t="str">
        <f t="shared" si="27"/>
        <v/>
      </c>
      <c r="AO28" s="150" t="str">
        <f t="shared" si="28"/>
        <v/>
      </c>
      <c r="AP28" s="138"/>
      <c r="AQ28" s="167" t="str">
        <f t="shared" si="29"/>
        <v/>
      </c>
      <c r="AR28" s="245" t="str">
        <f t="shared" si="30"/>
        <v/>
      </c>
      <c r="AS28" s="245" t="str">
        <f t="shared" si="31"/>
        <v/>
      </c>
      <c r="AT28" s="245" t="str">
        <f t="shared" si="32"/>
        <v/>
      </c>
      <c r="AU28" s="244"/>
      <c r="AV28" s="245" t="str">
        <f t="shared" si="34"/>
        <v/>
      </c>
      <c r="AW28" s="245">
        <f t="shared" si="35"/>
        <v>0</v>
      </c>
      <c r="AX28" s="244"/>
      <c r="AY28" s="60" t="str">
        <f t="shared" si="33"/>
        <v/>
      </c>
      <c r="AZ28" s="61">
        <f t="shared" si="14"/>
        <v>0</v>
      </c>
    </row>
    <row r="29" spans="1:52" ht="15" customHeight="1" x14ac:dyDescent="0.25">
      <c r="A29">
        <v>12</v>
      </c>
      <c r="B29" s="267">
        <f>'M4'!B29</f>
        <v>0</v>
      </c>
      <c r="C29" s="260" t="str">
        <f>IF('M4'!C29="","",IF('M4'!C29&gt;0,'M4'!C29))</f>
        <v/>
      </c>
      <c r="D29" s="138"/>
      <c r="E29" s="138"/>
      <c r="F29" s="159"/>
      <c r="G29" s="172"/>
      <c r="H29" s="171"/>
      <c r="I29" s="171"/>
      <c r="J29" s="171"/>
      <c r="K29" s="171"/>
      <c r="L29" s="173"/>
      <c r="M29" s="162">
        <f t="shared" si="15"/>
        <v>0</v>
      </c>
      <c r="N29" s="163" t="str">
        <f t="shared" si="16"/>
        <v/>
      </c>
      <c r="O29" s="163" t="str">
        <f t="shared" si="0"/>
        <v/>
      </c>
      <c r="P29" s="163" t="str">
        <f t="shared" si="0"/>
        <v/>
      </c>
      <c r="Q29" s="163">
        <f t="shared" si="17"/>
        <v>0</v>
      </c>
      <c r="R29" s="103" t="str">
        <f t="shared" si="1"/>
        <v/>
      </c>
      <c r="S29" s="103" t="str">
        <f t="shared" si="2"/>
        <v/>
      </c>
      <c r="T29" s="103" t="str">
        <f t="shared" si="3"/>
        <v/>
      </c>
      <c r="U29" s="103" t="str">
        <f t="shared" si="18"/>
        <v/>
      </c>
      <c r="V29" s="103" t="str">
        <f t="shared" si="4"/>
        <v/>
      </c>
      <c r="W29" s="103" t="str">
        <f t="shared" si="5"/>
        <v/>
      </c>
      <c r="X29" s="103">
        <f t="shared" si="6"/>
        <v>0</v>
      </c>
      <c r="Y29" s="164" t="b">
        <f t="shared" si="7"/>
        <v>0</v>
      </c>
      <c r="Z29" s="164" t="b">
        <f t="shared" si="8"/>
        <v>0</v>
      </c>
      <c r="AA29" s="164" t="b">
        <f t="shared" si="9"/>
        <v>0</v>
      </c>
      <c r="AB29" s="164" t="b">
        <f t="shared" si="10"/>
        <v>0</v>
      </c>
      <c r="AC29" s="164" t="b">
        <f t="shared" si="11"/>
        <v>0</v>
      </c>
      <c r="AD29" s="164" t="b">
        <f t="shared" si="19"/>
        <v>0</v>
      </c>
      <c r="AE29" s="164" t="b">
        <f t="shared" si="20"/>
        <v>0</v>
      </c>
      <c r="AF29" s="164" t="b">
        <f t="shared" si="21"/>
        <v>0</v>
      </c>
      <c r="AG29" s="164" t="b">
        <f t="shared" si="22"/>
        <v>0</v>
      </c>
      <c r="AH29" s="164" t="b">
        <f t="shared" si="23"/>
        <v>0</v>
      </c>
      <c r="AI29" s="169" t="str">
        <f t="shared" si="12"/>
        <v/>
      </c>
      <c r="AJ29" s="265" t="str">
        <f t="shared" si="13"/>
        <v/>
      </c>
      <c r="AK29" s="242" t="str">
        <f t="shared" si="24"/>
        <v/>
      </c>
      <c r="AL29" s="167" t="str">
        <f t="shared" si="25"/>
        <v/>
      </c>
      <c r="AM29" s="168">
        <f t="shared" si="26"/>
        <v>0</v>
      </c>
      <c r="AN29" s="149" t="str">
        <f t="shared" si="27"/>
        <v/>
      </c>
      <c r="AO29" s="150" t="str">
        <f t="shared" si="28"/>
        <v/>
      </c>
      <c r="AP29" s="138"/>
      <c r="AQ29" s="167" t="str">
        <f t="shared" si="29"/>
        <v/>
      </c>
      <c r="AR29" s="245" t="str">
        <f t="shared" si="30"/>
        <v/>
      </c>
      <c r="AS29" s="245" t="str">
        <f t="shared" si="31"/>
        <v/>
      </c>
      <c r="AT29" s="245" t="str">
        <f t="shared" si="32"/>
        <v/>
      </c>
      <c r="AU29" s="244"/>
      <c r="AV29" s="245" t="str">
        <f t="shared" si="34"/>
        <v/>
      </c>
      <c r="AW29" s="245">
        <f t="shared" si="35"/>
        <v>0</v>
      </c>
      <c r="AX29" s="244"/>
      <c r="AY29" s="60" t="str">
        <f t="shared" si="33"/>
        <v/>
      </c>
      <c r="AZ29" s="61">
        <f t="shared" si="14"/>
        <v>0</v>
      </c>
    </row>
    <row r="30" spans="1:52" ht="15" customHeight="1" x14ac:dyDescent="0.25">
      <c r="A30">
        <v>13</v>
      </c>
      <c r="B30" s="267">
        <f>'M4'!B30</f>
        <v>0</v>
      </c>
      <c r="C30" s="260" t="str">
        <f>IF('M4'!C30="","",IF('M4'!C30&gt;0,'M4'!C30))</f>
        <v/>
      </c>
      <c r="D30" s="138"/>
      <c r="E30" s="138"/>
      <c r="F30" s="159"/>
      <c r="G30" s="160"/>
      <c r="H30" s="171"/>
      <c r="I30" s="156"/>
      <c r="J30" s="171"/>
      <c r="K30" s="156"/>
      <c r="L30" s="161"/>
      <c r="M30" s="162">
        <f t="shared" si="15"/>
        <v>0</v>
      </c>
      <c r="N30" s="163" t="str">
        <f t="shared" si="16"/>
        <v/>
      </c>
      <c r="O30" s="163" t="str">
        <f t="shared" si="0"/>
        <v/>
      </c>
      <c r="P30" s="163" t="str">
        <f t="shared" si="0"/>
        <v/>
      </c>
      <c r="Q30" s="163">
        <f t="shared" si="17"/>
        <v>0</v>
      </c>
      <c r="R30" s="103" t="str">
        <f t="shared" si="1"/>
        <v/>
      </c>
      <c r="S30" s="103" t="str">
        <f t="shared" si="2"/>
        <v/>
      </c>
      <c r="T30" s="103" t="str">
        <f t="shared" si="3"/>
        <v/>
      </c>
      <c r="U30" s="103" t="str">
        <f t="shared" si="18"/>
        <v/>
      </c>
      <c r="V30" s="103" t="str">
        <f t="shared" si="4"/>
        <v/>
      </c>
      <c r="W30" s="103" t="str">
        <f t="shared" si="5"/>
        <v/>
      </c>
      <c r="X30" s="103">
        <f t="shared" si="6"/>
        <v>0</v>
      </c>
      <c r="Y30" s="164" t="b">
        <f t="shared" si="7"/>
        <v>0</v>
      </c>
      <c r="Z30" s="164" t="b">
        <f t="shared" si="8"/>
        <v>0</v>
      </c>
      <c r="AA30" s="164" t="b">
        <f t="shared" si="9"/>
        <v>0</v>
      </c>
      <c r="AB30" s="164" t="b">
        <f t="shared" si="10"/>
        <v>0</v>
      </c>
      <c r="AC30" s="164" t="b">
        <f t="shared" si="11"/>
        <v>0</v>
      </c>
      <c r="AD30" s="164" t="b">
        <f t="shared" si="19"/>
        <v>0</v>
      </c>
      <c r="AE30" s="164" t="b">
        <f t="shared" si="20"/>
        <v>0</v>
      </c>
      <c r="AF30" s="164" t="b">
        <f t="shared" si="21"/>
        <v>0</v>
      </c>
      <c r="AG30" s="164" t="b">
        <f t="shared" si="22"/>
        <v>0</v>
      </c>
      <c r="AH30" s="164" t="b">
        <f t="shared" si="23"/>
        <v>0</v>
      </c>
      <c r="AI30" s="169" t="str">
        <f t="shared" si="12"/>
        <v/>
      </c>
      <c r="AJ30" s="265" t="str">
        <f t="shared" si="13"/>
        <v/>
      </c>
      <c r="AK30" s="242" t="str">
        <f t="shared" si="24"/>
        <v/>
      </c>
      <c r="AL30" s="167" t="str">
        <f t="shared" si="25"/>
        <v/>
      </c>
      <c r="AM30" s="168">
        <f t="shared" si="26"/>
        <v>0</v>
      </c>
      <c r="AN30" s="149" t="str">
        <f t="shared" si="27"/>
        <v/>
      </c>
      <c r="AO30" s="150" t="str">
        <f t="shared" si="28"/>
        <v/>
      </c>
      <c r="AP30" s="138"/>
      <c r="AQ30" s="167" t="str">
        <f t="shared" si="29"/>
        <v/>
      </c>
      <c r="AR30" s="245" t="str">
        <f t="shared" si="30"/>
        <v/>
      </c>
      <c r="AS30" s="245" t="str">
        <f t="shared" si="31"/>
        <v/>
      </c>
      <c r="AT30" s="245" t="str">
        <f t="shared" si="32"/>
        <v/>
      </c>
      <c r="AU30" s="244"/>
      <c r="AV30" s="245" t="str">
        <f t="shared" si="34"/>
        <v/>
      </c>
      <c r="AW30" s="245">
        <f t="shared" si="35"/>
        <v>0</v>
      </c>
      <c r="AX30" s="244"/>
      <c r="AY30" s="60" t="str">
        <f t="shared" si="33"/>
        <v/>
      </c>
      <c r="AZ30" s="61">
        <f t="shared" si="14"/>
        <v>0</v>
      </c>
    </row>
    <row r="31" spans="1:52" ht="15" customHeight="1" x14ac:dyDescent="0.25">
      <c r="A31">
        <v>14</v>
      </c>
      <c r="B31" s="267">
        <f>'M4'!B31</f>
        <v>0</v>
      </c>
      <c r="C31" s="260" t="str">
        <f>IF('M4'!C31="","",IF('M4'!C31&gt;0,'M4'!C31))</f>
        <v/>
      </c>
      <c r="D31" s="138"/>
      <c r="E31" s="138"/>
      <c r="F31" s="159"/>
      <c r="G31" s="172"/>
      <c r="H31" s="171"/>
      <c r="I31" s="171"/>
      <c r="J31" s="171"/>
      <c r="K31" s="171"/>
      <c r="L31" s="173"/>
      <c r="M31" s="162">
        <f t="shared" si="15"/>
        <v>0</v>
      </c>
      <c r="N31" s="163" t="str">
        <f t="shared" si="16"/>
        <v/>
      </c>
      <c r="O31" s="163" t="str">
        <f t="shared" si="0"/>
        <v/>
      </c>
      <c r="P31" s="163" t="str">
        <f t="shared" si="0"/>
        <v/>
      </c>
      <c r="Q31" s="163">
        <f t="shared" si="17"/>
        <v>0</v>
      </c>
      <c r="R31" s="103" t="str">
        <f t="shared" si="1"/>
        <v/>
      </c>
      <c r="S31" s="103" t="str">
        <f t="shared" si="2"/>
        <v/>
      </c>
      <c r="T31" s="103" t="str">
        <f t="shared" si="3"/>
        <v/>
      </c>
      <c r="U31" s="103" t="str">
        <f t="shared" si="18"/>
        <v/>
      </c>
      <c r="V31" s="103" t="str">
        <f t="shared" si="4"/>
        <v/>
      </c>
      <c r="W31" s="103" t="str">
        <f t="shared" si="5"/>
        <v/>
      </c>
      <c r="X31" s="103">
        <f t="shared" si="6"/>
        <v>0</v>
      </c>
      <c r="Y31" s="164" t="b">
        <f t="shared" si="7"/>
        <v>0</v>
      </c>
      <c r="Z31" s="164" t="b">
        <f t="shared" si="8"/>
        <v>0</v>
      </c>
      <c r="AA31" s="164" t="b">
        <f t="shared" si="9"/>
        <v>0</v>
      </c>
      <c r="AB31" s="164" t="b">
        <f t="shared" si="10"/>
        <v>0</v>
      </c>
      <c r="AC31" s="164" t="b">
        <f t="shared" si="11"/>
        <v>0</v>
      </c>
      <c r="AD31" s="164" t="b">
        <f t="shared" si="19"/>
        <v>0</v>
      </c>
      <c r="AE31" s="164" t="b">
        <f t="shared" si="20"/>
        <v>0</v>
      </c>
      <c r="AF31" s="164" t="b">
        <f t="shared" si="21"/>
        <v>0</v>
      </c>
      <c r="AG31" s="164" t="b">
        <f t="shared" si="22"/>
        <v>0</v>
      </c>
      <c r="AH31" s="164" t="b">
        <f t="shared" si="23"/>
        <v>0</v>
      </c>
      <c r="AI31" s="169" t="str">
        <f t="shared" si="12"/>
        <v/>
      </c>
      <c r="AJ31" s="265" t="str">
        <f t="shared" si="13"/>
        <v/>
      </c>
      <c r="AK31" s="242" t="str">
        <f t="shared" si="24"/>
        <v/>
      </c>
      <c r="AL31" s="167" t="str">
        <f t="shared" si="25"/>
        <v/>
      </c>
      <c r="AM31" s="168">
        <f t="shared" si="26"/>
        <v>0</v>
      </c>
      <c r="AN31" s="149" t="str">
        <f t="shared" si="27"/>
        <v/>
      </c>
      <c r="AO31" s="150" t="str">
        <f t="shared" si="28"/>
        <v/>
      </c>
      <c r="AP31" s="138"/>
      <c r="AQ31" s="167" t="str">
        <f t="shared" si="29"/>
        <v/>
      </c>
      <c r="AR31" s="245" t="str">
        <f t="shared" si="30"/>
        <v/>
      </c>
      <c r="AS31" s="245" t="str">
        <f t="shared" si="31"/>
        <v/>
      </c>
      <c r="AT31" s="245" t="str">
        <f t="shared" si="32"/>
        <v/>
      </c>
      <c r="AU31" s="244"/>
      <c r="AV31" s="245" t="str">
        <f t="shared" si="34"/>
        <v/>
      </c>
      <c r="AW31" s="245">
        <f t="shared" si="35"/>
        <v>0</v>
      </c>
      <c r="AX31" s="244"/>
      <c r="AY31" s="60" t="str">
        <f t="shared" si="33"/>
        <v/>
      </c>
      <c r="AZ31" s="61">
        <f t="shared" si="14"/>
        <v>0</v>
      </c>
    </row>
    <row r="32" spans="1:52" ht="15" customHeight="1" x14ac:dyDescent="0.25">
      <c r="A32">
        <v>15</v>
      </c>
      <c r="B32" s="267">
        <f>'M4'!B32</f>
        <v>0</v>
      </c>
      <c r="C32" s="260" t="str">
        <f>IF('M4'!C32="","",IF('M4'!C32&gt;0,'M4'!C32))</f>
        <v/>
      </c>
      <c r="D32" s="138"/>
      <c r="E32" s="138"/>
      <c r="F32" s="159"/>
      <c r="G32" s="172"/>
      <c r="H32" s="171"/>
      <c r="I32" s="171"/>
      <c r="J32" s="171"/>
      <c r="K32" s="171"/>
      <c r="L32" s="173"/>
      <c r="M32" s="162">
        <f t="shared" si="15"/>
        <v>0</v>
      </c>
      <c r="N32" s="163" t="str">
        <f t="shared" si="16"/>
        <v/>
      </c>
      <c r="O32" s="163" t="str">
        <f t="shared" si="0"/>
        <v/>
      </c>
      <c r="P32" s="163" t="str">
        <f t="shared" si="0"/>
        <v/>
      </c>
      <c r="Q32" s="163">
        <f t="shared" si="17"/>
        <v>0</v>
      </c>
      <c r="R32" s="103" t="str">
        <f t="shared" si="1"/>
        <v/>
      </c>
      <c r="S32" s="103" t="str">
        <f t="shared" si="2"/>
        <v/>
      </c>
      <c r="T32" s="103" t="str">
        <f t="shared" si="3"/>
        <v/>
      </c>
      <c r="U32" s="103" t="str">
        <f t="shared" si="18"/>
        <v/>
      </c>
      <c r="V32" s="103" t="str">
        <f t="shared" si="4"/>
        <v/>
      </c>
      <c r="W32" s="103" t="str">
        <f t="shared" si="5"/>
        <v/>
      </c>
      <c r="X32" s="103">
        <f t="shared" si="6"/>
        <v>0</v>
      </c>
      <c r="Y32" s="164" t="b">
        <f t="shared" si="7"/>
        <v>0</v>
      </c>
      <c r="Z32" s="164" t="b">
        <f t="shared" si="8"/>
        <v>0</v>
      </c>
      <c r="AA32" s="164" t="b">
        <f t="shared" si="9"/>
        <v>0</v>
      </c>
      <c r="AB32" s="164" t="b">
        <f t="shared" si="10"/>
        <v>0</v>
      </c>
      <c r="AC32" s="164" t="b">
        <f t="shared" si="11"/>
        <v>0</v>
      </c>
      <c r="AD32" s="164" t="b">
        <f t="shared" si="19"/>
        <v>0</v>
      </c>
      <c r="AE32" s="164" t="b">
        <f t="shared" si="20"/>
        <v>0</v>
      </c>
      <c r="AF32" s="164" t="b">
        <f t="shared" si="21"/>
        <v>0</v>
      </c>
      <c r="AG32" s="164" t="b">
        <f t="shared" si="22"/>
        <v>0</v>
      </c>
      <c r="AH32" s="164" t="b">
        <f t="shared" si="23"/>
        <v>0</v>
      </c>
      <c r="AI32" s="169" t="str">
        <f t="shared" si="12"/>
        <v/>
      </c>
      <c r="AJ32" s="265" t="str">
        <f t="shared" si="13"/>
        <v/>
      </c>
      <c r="AK32" s="242" t="str">
        <f t="shared" si="24"/>
        <v/>
      </c>
      <c r="AL32" s="167" t="str">
        <f t="shared" si="25"/>
        <v/>
      </c>
      <c r="AM32" s="168">
        <f t="shared" si="26"/>
        <v>0</v>
      </c>
      <c r="AN32" s="149" t="str">
        <f t="shared" si="27"/>
        <v/>
      </c>
      <c r="AO32" s="150" t="str">
        <f t="shared" si="28"/>
        <v/>
      </c>
      <c r="AP32" s="138"/>
      <c r="AQ32" s="167" t="str">
        <f t="shared" si="29"/>
        <v/>
      </c>
      <c r="AR32" s="245" t="str">
        <f t="shared" si="30"/>
        <v/>
      </c>
      <c r="AS32" s="245" t="str">
        <f t="shared" si="31"/>
        <v/>
      </c>
      <c r="AT32" s="245" t="str">
        <f t="shared" si="32"/>
        <v/>
      </c>
      <c r="AU32" s="244"/>
      <c r="AV32" s="245" t="str">
        <f t="shared" si="34"/>
        <v/>
      </c>
      <c r="AW32" s="245">
        <f t="shared" si="35"/>
        <v>0</v>
      </c>
      <c r="AX32" s="244"/>
      <c r="AY32" s="60" t="str">
        <f t="shared" si="33"/>
        <v/>
      </c>
      <c r="AZ32" s="61">
        <f t="shared" si="14"/>
        <v>0</v>
      </c>
    </row>
    <row r="33" spans="1:52" ht="15" customHeight="1" x14ac:dyDescent="0.25">
      <c r="A33">
        <v>16</v>
      </c>
      <c r="B33" s="267">
        <f>'M4'!B33</f>
        <v>0</v>
      </c>
      <c r="C33" s="260" t="str">
        <f>IF('M4'!C33="","",IF('M4'!C33&gt;0,'M4'!C33))</f>
        <v/>
      </c>
      <c r="D33" s="138"/>
      <c r="E33" s="138"/>
      <c r="F33" s="159"/>
      <c r="G33" s="172"/>
      <c r="H33" s="171"/>
      <c r="I33" s="171"/>
      <c r="J33" s="171"/>
      <c r="K33" s="171"/>
      <c r="L33" s="173"/>
      <c r="M33" s="162">
        <f t="shared" si="15"/>
        <v>0</v>
      </c>
      <c r="N33" s="163" t="str">
        <f t="shared" si="16"/>
        <v/>
      </c>
      <c r="O33" s="163" t="str">
        <f t="shared" si="0"/>
        <v/>
      </c>
      <c r="P33" s="163" t="str">
        <f t="shared" si="0"/>
        <v/>
      </c>
      <c r="Q33" s="163">
        <f t="shared" si="17"/>
        <v>0</v>
      </c>
      <c r="R33" s="103" t="str">
        <f t="shared" si="1"/>
        <v/>
      </c>
      <c r="S33" s="103" t="str">
        <f t="shared" si="2"/>
        <v/>
      </c>
      <c r="T33" s="103" t="str">
        <f t="shared" si="3"/>
        <v/>
      </c>
      <c r="U33" s="103" t="str">
        <f t="shared" si="18"/>
        <v/>
      </c>
      <c r="V33" s="103" t="str">
        <f t="shared" si="4"/>
        <v/>
      </c>
      <c r="W33" s="103" t="str">
        <f t="shared" si="5"/>
        <v/>
      </c>
      <c r="X33" s="103">
        <f t="shared" si="6"/>
        <v>0</v>
      </c>
      <c r="Y33" s="164" t="b">
        <f t="shared" si="7"/>
        <v>0</v>
      </c>
      <c r="Z33" s="164" t="b">
        <f t="shared" si="8"/>
        <v>0</v>
      </c>
      <c r="AA33" s="164" t="b">
        <f t="shared" si="9"/>
        <v>0</v>
      </c>
      <c r="AB33" s="164" t="b">
        <f t="shared" si="10"/>
        <v>0</v>
      </c>
      <c r="AC33" s="164" t="b">
        <f t="shared" si="11"/>
        <v>0</v>
      </c>
      <c r="AD33" s="164" t="b">
        <f t="shared" si="19"/>
        <v>0</v>
      </c>
      <c r="AE33" s="164" t="b">
        <f t="shared" si="20"/>
        <v>0</v>
      </c>
      <c r="AF33" s="164" t="b">
        <f t="shared" si="21"/>
        <v>0</v>
      </c>
      <c r="AG33" s="164" t="b">
        <f t="shared" si="22"/>
        <v>0</v>
      </c>
      <c r="AH33" s="164" t="b">
        <f t="shared" si="23"/>
        <v>0</v>
      </c>
      <c r="AI33" s="169" t="str">
        <f t="shared" si="12"/>
        <v/>
      </c>
      <c r="AJ33" s="265" t="str">
        <f t="shared" si="13"/>
        <v/>
      </c>
      <c r="AK33" s="242" t="str">
        <f t="shared" si="24"/>
        <v/>
      </c>
      <c r="AL33" s="167" t="str">
        <f t="shared" si="25"/>
        <v/>
      </c>
      <c r="AM33" s="168">
        <f t="shared" si="26"/>
        <v>0</v>
      </c>
      <c r="AN33" s="149" t="str">
        <f t="shared" si="27"/>
        <v/>
      </c>
      <c r="AO33" s="150" t="str">
        <f t="shared" si="28"/>
        <v/>
      </c>
      <c r="AP33" s="138"/>
      <c r="AQ33" s="167" t="str">
        <f t="shared" si="29"/>
        <v/>
      </c>
      <c r="AR33" s="245" t="str">
        <f t="shared" si="30"/>
        <v/>
      </c>
      <c r="AS33" s="245" t="str">
        <f t="shared" si="31"/>
        <v/>
      </c>
      <c r="AT33" s="245" t="str">
        <f t="shared" si="32"/>
        <v/>
      </c>
      <c r="AU33" s="244"/>
      <c r="AV33" s="245" t="str">
        <f t="shared" si="34"/>
        <v/>
      </c>
      <c r="AW33" s="245">
        <f t="shared" si="35"/>
        <v>0</v>
      </c>
      <c r="AX33" s="244"/>
      <c r="AY33" s="60" t="str">
        <f t="shared" si="33"/>
        <v/>
      </c>
      <c r="AZ33" s="61">
        <f t="shared" si="14"/>
        <v>0</v>
      </c>
    </row>
    <row r="34" spans="1:52" ht="15" customHeight="1" x14ac:dyDescent="0.25">
      <c r="A34">
        <v>17</v>
      </c>
      <c r="B34" s="267">
        <f>'M4'!B34</f>
        <v>0</v>
      </c>
      <c r="C34" s="260" t="str">
        <f>IF('M4'!C34="","",IF('M4'!C34&gt;0,'M4'!C34))</f>
        <v/>
      </c>
      <c r="D34" s="138"/>
      <c r="E34" s="138"/>
      <c r="F34" s="159"/>
      <c r="G34" s="172"/>
      <c r="H34" s="171"/>
      <c r="I34" s="171"/>
      <c r="J34" s="171"/>
      <c r="K34" s="171"/>
      <c r="L34" s="173"/>
      <c r="M34" s="162">
        <f t="shared" si="15"/>
        <v>0</v>
      </c>
      <c r="N34" s="163" t="str">
        <f t="shared" si="16"/>
        <v/>
      </c>
      <c r="O34" s="163" t="str">
        <f t="shared" si="0"/>
        <v/>
      </c>
      <c r="P34" s="163" t="str">
        <f t="shared" si="0"/>
        <v/>
      </c>
      <c r="Q34" s="163">
        <f t="shared" si="17"/>
        <v>0</v>
      </c>
      <c r="R34" s="103" t="str">
        <f t="shared" si="1"/>
        <v/>
      </c>
      <c r="S34" s="103" t="str">
        <f t="shared" si="2"/>
        <v/>
      </c>
      <c r="T34" s="103" t="str">
        <f t="shared" si="3"/>
        <v/>
      </c>
      <c r="U34" s="103" t="str">
        <f t="shared" si="18"/>
        <v/>
      </c>
      <c r="V34" s="103" t="str">
        <f t="shared" si="4"/>
        <v/>
      </c>
      <c r="W34" s="103" t="str">
        <f t="shared" si="5"/>
        <v/>
      </c>
      <c r="X34" s="103">
        <f t="shared" si="6"/>
        <v>0</v>
      </c>
      <c r="Y34" s="164" t="b">
        <f t="shared" si="7"/>
        <v>0</v>
      </c>
      <c r="Z34" s="164" t="b">
        <f t="shared" si="8"/>
        <v>0</v>
      </c>
      <c r="AA34" s="164" t="b">
        <f t="shared" si="9"/>
        <v>0</v>
      </c>
      <c r="AB34" s="164" t="b">
        <f t="shared" si="10"/>
        <v>0</v>
      </c>
      <c r="AC34" s="164" t="b">
        <f t="shared" si="11"/>
        <v>0</v>
      </c>
      <c r="AD34" s="164" t="b">
        <f t="shared" si="19"/>
        <v>0</v>
      </c>
      <c r="AE34" s="164" t="b">
        <f t="shared" si="20"/>
        <v>0</v>
      </c>
      <c r="AF34" s="164" t="b">
        <f t="shared" si="21"/>
        <v>0</v>
      </c>
      <c r="AG34" s="164" t="b">
        <f t="shared" si="22"/>
        <v>0</v>
      </c>
      <c r="AH34" s="164" t="b">
        <f t="shared" si="23"/>
        <v>0</v>
      </c>
      <c r="AI34" s="169" t="str">
        <f t="shared" si="12"/>
        <v/>
      </c>
      <c r="AJ34" s="265" t="str">
        <f t="shared" si="13"/>
        <v/>
      </c>
      <c r="AK34" s="242" t="str">
        <f t="shared" si="24"/>
        <v/>
      </c>
      <c r="AL34" s="167" t="str">
        <f t="shared" si="25"/>
        <v/>
      </c>
      <c r="AM34" s="168">
        <f t="shared" si="26"/>
        <v>0</v>
      </c>
      <c r="AN34" s="149" t="str">
        <f t="shared" si="27"/>
        <v/>
      </c>
      <c r="AO34" s="150" t="str">
        <f t="shared" si="28"/>
        <v/>
      </c>
      <c r="AP34" s="138"/>
      <c r="AQ34" s="167" t="str">
        <f t="shared" si="29"/>
        <v/>
      </c>
      <c r="AR34" s="245" t="str">
        <f t="shared" si="30"/>
        <v/>
      </c>
      <c r="AS34" s="245" t="str">
        <f t="shared" si="31"/>
        <v/>
      </c>
      <c r="AT34" s="245" t="str">
        <f t="shared" si="32"/>
        <v/>
      </c>
      <c r="AU34" s="244"/>
      <c r="AV34" s="245" t="str">
        <f t="shared" si="34"/>
        <v/>
      </c>
      <c r="AW34" s="245">
        <f t="shared" si="35"/>
        <v>0</v>
      </c>
      <c r="AX34" s="244"/>
      <c r="AY34" s="60" t="str">
        <f t="shared" si="33"/>
        <v/>
      </c>
      <c r="AZ34" s="61">
        <f t="shared" si="14"/>
        <v>0</v>
      </c>
    </row>
    <row r="35" spans="1:52" ht="15" customHeight="1" x14ac:dyDescent="0.25">
      <c r="A35">
        <v>18</v>
      </c>
      <c r="B35" s="267">
        <f>'M4'!B35</f>
        <v>0</v>
      </c>
      <c r="C35" s="260" t="str">
        <f>IF('M4'!C35="","",IF('M4'!C35&gt;0,'M4'!C35))</f>
        <v/>
      </c>
      <c r="D35" s="138"/>
      <c r="E35" s="138"/>
      <c r="F35" s="159"/>
      <c r="G35" s="172"/>
      <c r="H35" s="171"/>
      <c r="I35" s="171"/>
      <c r="J35" s="171"/>
      <c r="K35" s="171"/>
      <c r="L35" s="173"/>
      <c r="M35" s="162">
        <f t="shared" si="15"/>
        <v>0</v>
      </c>
      <c r="N35" s="163" t="str">
        <f t="shared" si="16"/>
        <v/>
      </c>
      <c r="O35" s="163" t="str">
        <f t="shared" si="0"/>
        <v/>
      </c>
      <c r="P35" s="163" t="str">
        <f t="shared" si="0"/>
        <v/>
      </c>
      <c r="Q35" s="163">
        <f t="shared" si="17"/>
        <v>0</v>
      </c>
      <c r="R35" s="103" t="str">
        <f t="shared" si="1"/>
        <v/>
      </c>
      <c r="S35" s="103" t="str">
        <f t="shared" si="2"/>
        <v/>
      </c>
      <c r="T35" s="103" t="str">
        <f t="shared" si="3"/>
        <v/>
      </c>
      <c r="U35" s="103" t="str">
        <f t="shared" si="18"/>
        <v/>
      </c>
      <c r="V35" s="103" t="str">
        <f t="shared" si="4"/>
        <v/>
      </c>
      <c r="W35" s="103" t="str">
        <f t="shared" si="5"/>
        <v/>
      </c>
      <c r="X35" s="103">
        <f t="shared" si="6"/>
        <v>0</v>
      </c>
      <c r="Y35" s="164" t="b">
        <f t="shared" si="7"/>
        <v>0</v>
      </c>
      <c r="Z35" s="164" t="b">
        <f t="shared" si="8"/>
        <v>0</v>
      </c>
      <c r="AA35" s="164" t="b">
        <f t="shared" si="9"/>
        <v>0</v>
      </c>
      <c r="AB35" s="164" t="b">
        <f t="shared" si="10"/>
        <v>0</v>
      </c>
      <c r="AC35" s="164" t="b">
        <f t="shared" si="11"/>
        <v>0</v>
      </c>
      <c r="AD35" s="164" t="b">
        <f t="shared" si="19"/>
        <v>0</v>
      </c>
      <c r="AE35" s="164" t="b">
        <f t="shared" si="20"/>
        <v>0</v>
      </c>
      <c r="AF35" s="164" t="b">
        <f t="shared" si="21"/>
        <v>0</v>
      </c>
      <c r="AG35" s="164" t="b">
        <f t="shared" si="22"/>
        <v>0</v>
      </c>
      <c r="AH35" s="164" t="b">
        <f t="shared" si="23"/>
        <v>0</v>
      </c>
      <c r="AI35" s="169" t="str">
        <f t="shared" si="12"/>
        <v/>
      </c>
      <c r="AJ35" s="265" t="str">
        <f t="shared" si="13"/>
        <v/>
      </c>
      <c r="AK35" s="242" t="str">
        <f t="shared" si="24"/>
        <v/>
      </c>
      <c r="AL35" s="167" t="str">
        <f t="shared" si="25"/>
        <v/>
      </c>
      <c r="AM35" s="168">
        <f t="shared" si="26"/>
        <v>0</v>
      </c>
      <c r="AN35" s="149" t="str">
        <f t="shared" si="27"/>
        <v/>
      </c>
      <c r="AO35" s="150" t="str">
        <f t="shared" si="28"/>
        <v/>
      </c>
      <c r="AP35" s="138"/>
      <c r="AQ35" s="167" t="str">
        <f t="shared" si="29"/>
        <v/>
      </c>
      <c r="AR35" s="245" t="str">
        <f t="shared" si="30"/>
        <v/>
      </c>
      <c r="AS35" s="245" t="str">
        <f t="shared" si="31"/>
        <v/>
      </c>
      <c r="AT35" s="245" t="str">
        <f t="shared" si="32"/>
        <v/>
      </c>
      <c r="AU35" s="244"/>
      <c r="AV35" s="245" t="str">
        <f t="shared" si="34"/>
        <v/>
      </c>
      <c r="AW35" s="245">
        <f t="shared" si="35"/>
        <v>0</v>
      </c>
      <c r="AX35" s="244"/>
      <c r="AY35" s="60" t="str">
        <f t="shared" si="33"/>
        <v/>
      </c>
      <c r="AZ35" s="61">
        <f t="shared" si="14"/>
        <v>0</v>
      </c>
    </row>
    <row r="36" spans="1:52" ht="15" customHeight="1" x14ac:dyDescent="0.25">
      <c r="A36">
        <v>19</v>
      </c>
      <c r="B36" s="267">
        <f>'M4'!B36</f>
        <v>0</v>
      </c>
      <c r="C36" s="260" t="str">
        <f>IF('M4'!C36="","",IF('M4'!C36&gt;0,'M4'!C36))</f>
        <v/>
      </c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15"/>
        <v>0</v>
      </c>
      <c r="N36" s="163" t="str">
        <f t="shared" si="16"/>
        <v/>
      </c>
      <c r="O36" s="163" t="str">
        <f t="shared" si="0"/>
        <v/>
      </c>
      <c r="P36" s="163" t="str">
        <f t="shared" si="0"/>
        <v/>
      </c>
      <c r="Q36" s="163">
        <f t="shared" si="17"/>
        <v>0</v>
      </c>
      <c r="R36" s="103" t="str">
        <f t="shared" si="1"/>
        <v/>
      </c>
      <c r="S36" s="103" t="str">
        <f t="shared" si="2"/>
        <v/>
      </c>
      <c r="T36" s="103" t="str">
        <f t="shared" si="3"/>
        <v/>
      </c>
      <c r="U36" s="103" t="str">
        <f t="shared" si="18"/>
        <v/>
      </c>
      <c r="V36" s="103" t="str">
        <f t="shared" si="4"/>
        <v/>
      </c>
      <c r="W36" s="103" t="str">
        <f t="shared" si="5"/>
        <v/>
      </c>
      <c r="X36" s="103">
        <f t="shared" si="6"/>
        <v>0</v>
      </c>
      <c r="Y36" s="164" t="b">
        <f t="shared" si="7"/>
        <v>0</v>
      </c>
      <c r="Z36" s="164" t="b">
        <f t="shared" si="8"/>
        <v>0</v>
      </c>
      <c r="AA36" s="164" t="b">
        <f t="shared" si="9"/>
        <v>0</v>
      </c>
      <c r="AB36" s="164" t="b">
        <f t="shared" si="10"/>
        <v>0</v>
      </c>
      <c r="AC36" s="164" t="b">
        <f t="shared" si="11"/>
        <v>0</v>
      </c>
      <c r="AD36" s="164" t="b">
        <f t="shared" si="19"/>
        <v>0</v>
      </c>
      <c r="AE36" s="164" t="b">
        <f t="shared" si="20"/>
        <v>0</v>
      </c>
      <c r="AF36" s="164" t="b">
        <f t="shared" si="21"/>
        <v>0</v>
      </c>
      <c r="AG36" s="164" t="b">
        <f t="shared" si="22"/>
        <v>0</v>
      </c>
      <c r="AH36" s="164" t="b">
        <f t="shared" si="23"/>
        <v>0</v>
      </c>
      <c r="AI36" s="169" t="str">
        <f t="shared" si="12"/>
        <v/>
      </c>
      <c r="AJ36" s="265" t="str">
        <f t="shared" si="13"/>
        <v/>
      </c>
      <c r="AK36" s="242" t="str">
        <f t="shared" si="24"/>
        <v/>
      </c>
      <c r="AL36" s="167" t="str">
        <f t="shared" si="25"/>
        <v/>
      </c>
      <c r="AM36" s="168">
        <f t="shared" si="26"/>
        <v>0</v>
      </c>
      <c r="AN36" s="149" t="str">
        <f t="shared" si="27"/>
        <v/>
      </c>
      <c r="AO36" s="150" t="str">
        <f t="shared" si="28"/>
        <v/>
      </c>
      <c r="AP36" s="138"/>
      <c r="AQ36" s="167" t="str">
        <f t="shared" si="29"/>
        <v/>
      </c>
      <c r="AR36" s="245" t="str">
        <f t="shared" si="30"/>
        <v/>
      </c>
      <c r="AS36" s="245" t="str">
        <f t="shared" si="31"/>
        <v/>
      </c>
      <c r="AT36" s="245" t="str">
        <f t="shared" si="32"/>
        <v/>
      </c>
      <c r="AU36" s="244"/>
      <c r="AV36" s="245" t="str">
        <f t="shared" si="34"/>
        <v/>
      </c>
      <c r="AW36" s="245">
        <f t="shared" si="35"/>
        <v>0</v>
      </c>
      <c r="AX36" s="244"/>
      <c r="AY36" s="60" t="str">
        <f t="shared" si="33"/>
        <v/>
      </c>
      <c r="AZ36" s="61">
        <f t="shared" si="14"/>
        <v>0</v>
      </c>
    </row>
    <row r="37" spans="1:52" ht="15" customHeight="1" x14ac:dyDescent="0.25">
      <c r="A37">
        <v>20</v>
      </c>
      <c r="B37" s="267">
        <f>'M4'!B37</f>
        <v>0</v>
      </c>
      <c r="C37" s="260" t="str">
        <f>IF('M4'!C37="","",IF('M4'!C37&gt;0,'M4'!C37))</f>
        <v/>
      </c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15"/>
        <v>0</v>
      </c>
      <c r="N37" s="163" t="str">
        <f t="shared" si="16"/>
        <v/>
      </c>
      <c r="O37" s="163" t="str">
        <f t="shared" si="0"/>
        <v/>
      </c>
      <c r="P37" s="163" t="str">
        <f t="shared" si="0"/>
        <v/>
      </c>
      <c r="Q37" s="163">
        <f t="shared" si="17"/>
        <v>0</v>
      </c>
      <c r="R37" s="103" t="str">
        <f t="shared" si="1"/>
        <v/>
      </c>
      <c r="S37" s="103" t="str">
        <f t="shared" si="2"/>
        <v/>
      </c>
      <c r="T37" s="103" t="str">
        <f t="shared" si="3"/>
        <v/>
      </c>
      <c r="U37" s="103" t="str">
        <f t="shared" si="18"/>
        <v/>
      </c>
      <c r="V37" s="103" t="str">
        <f t="shared" si="4"/>
        <v/>
      </c>
      <c r="W37" s="103" t="str">
        <f t="shared" si="5"/>
        <v/>
      </c>
      <c r="X37" s="103">
        <f t="shared" si="6"/>
        <v>0</v>
      </c>
      <c r="Y37" s="164" t="b">
        <f t="shared" si="7"/>
        <v>0</v>
      </c>
      <c r="Z37" s="164" t="b">
        <f t="shared" si="8"/>
        <v>0</v>
      </c>
      <c r="AA37" s="164" t="b">
        <f t="shared" si="9"/>
        <v>0</v>
      </c>
      <c r="AB37" s="164" t="b">
        <f t="shared" si="10"/>
        <v>0</v>
      </c>
      <c r="AC37" s="164" t="b">
        <f t="shared" si="11"/>
        <v>0</v>
      </c>
      <c r="AD37" s="164" t="b">
        <f t="shared" si="19"/>
        <v>0</v>
      </c>
      <c r="AE37" s="164" t="b">
        <f t="shared" si="20"/>
        <v>0</v>
      </c>
      <c r="AF37" s="164" t="b">
        <f t="shared" si="21"/>
        <v>0</v>
      </c>
      <c r="AG37" s="164" t="b">
        <f t="shared" si="22"/>
        <v>0</v>
      </c>
      <c r="AH37" s="164" t="b">
        <f t="shared" si="23"/>
        <v>0</v>
      </c>
      <c r="AI37" s="169" t="str">
        <f t="shared" si="12"/>
        <v/>
      </c>
      <c r="AJ37" s="265" t="str">
        <f t="shared" si="13"/>
        <v/>
      </c>
      <c r="AK37" s="242" t="str">
        <f t="shared" si="24"/>
        <v/>
      </c>
      <c r="AL37" s="167" t="str">
        <f t="shared" si="25"/>
        <v/>
      </c>
      <c r="AM37" s="168">
        <f t="shared" si="26"/>
        <v>0</v>
      </c>
      <c r="AN37" s="149" t="str">
        <f t="shared" si="27"/>
        <v/>
      </c>
      <c r="AO37" s="150" t="str">
        <f t="shared" si="28"/>
        <v/>
      </c>
      <c r="AP37" s="138"/>
      <c r="AQ37" s="167" t="str">
        <f t="shared" si="29"/>
        <v/>
      </c>
      <c r="AR37" s="245" t="str">
        <f t="shared" si="30"/>
        <v/>
      </c>
      <c r="AS37" s="245" t="str">
        <f t="shared" si="31"/>
        <v/>
      </c>
      <c r="AT37" s="245" t="str">
        <f t="shared" si="32"/>
        <v/>
      </c>
      <c r="AU37" s="244"/>
      <c r="AV37" s="245" t="str">
        <f t="shared" si="34"/>
        <v/>
      </c>
      <c r="AW37" s="245">
        <f t="shared" si="35"/>
        <v>0</v>
      </c>
      <c r="AX37" s="244"/>
      <c r="AY37" s="60" t="str">
        <f t="shared" si="33"/>
        <v/>
      </c>
      <c r="AZ37" s="61">
        <f t="shared" si="14"/>
        <v>0</v>
      </c>
    </row>
    <row r="38" spans="1:52" ht="15" customHeight="1" x14ac:dyDescent="0.25">
      <c r="A38">
        <v>21</v>
      </c>
      <c r="B38" s="268">
        <f>'M4'!B38</f>
        <v>0</v>
      </c>
      <c r="C38" s="260" t="str">
        <f>IF('M4'!C38="","",IF('M4'!C38&gt;0,'M4'!C38))</f>
        <v/>
      </c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15"/>
        <v>0</v>
      </c>
      <c r="N38" s="163" t="str">
        <f t="shared" si="16"/>
        <v/>
      </c>
      <c r="O38" s="163" t="str">
        <f t="shared" si="0"/>
        <v/>
      </c>
      <c r="P38" s="163" t="str">
        <f t="shared" si="0"/>
        <v/>
      </c>
      <c r="Q38" s="163">
        <f t="shared" si="17"/>
        <v>0</v>
      </c>
      <c r="R38" s="103" t="str">
        <f t="shared" si="1"/>
        <v/>
      </c>
      <c r="S38" s="103" t="str">
        <f t="shared" si="2"/>
        <v/>
      </c>
      <c r="T38" s="103" t="str">
        <f t="shared" si="3"/>
        <v/>
      </c>
      <c r="U38" s="103" t="str">
        <f t="shared" si="18"/>
        <v/>
      </c>
      <c r="V38" s="103" t="str">
        <f t="shared" si="4"/>
        <v/>
      </c>
      <c r="W38" s="103" t="str">
        <f t="shared" si="5"/>
        <v/>
      </c>
      <c r="X38" s="103">
        <f t="shared" si="6"/>
        <v>0</v>
      </c>
      <c r="Y38" s="164" t="b">
        <f t="shared" si="7"/>
        <v>0</v>
      </c>
      <c r="Z38" s="164" t="b">
        <f t="shared" si="8"/>
        <v>0</v>
      </c>
      <c r="AA38" s="164" t="b">
        <f t="shared" si="9"/>
        <v>0</v>
      </c>
      <c r="AB38" s="164" t="b">
        <f t="shared" si="10"/>
        <v>0</v>
      </c>
      <c r="AC38" s="164" t="b">
        <f t="shared" si="11"/>
        <v>0</v>
      </c>
      <c r="AD38" s="164" t="b">
        <f t="shared" si="19"/>
        <v>0</v>
      </c>
      <c r="AE38" s="164" t="b">
        <f t="shared" si="20"/>
        <v>0</v>
      </c>
      <c r="AF38" s="164" t="b">
        <f t="shared" si="21"/>
        <v>0</v>
      </c>
      <c r="AG38" s="164" t="b">
        <f t="shared" si="22"/>
        <v>0</v>
      </c>
      <c r="AH38" s="164" t="b">
        <f t="shared" si="23"/>
        <v>0</v>
      </c>
      <c r="AI38" s="169" t="str">
        <f t="shared" si="12"/>
        <v/>
      </c>
      <c r="AJ38" s="265" t="str">
        <f t="shared" si="13"/>
        <v/>
      </c>
      <c r="AK38" s="242" t="str">
        <f t="shared" si="24"/>
        <v/>
      </c>
      <c r="AL38" s="167" t="str">
        <f t="shared" si="25"/>
        <v/>
      </c>
      <c r="AM38" s="168">
        <f t="shared" si="26"/>
        <v>0</v>
      </c>
      <c r="AN38" s="149" t="str">
        <f t="shared" si="27"/>
        <v/>
      </c>
      <c r="AO38" s="150" t="str">
        <f t="shared" si="28"/>
        <v/>
      </c>
      <c r="AP38" s="138"/>
      <c r="AQ38" s="167" t="str">
        <f t="shared" si="29"/>
        <v/>
      </c>
      <c r="AR38" s="245" t="str">
        <f t="shared" si="30"/>
        <v/>
      </c>
      <c r="AS38" s="245" t="str">
        <f t="shared" si="31"/>
        <v/>
      </c>
      <c r="AT38" s="245" t="str">
        <f t="shared" si="32"/>
        <v/>
      </c>
      <c r="AU38" s="244"/>
      <c r="AV38" s="245" t="str">
        <f t="shared" si="34"/>
        <v/>
      </c>
      <c r="AW38" s="245">
        <f t="shared" si="35"/>
        <v>0</v>
      </c>
      <c r="AX38" s="244"/>
      <c r="AY38" s="60" t="str">
        <f t="shared" si="33"/>
        <v/>
      </c>
      <c r="AZ38" s="61">
        <f t="shared" si="14"/>
        <v>0</v>
      </c>
    </row>
    <row r="39" spans="1:52" ht="15" customHeight="1" x14ac:dyDescent="0.25">
      <c r="A39">
        <v>22</v>
      </c>
      <c r="B39" s="268">
        <f>'M4'!B39</f>
        <v>0</v>
      </c>
      <c r="C39" s="260" t="str">
        <f>IF('M4'!C39="","",IF('M4'!C39&gt;0,'M4'!C39))</f>
        <v/>
      </c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15"/>
        <v>0</v>
      </c>
      <c r="N39" s="163" t="str">
        <f t="shared" si="16"/>
        <v/>
      </c>
      <c r="O39" s="163" t="str">
        <f t="shared" si="0"/>
        <v/>
      </c>
      <c r="P39" s="163" t="str">
        <f t="shared" si="0"/>
        <v/>
      </c>
      <c r="Q39" s="163">
        <f t="shared" si="17"/>
        <v>0</v>
      </c>
      <c r="R39" s="103" t="str">
        <f t="shared" si="1"/>
        <v/>
      </c>
      <c r="S39" s="103" t="str">
        <f t="shared" si="2"/>
        <v/>
      </c>
      <c r="T39" s="103" t="str">
        <f t="shared" si="3"/>
        <v/>
      </c>
      <c r="U39" s="103" t="str">
        <f t="shared" si="18"/>
        <v/>
      </c>
      <c r="V39" s="103" t="str">
        <f t="shared" si="4"/>
        <v/>
      </c>
      <c r="W39" s="103" t="str">
        <f t="shared" si="5"/>
        <v/>
      </c>
      <c r="X39" s="103">
        <f t="shared" si="6"/>
        <v>0</v>
      </c>
      <c r="Y39" s="164" t="b">
        <f t="shared" si="7"/>
        <v>0</v>
      </c>
      <c r="Z39" s="164" t="b">
        <f t="shared" si="8"/>
        <v>0</v>
      </c>
      <c r="AA39" s="164" t="b">
        <f t="shared" si="9"/>
        <v>0</v>
      </c>
      <c r="AB39" s="164" t="b">
        <f t="shared" si="10"/>
        <v>0</v>
      </c>
      <c r="AC39" s="164" t="b">
        <f t="shared" si="11"/>
        <v>0</v>
      </c>
      <c r="AD39" s="164" t="b">
        <f t="shared" si="19"/>
        <v>0</v>
      </c>
      <c r="AE39" s="164" t="b">
        <f t="shared" si="20"/>
        <v>0</v>
      </c>
      <c r="AF39" s="164" t="b">
        <f t="shared" si="21"/>
        <v>0</v>
      </c>
      <c r="AG39" s="164" t="b">
        <f t="shared" si="22"/>
        <v>0</v>
      </c>
      <c r="AH39" s="164" t="b">
        <f t="shared" si="23"/>
        <v>0</v>
      </c>
      <c r="AI39" s="169" t="str">
        <f t="shared" si="12"/>
        <v/>
      </c>
      <c r="AJ39" s="265" t="str">
        <f t="shared" si="13"/>
        <v/>
      </c>
      <c r="AK39" s="242" t="str">
        <f t="shared" si="24"/>
        <v/>
      </c>
      <c r="AL39" s="167" t="str">
        <f t="shared" si="25"/>
        <v/>
      </c>
      <c r="AM39" s="168">
        <f t="shared" si="26"/>
        <v>0</v>
      </c>
      <c r="AN39" s="149" t="str">
        <f t="shared" si="27"/>
        <v/>
      </c>
      <c r="AO39" s="150" t="str">
        <f t="shared" si="28"/>
        <v/>
      </c>
      <c r="AP39" s="138"/>
      <c r="AQ39" s="167" t="str">
        <f t="shared" si="29"/>
        <v/>
      </c>
      <c r="AR39" s="245" t="str">
        <f t="shared" si="30"/>
        <v/>
      </c>
      <c r="AS39" s="245" t="str">
        <f t="shared" si="31"/>
        <v/>
      </c>
      <c r="AT39" s="245" t="str">
        <f t="shared" si="32"/>
        <v/>
      </c>
      <c r="AU39" s="244"/>
      <c r="AV39" s="245" t="str">
        <f t="shared" si="34"/>
        <v/>
      </c>
      <c r="AW39" s="245">
        <f t="shared" si="35"/>
        <v>0</v>
      </c>
      <c r="AX39" s="244"/>
      <c r="AY39" s="60" t="str">
        <f t="shared" si="33"/>
        <v/>
      </c>
      <c r="AZ39" s="61">
        <f t="shared" si="14"/>
        <v>0</v>
      </c>
    </row>
    <row r="40" spans="1:52" ht="15" customHeight="1" x14ac:dyDescent="0.25">
      <c r="A40">
        <v>23</v>
      </c>
      <c r="B40" s="268">
        <f>'M4'!B40</f>
        <v>0</v>
      </c>
      <c r="C40" s="260" t="str">
        <f>IF('M4'!C40="","",IF('M4'!C40&gt;0,'M4'!C40))</f>
        <v/>
      </c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15"/>
        <v>0</v>
      </c>
      <c r="N40" s="163" t="str">
        <f t="shared" si="16"/>
        <v/>
      </c>
      <c r="O40" s="163" t="str">
        <f t="shared" si="0"/>
        <v/>
      </c>
      <c r="P40" s="163" t="str">
        <f t="shared" si="0"/>
        <v/>
      </c>
      <c r="Q40" s="163">
        <f t="shared" si="17"/>
        <v>0</v>
      </c>
      <c r="R40" s="103" t="str">
        <f t="shared" si="1"/>
        <v/>
      </c>
      <c r="S40" s="103" t="str">
        <f t="shared" si="2"/>
        <v/>
      </c>
      <c r="T40" s="103" t="str">
        <f t="shared" si="3"/>
        <v/>
      </c>
      <c r="U40" s="103" t="str">
        <f t="shared" si="18"/>
        <v/>
      </c>
      <c r="V40" s="103" t="str">
        <f t="shared" si="4"/>
        <v/>
      </c>
      <c r="W40" s="103" t="str">
        <f t="shared" si="5"/>
        <v/>
      </c>
      <c r="X40" s="103">
        <f t="shared" si="6"/>
        <v>0</v>
      </c>
      <c r="Y40" s="164" t="b">
        <f t="shared" si="7"/>
        <v>0</v>
      </c>
      <c r="Z40" s="164" t="b">
        <f t="shared" si="8"/>
        <v>0</v>
      </c>
      <c r="AA40" s="164" t="b">
        <f t="shared" si="9"/>
        <v>0</v>
      </c>
      <c r="AB40" s="164" t="b">
        <f t="shared" si="10"/>
        <v>0</v>
      </c>
      <c r="AC40" s="164" t="b">
        <f t="shared" si="11"/>
        <v>0</v>
      </c>
      <c r="AD40" s="164" t="b">
        <f t="shared" si="19"/>
        <v>0</v>
      </c>
      <c r="AE40" s="164" t="b">
        <f t="shared" si="20"/>
        <v>0</v>
      </c>
      <c r="AF40" s="164" t="b">
        <f t="shared" si="21"/>
        <v>0</v>
      </c>
      <c r="AG40" s="164" t="b">
        <f t="shared" si="22"/>
        <v>0</v>
      </c>
      <c r="AH40" s="164" t="b">
        <f t="shared" si="23"/>
        <v>0</v>
      </c>
      <c r="AI40" s="169" t="str">
        <f t="shared" si="12"/>
        <v/>
      </c>
      <c r="AJ40" s="265" t="str">
        <f t="shared" si="13"/>
        <v/>
      </c>
      <c r="AK40" s="242" t="str">
        <f t="shared" si="24"/>
        <v/>
      </c>
      <c r="AL40" s="167" t="str">
        <f t="shared" si="25"/>
        <v/>
      </c>
      <c r="AM40" s="168">
        <f t="shared" si="26"/>
        <v>0</v>
      </c>
      <c r="AN40" s="149" t="str">
        <f t="shared" si="27"/>
        <v/>
      </c>
      <c r="AO40" s="150" t="str">
        <f t="shared" si="28"/>
        <v/>
      </c>
      <c r="AP40" s="138"/>
      <c r="AQ40" s="167" t="str">
        <f t="shared" si="29"/>
        <v/>
      </c>
      <c r="AR40" s="245" t="str">
        <f t="shared" si="30"/>
        <v/>
      </c>
      <c r="AS40" s="245" t="str">
        <f t="shared" si="31"/>
        <v/>
      </c>
      <c r="AT40" s="245" t="str">
        <f t="shared" si="32"/>
        <v/>
      </c>
      <c r="AU40" s="244"/>
      <c r="AV40" s="245" t="str">
        <f t="shared" si="34"/>
        <v/>
      </c>
      <c r="AW40" s="245">
        <f t="shared" si="35"/>
        <v>0</v>
      </c>
      <c r="AX40" s="244"/>
      <c r="AY40" s="60" t="str">
        <f t="shared" si="33"/>
        <v/>
      </c>
      <c r="AZ40" s="61">
        <f t="shared" si="14"/>
        <v>0</v>
      </c>
    </row>
    <row r="41" spans="1:52" ht="15" customHeight="1" x14ac:dyDescent="0.25">
      <c r="A41">
        <v>24</v>
      </c>
      <c r="B41" s="268">
        <f>'M4'!B41</f>
        <v>0</v>
      </c>
      <c r="C41" s="260" t="str">
        <f>IF('M4'!C41="","",IF('M4'!C41&gt;0,'M4'!C41))</f>
        <v/>
      </c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15"/>
        <v>0</v>
      </c>
      <c r="N41" s="163" t="str">
        <f t="shared" si="16"/>
        <v/>
      </c>
      <c r="O41" s="163" t="str">
        <f t="shared" si="0"/>
        <v/>
      </c>
      <c r="P41" s="163" t="str">
        <f t="shared" si="0"/>
        <v/>
      </c>
      <c r="Q41" s="163">
        <f t="shared" si="17"/>
        <v>0</v>
      </c>
      <c r="R41" s="103" t="str">
        <f t="shared" si="1"/>
        <v/>
      </c>
      <c r="S41" s="103" t="str">
        <f t="shared" si="2"/>
        <v/>
      </c>
      <c r="T41" s="103" t="str">
        <f t="shared" si="3"/>
        <v/>
      </c>
      <c r="U41" s="103" t="str">
        <f t="shared" si="18"/>
        <v/>
      </c>
      <c r="V41" s="103" t="str">
        <f t="shared" si="4"/>
        <v/>
      </c>
      <c r="W41" s="103" t="str">
        <f t="shared" si="5"/>
        <v/>
      </c>
      <c r="X41" s="103">
        <f t="shared" si="6"/>
        <v>0</v>
      </c>
      <c r="Y41" s="164" t="b">
        <f t="shared" si="7"/>
        <v>0</v>
      </c>
      <c r="Z41" s="164" t="b">
        <f t="shared" si="8"/>
        <v>0</v>
      </c>
      <c r="AA41" s="164" t="b">
        <f t="shared" si="9"/>
        <v>0</v>
      </c>
      <c r="AB41" s="164" t="b">
        <f t="shared" si="10"/>
        <v>0</v>
      </c>
      <c r="AC41" s="164" t="b">
        <f t="shared" si="11"/>
        <v>0</v>
      </c>
      <c r="AD41" s="164" t="b">
        <f t="shared" si="19"/>
        <v>0</v>
      </c>
      <c r="AE41" s="164" t="b">
        <f t="shared" si="20"/>
        <v>0</v>
      </c>
      <c r="AF41" s="164" t="b">
        <f t="shared" si="21"/>
        <v>0</v>
      </c>
      <c r="AG41" s="164" t="b">
        <f t="shared" si="22"/>
        <v>0</v>
      </c>
      <c r="AH41" s="164" t="b">
        <f t="shared" si="23"/>
        <v>0</v>
      </c>
      <c r="AI41" s="169" t="str">
        <f t="shared" si="12"/>
        <v/>
      </c>
      <c r="AJ41" s="265" t="str">
        <f t="shared" si="13"/>
        <v/>
      </c>
      <c r="AK41" s="242" t="str">
        <f t="shared" si="24"/>
        <v/>
      </c>
      <c r="AL41" s="167" t="str">
        <f t="shared" si="25"/>
        <v/>
      </c>
      <c r="AM41" s="168">
        <f t="shared" si="26"/>
        <v>0</v>
      </c>
      <c r="AN41" s="149" t="str">
        <f t="shared" si="27"/>
        <v/>
      </c>
      <c r="AO41" s="150" t="str">
        <f t="shared" si="28"/>
        <v/>
      </c>
      <c r="AP41" s="138"/>
      <c r="AQ41" s="167" t="str">
        <f t="shared" si="29"/>
        <v/>
      </c>
      <c r="AR41" s="245" t="str">
        <f t="shared" si="30"/>
        <v/>
      </c>
      <c r="AS41" s="245" t="str">
        <f t="shared" si="31"/>
        <v/>
      </c>
      <c r="AT41" s="245" t="str">
        <f t="shared" si="32"/>
        <v/>
      </c>
      <c r="AU41" s="244"/>
      <c r="AV41" s="245" t="str">
        <f t="shared" si="34"/>
        <v/>
      </c>
      <c r="AW41" s="245">
        <f t="shared" si="35"/>
        <v>0</v>
      </c>
      <c r="AX41" s="244"/>
      <c r="AY41" s="60" t="str">
        <f t="shared" si="33"/>
        <v/>
      </c>
      <c r="AZ41" s="61">
        <f t="shared" si="14"/>
        <v>0</v>
      </c>
    </row>
    <row r="42" spans="1:52" ht="15" customHeight="1" x14ac:dyDescent="0.25">
      <c r="A42">
        <v>25</v>
      </c>
      <c r="B42" s="268">
        <f>'M4'!B42</f>
        <v>0</v>
      </c>
      <c r="C42" s="260" t="str">
        <f>IF('M4'!C42="","",IF('M4'!C42&gt;0,'M4'!C42))</f>
        <v/>
      </c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15"/>
        <v>0</v>
      </c>
      <c r="N42" s="163" t="str">
        <f t="shared" si="16"/>
        <v/>
      </c>
      <c r="O42" s="163" t="str">
        <f t="shared" si="0"/>
        <v/>
      </c>
      <c r="P42" s="163" t="str">
        <f t="shared" si="0"/>
        <v/>
      </c>
      <c r="Q42" s="163">
        <f t="shared" si="17"/>
        <v>0</v>
      </c>
      <c r="R42" s="103" t="str">
        <f t="shared" si="1"/>
        <v/>
      </c>
      <c r="S42" s="103" t="str">
        <f t="shared" si="2"/>
        <v/>
      </c>
      <c r="T42" s="103" t="str">
        <f t="shared" si="3"/>
        <v/>
      </c>
      <c r="U42" s="103" t="str">
        <f t="shared" si="18"/>
        <v/>
      </c>
      <c r="V42" s="103" t="str">
        <f t="shared" si="4"/>
        <v/>
      </c>
      <c r="W42" s="103" t="str">
        <f t="shared" si="5"/>
        <v/>
      </c>
      <c r="X42" s="103">
        <f t="shared" si="6"/>
        <v>0</v>
      </c>
      <c r="Y42" s="164" t="b">
        <f t="shared" si="7"/>
        <v>0</v>
      </c>
      <c r="Z42" s="164" t="b">
        <f t="shared" si="8"/>
        <v>0</v>
      </c>
      <c r="AA42" s="164" t="b">
        <f t="shared" si="9"/>
        <v>0</v>
      </c>
      <c r="AB42" s="164" t="b">
        <f t="shared" si="10"/>
        <v>0</v>
      </c>
      <c r="AC42" s="164" t="b">
        <f t="shared" si="11"/>
        <v>0</v>
      </c>
      <c r="AD42" s="164" t="b">
        <f t="shared" si="19"/>
        <v>0</v>
      </c>
      <c r="AE42" s="164" t="b">
        <f t="shared" si="20"/>
        <v>0</v>
      </c>
      <c r="AF42" s="164" t="b">
        <f t="shared" si="21"/>
        <v>0</v>
      </c>
      <c r="AG42" s="164" t="b">
        <f t="shared" si="22"/>
        <v>0</v>
      </c>
      <c r="AH42" s="164" t="b">
        <f t="shared" si="23"/>
        <v>0</v>
      </c>
      <c r="AI42" s="169" t="str">
        <f t="shared" si="12"/>
        <v/>
      </c>
      <c r="AJ42" s="265" t="str">
        <f t="shared" si="13"/>
        <v/>
      </c>
      <c r="AK42" s="242" t="str">
        <f t="shared" si="24"/>
        <v/>
      </c>
      <c r="AL42" s="167" t="str">
        <f t="shared" si="25"/>
        <v/>
      </c>
      <c r="AM42" s="168">
        <f t="shared" si="26"/>
        <v>0</v>
      </c>
      <c r="AN42" s="149" t="str">
        <f t="shared" si="27"/>
        <v/>
      </c>
      <c r="AO42" s="150" t="str">
        <f t="shared" si="28"/>
        <v/>
      </c>
      <c r="AP42" s="138"/>
      <c r="AQ42" s="167" t="str">
        <f t="shared" si="29"/>
        <v/>
      </c>
      <c r="AR42" s="245" t="str">
        <f t="shared" si="30"/>
        <v/>
      </c>
      <c r="AS42" s="245" t="str">
        <f t="shared" si="31"/>
        <v/>
      </c>
      <c r="AT42" s="245" t="str">
        <f t="shared" si="32"/>
        <v/>
      </c>
      <c r="AU42" s="244"/>
      <c r="AV42" s="245" t="str">
        <f t="shared" si="34"/>
        <v/>
      </c>
      <c r="AW42" s="245">
        <f t="shared" si="35"/>
        <v>0</v>
      </c>
      <c r="AX42" s="244"/>
      <c r="AY42" s="60" t="str">
        <f t="shared" si="33"/>
        <v/>
      </c>
      <c r="AZ42" s="61">
        <f t="shared" si="14"/>
        <v>0</v>
      </c>
    </row>
    <row r="43" spans="1:52" ht="15" customHeight="1" x14ac:dyDescent="0.25">
      <c r="A43">
        <v>26</v>
      </c>
      <c r="B43" s="268">
        <f>'M4'!B43</f>
        <v>0</v>
      </c>
      <c r="C43" s="260" t="str">
        <f>IF('M4'!C43="","",IF('M4'!C43&gt;0,'M4'!C43))</f>
        <v/>
      </c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15"/>
        <v>0</v>
      </c>
      <c r="N43" s="163" t="str">
        <f t="shared" si="16"/>
        <v/>
      </c>
      <c r="O43" s="163" t="str">
        <f t="shared" si="0"/>
        <v/>
      </c>
      <c r="P43" s="163" t="str">
        <f t="shared" si="0"/>
        <v/>
      </c>
      <c r="Q43" s="163">
        <f t="shared" si="17"/>
        <v>0</v>
      </c>
      <c r="R43" s="103" t="str">
        <f t="shared" si="1"/>
        <v/>
      </c>
      <c r="S43" s="103" t="str">
        <f t="shared" si="2"/>
        <v/>
      </c>
      <c r="T43" s="103" t="str">
        <f t="shared" si="3"/>
        <v/>
      </c>
      <c r="U43" s="103" t="str">
        <f t="shared" si="18"/>
        <v/>
      </c>
      <c r="V43" s="103" t="str">
        <f t="shared" si="4"/>
        <v/>
      </c>
      <c r="W43" s="103" t="str">
        <f t="shared" si="5"/>
        <v/>
      </c>
      <c r="X43" s="103">
        <f t="shared" si="6"/>
        <v>0</v>
      </c>
      <c r="Y43" s="164" t="b">
        <f t="shared" si="7"/>
        <v>0</v>
      </c>
      <c r="Z43" s="164" t="b">
        <f t="shared" si="8"/>
        <v>0</v>
      </c>
      <c r="AA43" s="164" t="b">
        <f t="shared" si="9"/>
        <v>0</v>
      </c>
      <c r="AB43" s="164" t="b">
        <f t="shared" si="10"/>
        <v>0</v>
      </c>
      <c r="AC43" s="164" t="b">
        <f t="shared" si="11"/>
        <v>0</v>
      </c>
      <c r="AD43" s="164" t="b">
        <f t="shared" si="19"/>
        <v>0</v>
      </c>
      <c r="AE43" s="164" t="b">
        <f t="shared" si="20"/>
        <v>0</v>
      </c>
      <c r="AF43" s="164" t="b">
        <f t="shared" si="21"/>
        <v>0</v>
      </c>
      <c r="AG43" s="164" t="b">
        <f t="shared" si="22"/>
        <v>0</v>
      </c>
      <c r="AH43" s="164" t="b">
        <f t="shared" si="23"/>
        <v>0</v>
      </c>
      <c r="AI43" s="169" t="str">
        <f t="shared" si="12"/>
        <v/>
      </c>
      <c r="AJ43" s="265" t="str">
        <f t="shared" si="13"/>
        <v/>
      </c>
      <c r="AK43" s="242" t="str">
        <f t="shared" si="24"/>
        <v/>
      </c>
      <c r="AL43" s="167" t="str">
        <f t="shared" si="25"/>
        <v/>
      </c>
      <c r="AM43" s="168">
        <f t="shared" si="26"/>
        <v>0</v>
      </c>
      <c r="AN43" s="149" t="str">
        <f t="shared" si="27"/>
        <v/>
      </c>
      <c r="AO43" s="150" t="str">
        <f t="shared" si="28"/>
        <v/>
      </c>
      <c r="AP43" s="138"/>
      <c r="AQ43" s="167" t="str">
        <f t="shared" si="29"/>
        <v/>
      </c>
      <c r="AR43" s="245" t="str">
        <f t="shared" si="30"/>
        <v/>
      </c>
      <c r="AS43" s="245" t="str">
        <f t="shared" si="31"/>
        <v/>
      </c>
      <c r="AT43" s="245" t="str">
        <f t="shared" si="32"/>
        <v/>
      </c>
      <c r="AU43" s="244"/>
      <c r="AV43" s="245" t="str">
        <f t="shared" si="34"/>
        <v/>
      </c>
      <c r="AW43" s="245">
        <f t="shared" si="35"/>
        <v>0</v>
      </c>
      <c r="AX43" s="244"/>
      <c r="AY43" s="60" t="str">
        <f t="shared" si="33"/>
        <v/>
      </c>
      <c r="AZ43" s="61">
        <f t="shared" si="14"/>
        <v>0</v>
      </c>
    </row>
    <row r="44" spans="1:52" ht="15" customHeight="1" x14ac:dyDescent="0.25">
      <c r="A44">
        <v>27</v>
      </c>
      <c r="B44" s="268">
        <f>'M4'!B44</f>
        <v>0</v>
      </c>
      <c r="C44" s="260" t="str">
        <f>IF('M4'!C44="","",IF('M4'!C44&gt;0,'M4'!C44))</f>
        <v/>
      </c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15"/>
        <v>0</v>
      </c>
      <c r="N44" s="163" t="str">
        <f t="shared" si="16"/>
        <v/>
      </c>
      <c r="O44" s="163" t="str">
        <f t="shared" si="0"/>
        <v/>
      </c>
      <c r="P44" s="163" t="str">
        <f t="shared" si="0"/>
        <v/>
      </c>
      <c r="Q44" s="163">
        <f t="shared" si="17"/>
        <v>0</v>
      </c>
      <c r="R44" s="103" t="str">
        <f t="shared" si="1"/>
        <v/>
      </c>
      <c r="S44" s="103" t="str">
        <f t="shared" si="2"/>
        <v/>
      </c>
      <c r="T44" s="103" t="str">
        <f t="shared" si="3"/>
        <v/>
      </c>
      <c r="U44" s="103" t="str">
        <f t="shared" si="18"/>
        <v/>
      </c>
      <c r="V44" s="103" t="str">
        <f t="shared" si="4"/>
        <v/>
      </c>
      <c r="W44" s="103" t="str">
        <f t="shared" si="5"/>
        <v/>
      </c>
      <c r="X44" s="103">
        <f t="shared" si="6"/>
        <v>0</v>
      </c>
      <c r="Y44" s="164" t="b">
        <f t="shared" si="7"/>
        <v>0</v>
      </c>
      <c r="Z44" s="164" t="b">
        <f t="shared" si="8"/>
        <v>0</v>
      </c>
      <c r="AA44" s="164" t="b">
        <f t="shared" si="9"/>
        <v>0</v>
      </c>
      <c r="AB44" s="164" t="b">
        <f t="shared" si="10"/>
        <v>0</v>
      </c>
      <c r="AC44" s="164" t="b">
        <f t="shared" si="11"/>
        <v>0</v>
      </c>
      <c r="AD44" s="164" t="b">
        <f t="shared" si="19"/>
        <v>0</v>
      </c>
      <c r="AE44" s="164" t="b">
        <f t="shared" si="20"/>
        <v>0</v>
      </c>
      <c r="AF44" s="164" t="b">
        <f t="shared" si="21"/>
        <v>0</v>
      </c>
      <c r="AG44" s="164" t="b">
        <f t="shared" si="22"/>
        <v>0</v>
      </c>
      <c r="AH44" s="164" t="b">
        <f t="shared" si="23"/>
        <v>0</v>
      </c>
      <c r="AI44" s="169" t="str">
        <f t="shared" si="12"/>
        <v/>
      </c>
      <c r="AJ44" s="265" t="str">
        <f t="shared" si="13"/>
        <v/>
      </c>
      <c r="AK44" s="242" t="str">
        <f t="shared" si="24"/>
        <v/>
      </c>
      <c r="AL44" s="167" t="str">
        <f t="shared" si="25"/>
        <v/>
      </c>
      <c r="AM44" s="168">
        <f t="shared" si="26"/>
        <v>0</v>
      </c>
      <c r="AN44" s="149" t="str">
        <f t="shared" si="27"/>
        <v/>
      </c>
      <c r="AO44" s="150" t="str">
        <f t="shared" si="28"/>
        <v/>
      </c>
      <c r="AP44" s="138"/>
      <c r="AQ44" s="167" t="str">
        <f t="shared" si="29"/>
        <v/>
      </c>
      <c r="AR44" s="245" t="str">
        <f t="shared" si="30"/>
        <v/>
      </c>
      <c r="AS44" s="245" t="str">
        <f t="shared" si="31"/>
        <v/>
      </c>
      <c r="AT44" s="245" t="str">
        <f t="shared" si="32"/>
        <v/>
      </c>
      <c r="AU44" s="244"/>
      <c r="AV44" s="245" t="str">
        <f t="shared" si="34"/>
        <v/>
      </c>
      <c r="AW44" s="245">
        <f t="shared" si="35"/>
        <v>0</v>
      </c>
      <c r="AX44" s="244"/>
      <c r="AY44" s="60" t="str">
        <f t="shared" si="33"/>
        <v/>
      </c>
      <c r="AZ44" s="61">
        <f t="shared" si="14"/>
        <v>0</v>
      </c>
    </row>
    <row r="45" spans="1:52" ht="15" customHeight="1" x14ac:dyDescent="0.25">
      <c r="A45">
        <v>28</v>
      </c>
      <c r="B45" s="268">
        <f>'M4'!B45</f>
        <v>0</v>
      </c>
      <c r="C45" s="260" t="str">
        <f>IF('M4'!C45="","",IF('M4'!C45&gt;0,'M4'!C45))</f>
        <v/>
      </c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15"/>
        <v>0</v>
      </c>
      <c r="N45" s="163" t="str">
        <f t="shared" si="16"/>
        <v/>
      </c>
      <c r="O45" s="163" t="str">
        <f t="shared" si="0"/>
        <v/>
      </c>
      <c r="P45" s="163" t="str">
        <f t="shared" si="0"/>
        <v/>
      </c>
      <c r="Q45" s="163">
        <f t="shared" si="17"/>
        <v>0</v>
      </c>
      <c r="R45" s="103" t="str">
        <f t="shared" si="1"/>
        <v/>
      </c>
      <c r="S45" s="103" t="str">
        <f t="shared" si="2"/>
        <v/>
      </c>
      <c r="T45" s="103" t="str">
        <f t="shared" si="3"/>
        <v/>
      </c>
      <c r="U45" s="103" t="str">
        <f t="shared" si="18"/>
        <v/>
      </c>
      <c r="V45" s="103" t="str">
        <f t="shared" si="4"/>
        <v/>
      </c>
      <c r="W45" s="103" t="str">
        <f t="shared" si="5"/>
        <v/>
      </c>
      <c r="X45" s="103">
        <f t="shared" si="6"/>
        <v>0</v>
      </c>
      <c r="Y45" s="164" t="b">
        <f t="shared" si="7"/>
        <v>0</v>
      </c>
      <c r="Z45" s="164" t="b">
        <f t="shared" si="8"/>
        <v>0</v>
      </c>
      <c r="AA45" s="164" t="b">
        <f t="shared" si="9"/>
        <v>0</v>
      </c>
      <c r="AB45" s="164" t="b">
        <f t="shared" si="10"/>
        <v>0</v>
      </c>
      <c r="AC45" s="164" t="b">
        <f t="shared" si="11"/>
        <v>0</v>
      </c>
      <c r="AD45" s="164" t="b">
        <f t="shared" si="19"/>
        <v>0</v>
      </c>
      <c r="AE45" s="164" t="b">
        <f t="shared" si="20"/>
        <v>0</v>
      </c>
      <c r="AF45" s="164" t="b">
        <f t="shared" si="21"/>
        <v>0</v>
      </c>
      <c r="AG45" s="164" t="b">
        <f t="shared" si="22"/>
        <v>0</v>
      </c>
      <c r="AH45" s="164" t="b">
        <f t="shared" si="23"/>
        <v>0</v>
      </c>
      <c r="AI45" s="169" t="str">
        <f t="shared" si="12"/>
        <v/>
      </c>
      <c r="AJ45" s="265" t="str">
        <f t="shared" si="13"/>
        <v/>
      </c>
      <c r="AK45" s="242" t="str">
        <f t="shared" si="24"/>
        <v/>
      </c>
      <c r="AL45" s="167" t="str">
        <f t="shared" si="25"/>
        <v/>
      </c>
      <c r="AM45" s="168">
        <f t="shared" si="26"/>
        <v>0</v>
      </c>
      <c r="AN45" s="149" t="str">
        <f t="shared" si="27"/>
        <v/>
      </c>
      <c r="AO45" s="150" t="str">
        <f t="shared" si="28"/>
        <v/>
      </c>
      <c r="AP45" s="138"/>
      <c r="AQ45" s="167" t="str">
        <f t="shared" si="29"/>
        <v/>
      </c>
      <c r="AR45" s="245" t="str">
        <f t="shared" si="30"/>
        <v/>
      </c>
      <c r="AS45" s="245" t="str">
        <f t="shared" si="31"/>
        <v/>
      </c>
      <c r="AT45" s="245" t="str">
        <f t="shared" si="32"/>
        <v/>
      </c>
      <c r="AU45" s="244"/>
      <c r="AV45" s="245" t="str">
        <f t="shared" si="34"/>
        <v/>
      </c>
      <c r="AW45" s="245">
        <f t="shared" si="35"/>
        <v>0</v>
      </c>
      <c r="AX45" s="244"/>
      <c r="AY45" s="60" t="str">
        <f t="shared" si="33"/>
        <v/>
      </c>
      <c r="AZ45" s="61">
        <f t="shared" si="14"/>
        <v>0</v>
      </c>
    </row>
    <row r="46" spans="1:52" ht="15" customHeight="1" x14ac:dyDescent="0.25">
      <c r="A46">
        <v>29</v>
      </c>
      <c r="B46" s="268">
        <f>'M4'!B46</f>
        <v>0</v>
      </c>
      <c r="C46" s="260" t="str">
        <f>IF('M4'!C46="","",IF('M4'!C46&gt;0,'M4'!C46))</f>
        <v/>
      </c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15"/>
        <v>0</v>
      </c>
      <c r="N46" s="163" t="str">
        <f t="shared" si="16"/>
        <v/>
      </c>
      <c r="O46" s="163" t="str">
        <f t="shared" si="0"/>
        <v/>
      </c>
      <c r="P46" s="163" t="str">
        <f t="shared" si="0"/>
        <v/>
      </c>
      <c r="Q46" s="163">
        <f t="shared" si="17"/>
        <v>0</v>
      </c>
      <c r="R46" s="103" t="str">
        <f t="shared" si="1"/>
        <v/>
      </c>
      <c r="S46" s="103" t="str">
        <f t="shared" si="2"/>
        <v/>
      </c>
      <c r="T46" s="103" t="str">
        <f t="shared" si="3"/>
        <v/>
      </c>
      <c r="U46" s="103" t="str">
        <f t="shared" si="18"/>
        <v/>
      </c>
      <c r="V46" s="103" t="str">
        <f t="shared" si="4"/>
        <v/>
      </c>
      <c r="W46" s="103" t="str">
        <f t="shared" si="5"/>
        <v/>
      </c>
      <c r="X46" s="103">
        <f t="shared" si="6"/>
        <v>0</v>
      </c>
      <c r="Y46" s="164" t="b">
        <f t="shared" si="7"/>
        <v>0</v>
      </c>
      <c r="Z46" s="164" t="b">
        <f t="shared" si="8"/>
        <v>0</v>
      </c>
      <c r="AA46" s="164" t="b">
        <f t="shared" si="9"/>
        <v>0</v>
      </c>
      <c r="AB46" s="164" t="b">
        <f t="shared" si="10"/>
        <v>0</v>
      </c>
      <c r="AC46" s="164" t="b">
        <f t="shared" si="11"/>
        <v>0</v>
      </c>
      <c r="AD46" s="164" t="b">
        <f t="shared" si="19"/>
        <v>0</v>
      </c>
      <c r="AE46" s="164" t="b">
        <f t="shared" si="20"/>
        <v>0</v>
      </c>
      <c r="AF46" s="164" t="b">
        <f t="shared" si="21"/>
        <v>0</v>
      </c>
      <c r="AG46" s="164" t="b">
        <f t="shared" si="22"/>
        <v>0</v>
      </c>
      <c r="AH46" s="164" t="b">
        <f t="shared" si="23"/>
        <v>0</v>
      </c>
      <c r="AI46" s="169" t="str">
        <f t="shared" si="12"/>
        <v/>
      </c>
      <c r="AJ46" s="265" t="str">
        <f t="shared" si="13"/>
        <v/>
      </c>
      <c r="AK46" s="242" t="str">
        <f t="shared" si="24"/>
        <v/>
      </c>
      <c r="AL46" s="167" t="str">
        <f t="shared" si="25"/>
        <v/>
      </c>
      <c r="AM46" s="168">
        <f t="shared" si="26"/>
        <v>0</v>
      </c>
      <c r="AN46" s="149" t="str">
        <f t="shared" si="27"/>
        <v/>
      </c>
      <c r="AO46" s="150" t="str">
        <f t="shared" si="28"/>
        <v/>
      </c>
      <c r="AP46" s="138"/>
      <c r="AQ46" s="167" t="str">
        <f t="shared" si="29"/>
        <v/>
      </c>
      <c r="AR46" s="245" t="str">
        <f t="shared" si="30"/>
        <v/>
      </c>
      <c r="AS46" s="245" t="str">
        <f t="shared" si="31"/>
        <v/>
      </c>
      <c r="AT46" s="245" t="str">
        <f t="shared" si="32"/>
        <v/>
      </c>
      <c r="AU46" s="244"/>
      <c r="AV46" s="245" t="str">
        <f t="shared" si="34"/>
        <v/>
      </c>
      <c r="AW46" s="245">
        <f t="shared" si="35"/>
        <v>0</v>
      </c>
      <c r="AX46" s="244"/>
      <c r="AY46" s="60" t="str">
        <f t="shared" si="33"/>
        <v/>
      </c>
      <c r="AZ46" s="61">
        <f t="shared" si="14"/>
        <v>0</v>
      </c>
    </row>
    <row r="47" spans="1:52" ht="15" customHeight="1" x14ac:dyDescent="0.25">
      <c r="A47">
        <v>30</v>
      </c>
      <c r="B47" s="268">
        <f>'M4'!B47</f>
        <v>0</v>
      </c>
      <c r="C47" s="260" t="str">
        <f>IF('M4'!C47="","",IF('M4'!C47&gt;0,'M4'!C47))</f>
        <v/>
      </c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15"/>
        <v>0</v>
      </c>
      <c r="N47" s="163" t="str">
        <f t="shared" si="16"/>
        <v/>
      </c>
      <c r="O47" s="163" t="str">
        <f t="shared" si="0"/>
        <v/>
      </c>
      <c r="P47" s="163" t="str">
        <f t="shared" si="0"/>
        <v/>
      </c>
      <c r="Q47" s="163">
        <f t="shared" si="17"/>
        <v>0</v>
      </c>
      <c r="R47" s="103" t="str">
        <f t="shared" si="1"/>
        <v/>
      </c>
      <c r="S47" s="103" t="str">
        <f t="shared" si="2"/>
        <v/>
      </c>
      <c r="T47" s="103" t="str">
        <f t="shared" si="3"/>
        <v/>
      </c>
      <c r="U47" s="103" t="str">
        <f t="shared" si="18"/>
        <v/>
      </c>
      <c r="V47" s="103" t="str">
        <f t="shared" si="4"/>
        <v/>
      </c>
      <c r="W47" s="103" t="str">
        <f t="shared" si="5"/>
        <v/>
      </c>
      <c r="X47" s="103">
        <f t="shared" si="6"/>
        <v>0</v>
      </c>
      <c r="Y47" s="164" t="b">
        <f t="shared" si="7"/>
        <v>0</v>
      </c>
      <c r="Z47" s="164" t="b">
        <f t="shared" si="8"/>
        <v>0</v>
      </c>
      <c r="AA47" s="164" t="b">
        <f t="shared" si="9"/>
        <v>0</v>
      </c>
      <c r="AB47" s="164" t="b">
        <f t="shared" si="10"/>
        <v>0</v>
      </c>
      <c r="AC47" s="164" t="b">
        <f t="shared" si="11"/>
        <v>0</v>
      </c>
      <c r="AD47" s="164" t="b">
        <f t="shared" si="19"/>
        <v>0</v>
      </c>
      <c r="AE47" s="164" t="b">
        <f t="shared" si="20"/>
        <v>0</v>
      </c>
      <c r="AF47" s="164" t="b">
        <f t="shared" si="21"/>
        <v>0</v>
      </c>
      <c r="AG47" s="164" t="b">
        <f t="shared" si="22"/>
        <v>0</v>
      </c>
      <c r="AH47" s="164" t="b">
        <f t="shared" si="23"/>
        <v>0</v>
      </c>
      <c r="AI47" s="169" t="str">
        <f t="shared" si="12"/>
        <v/>
      </c>
      <c r="AJ47" s="265" t="str">
        <f t="shared" si="13"/>
        <v/>
      </c>
      <c r="AK47" s="242" t="str">
        <f t="shared" si="24"/>
        <v/>
      </c>
      <c r="AL47" s="167" t="str">
        <f t="shared" si="25"/>
        <v/>
      </c>
      <c r="AM47" s="168">
        <f t="shared" si="26"/>
        <v>0</v>
      </c>
      <c r="AN47" s="149" t="str">
        <f t="shared" si="27"/>
        <v/>
      </c>
      <c r="AO47" s="150" t="str">
        <f t="shared" si="28"/>
        <v/>
      </c>
      <c r="AP47" s="138"/>
      <c r="AQ47" s="167" t="str">
        <f t="shared" si="29"/>
        <v/>
      </c>
      <c r="AR47" s="245" t="str">
        <f t="shared" si="30"/>
        <v/>
      </c>
      <c r="AS47" s="245" t="str">
        <f t="shared" si="31"/>
        <v/>
      </c>
      <c r="AT47" s="245" t="str">
        <f t="shared" si="32"/>
        <v/>
      </c>
      <c r="AU47" s="244"/>
      <c r="AV47" s="245" t="str">
        <f t="shared" si="34"/>
        <v/>
      </c>
      <c r="AW47" s="245">
        <f t="shared" si="35"/>
        <v>0</v>
      </c>
      <c r="AX47" s="244"/>
      <c r="AY47" s="60" t="str">
        <f t="shared" si="33"/>
        <v/>
      </c>
      <c r="AZ47" s="61">
        <f t="shared" si="14"/>
        <v>0</v>
      </c>
    </row>
    <row r="48" spans="1:52" ht="15" customHeight="1" x14ac:dyDescent="0.25">
      <c r="A48">
        <v>31</v>
      </c>
      <c r="B48" s="268">
        <f>'M4'!B48</f>
        <v>0</v>
      </c>
      <c r="C48" s="260" t="str">
        <f>IF('M4'!C48="","",IF('M4'!C48&gt;0,'M4'!C48))</f>
        <v/>
      </c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15"/>
        <v>0</v>
      </c>
      <c r="N48" s="163" t="str">
        <f t="shared" si="16"/>
        <v/>
      </c>
      <c r="O48" s="163" t="str">
        <f t="shared" si="0"/>
        <v/>
      </c>
      <c r="P48" s="163" t="str">
        <f t="shared" si="0"/>
        <v/>
      </c>
      <c r="Q48" s="163">
        <f t="shared" si="17"/>
        <v>0</v>
      </c>
      <c r="R48" s="103" t="str">
        <f t="shared" si="1"/>
        <v/>
      </c>
      <c r="S48" s="103" t="str">
        <f t="shared" si="2"/>
        <v/>
      </c>
      <c r="T48" s="103" t="str">
        <f t="shared" si="3"/>
        <v/>
      </c>
      <c r="U48" s="103" t="str">
        <f t="shared" si="18"/>
        <v/>
      </c>
      <c r="V48" s="103" t="str">
        <f t="shared" si="4"/>
        <v/>
      </c>
      <c r="W48" s="103" t="str">
        <f t="shared" si="5"/>
        <v/>
      </c>
      <c r="X48" s="103">
        <f t="shared" si="6"/>
        <v>0</v>
      </c>
      <c r="Y48" s="164" t="b">
        <f t="shared" si="7"/>
        <v>0</v>
      </c>
      <c r="Z48" s="164" t="b">
        <f t="shared" si="8"/>
        <v>0</v>
      </c>
      <c r="AA48" s="164" t="b">
        <f t="shared" si="9"/>
        <v>0</v>
      </c>
      <c r="AB48" s="164" t="b">
        <f t="shared" si="10"/>
        <v>0</v>
      </c>
      <c r="AC48" s="164" t="b">
        <f t="shared" si="11"/>
        <v>0</v>
      </c>
      <c r="AD48" s="164" t="b">
        <f t="shared" si="19"/>
        <v>0</v>
      </c>
      <c r="AE48" s="164" t="b">
        <f t="shared" si="20"/>
        <v>0</v>
      </c>
      <c r="AF48" s="164" t="b">
        <f t="shared" si="21"/>
        <v>0</v>
      </c>
      <c r="AG48" s="164" t="b">
        <f t="shared" si="22"/>
        <v>0</v>
      </c>
      <c r="AH48" s="164" t="b">
        <f t="shared" si="23"/>
        <v>0</v>
      </c>
      <c r="AI48" s="169" t="str">
        <f t="shared" si="12"/>
        <v/>
      </c>
      <c r="AJ48" s="265" t="str">
        <f t="shared" si="13"/>
        <v/>
      </c>
      <c r="AK48" s="242" t="str">
        <f t="shared" si="24"/>
        <v/>
      </c>
      <c r="AL48" s="167" t="str">
        <f t="shared" si="25"/>
        <v/>
      </c>
      <c r="AM48" s="168">
        <f t="shared" si="26"/>
        <v>0</v>
      </c>
      <c r="AN48" s="149" t="str">
        <f t="shared" si="27"/>
        <v/>
      </c>
      <c r="AO48" s="150" t="str">
        <f t="shared" si="28"/>
        <v/>
      </c>
      <c r="AP48" s="138"/>
      <c r="AQ48" s="167" t="str">
        <f t="shared" si="29"/>
        <v/>
      </c>
      <c r="AR48" s="245" t="str">
        <f t="shared" si="30"/>
        <v/>
      </c>
      <c r="AS48" s="245" t="str">
        <f t="shared" si="31"/>
        <v/>
      </c>
      <c r="AT48" s="245" t="str">
        <f t="shared" si="32"/>
        <v/>
      </c>
      <c r="AU48" s="244"/>
      <c r="AV48" s="245" t="str">
        <f t="shared" si="34"/>
        <v/>
      </c>
      <c r="AW48" s="245">
        <f t="shared" si="35"/>
        <v>0</v>
      </c>
      <c r="AX48" s="244"/>
      <c r="AY48" s="60" t="str">
        <f t="shared" si="33"/>
        <v/>
      </c>
      <c r="AZ48" s="61">
        <f t="shared" si="14"/>
        <v>0</v>
      </c>
    </row>
    <row r="49" spans="1:52" ht="15" customHeight="1" x14ac:dyDescent="0.25">
      <c r="A49">
        <v>32</v>
      </c>
      <c r="B49" s="268">
        <f>'M4'!B49</f>
        <v>0</v>
      </c>
      <c r="C49" s="260" t="str">
        <f>IF('M4'!C49="","",IF('M4'!C49&gt;0,'M4'!C49))</f>
        <v/>
      </c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15"/>
        <v>0</v>
      </c>
      <c r="N49" s="163" t="str">
        <f t="shared" si="16"/>
        <v/>
      </c>
      <c r="O49" s="163" t="str">
        <f t="shared" si="0"/>
        <v/>
      </c>
      <c r="P49" s="163" t="str">
        <f t="shared" si="0"/>
        <v/>
      </c>
      <c r="Q49" s="163">
        <f t="shared" si="17"/>
        <v>0</v>
      </c>
      <c r="R49" s="103" t="str">
        <f t="shared" si="1"/>
        <v/>
      </c>
      <c r="S49" s="103" t="str">
        <f t="shared" si="2"/>
        <v/>
      </c>
      <c r="T49" s="103" t="str">
        <f t="shared" si="3"/>
        <v/>
      </c>
      <c r="U49" s="103" t="str">
        <f t="shared" si="18"/>
        <v/>
      </c>
      <c r="V49" s="103" t="str">
        <f t="shared" si="4"/>
        <v/>
      </c>
      <c r="W49" s="103" t="str">
        <f t="shared" si="5"/>
        <v/>
      </c>
      <c r="X49" s="103">
        <f t="shared" si="6"/>
        <v>0</v>
      </c>
      <c r="Y49" s="164" t="b">
        <f t="shared" si="7"/>
        <v>0</v>
      </c>
      <c r="Z49" s="164" t="b">
        <f t="shared" si="8"/>
        <v>0</v>
      </c>
      <c r="AA49" s="164" t="b">
        <f t="shared" si="9"/>
        <v>0</v>
      </c>
      <c r="AB49" s="164" t="b">
        <f t="shared" si="10"/>
        <v>0</v>
      </c>
      <c r="AC49" s="164" t="b">
        <f t="shared" si="11"/>
        <v>0</v>
      </c>
      <c r="AD49" s="164" t="b">
        <f t="shared" si="19"/>
        <v>0</v>
      </c>
      <c r="AE49" s="164" t="b">
        <f t="shared" si="20"/>
        <v>0</v>
      </c>
      <c r="AF49" s="164" t="b">
        <f t="shared" si="21"/>
        <v>0</v>
      </c>
      <c r="AG49" s="164" t="b">
        <f t="shared" si="22"/>
        <v>0</v>
      </c>
      <c r="AH49" s="164" t="b">
        <f t="shared" si="23"/>
        <v>0</v>
      </c>
      <c r="AI49" s="169" t="str">
        <f t="shared" si="12"/>
        <v/>
      </c>
      <c r="AJ49" s="265" t="str">
        <f t="shared" si="13"/>
        <v/>
      </c>
      <c r="AK49" s="242" t="str">
        <f t="shared" si="24"/>
        <v/>
      </c>
      <c r="AL49" s="167" t="str">
        <f t="shared" si="25"/>
        <v/>
      </c>
      <c r="AM49" s="168">
        <f t="shared" si="26"/>
        <v>0</v>
      </c>
      <c r="AN49" s="149" t="str">
        <f t="shared" si="27"/>
        <v/>
      </c>
      <c r="AO49" s="150" t="str">
        <f t="shared" si="28"/>
        <v/>
      </c>
      <c r="AP49" s="138"/>
      <c r="AQ49" s="167" t="str">
        <f t="shared" si="29"/>
        <v/>
      </c>
      <c r="AR49" s="245" t="str">
        <f t="shared" si="30"/>
        <v/>
      </c>
      <c r="AS49" s="245" t="str">
        <f t="shared" si="31"/>
        <v/>
      </c>
      <c r="AT49" s="245" t="str">
        <f t="shared" si="32"/>
        <v/>
      </c>
      <c r="AU49" s="244"/>
      <c r="AV49" s="245" t="str">
        <f t="shared" si="34"/>
        <v/>
      </c>
      <c r="AW49" s="245">
        <f t="shared" si="35"/>
        <v>0</v>
      </c>
      <c r="AX49" s="244"/>
      <c r="AY49" s="60" t="str">
        <f t="shared" si="33"/>
        <v/>
      </c>
      <c r="AZ49" s="61">
        <f t="shared" si="14"/>
        <v>0</v>
      </c>
    </row>
    <row r="50" spans="1:52" ht="15" customHeight="1" x14ac:dyDescent="0.25">
      <c r="A50">
        <v>33</v>
      </c>
      <c r="B50" s="268">
        <f>'M4'!B50</f>
        <v>0</v>
      </c>
      <c r="C50" s="260" t="str">
        <f>IF('M4'!C50="","",IF('M4'!C50&gt;0,'M4'!C50))</f>
        <v/>
      </c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15"/>
        <v>0</v>
      </c>
      <c r="N50" s="163" t="str">
        <f t="shared" si="16"/>
        <v/>
      </c>
      <c r="O50" s="163" t="str">
        <f t="shared" si="0"/>
        <v/>
      </c>
      <c r="P50" s="163" t="str">
        <f t="shared" si="0"/>
        <v/>
      </c>
      <c r="Q50" s="163">
        <f t="shared" si="17"/>
        <v>0</v>
      </c>
      <c r="R50" s="103" t="str">
        <f t="shared" si="1"/>
        <v/>
      </c>
      <c r="S50" s="103" t="str">
        <f t="shared" si="2"/>
        <v/>
      </c>
      <c r="T50" s="103" t="str">
        <f t="shared" si="3"/>
        <v/>
      </c>
      <c r="U50" s="103" t="str">
        <f t="shared" si="18"/>
        <v/>
      </c>
      <c r="V50" s="103" t="str">
        <f t="shared" si="4"/>
        <v/>
      </c>
      <c r="W50" s="103" t="str">
        <f t="shared" si="5"/>
        <v/>
      </c>
      <c r="X50" s="103">
        <f t="shared" si="6"/>
        <v>0</v>
      </c>
      <c r="Y50" s="164" t="b">
        <f t="shared" si="7"/>
        <v>0</v>
      </c>
      <c r="Z50" s="164" t="b">
        <f t="shared" si="8"/>
        <v>0</v>
      </c>
      <c r="AA50" s="164" t="b">
        <f t="shared" si="9"/>
        <v>0</v>
      </c>
      <c r="AB50" s="164" t="b">
        <f t="shared" si="10"/>
        <v>0</v>
      </c>
      <c r="AC50" s="164" t="b">
        <f t="shared" si="11"/>
        <v>0</v>
      </c>
      <c r="AD50" s="164" t="b">
        <f t="shared" si="19"/>
        <v>0</v>
      </c>
      <c r="AE50" s="164" t="b">
        <f t="shared" si="20"/>
        <v>0</v>
      </c>
      <c r="AF50" s="164" t="b">
        <f t="shared" si="21"/>
        <v>0</v>
      </c>
      <c r="AG50" s="164" t="b">
        <f t="shared" si="22"/>
        <v>0</v>
      </c>
      <c r="AH50" s="164" t="b">
        <f t="shared" si="23"/>
        <v>0</v>
      </c>
      <c r="AI50" s="169" t="str">
        <f t="shared" si="12"/>
        <v/>
      </c>
      <c r="AJ50" s="265" t="str">
        <f t="shared" si="13"/>
        <v/>
      </c>
      <c r="AK50" s="242" t="str">
        <f t="shared" si="24"/>
        <v/>
      </c>
      <c r="AL50" s="167" t="str">
        <f t="shared" si="25"/>
        <v/>
      </c>
      <c r="AM50" s="168">
        <f t="shared" si="26"/>
        <v>0</v>
      </c>
      <c r="AN50" s="149" t="str">
        <f t="shared" si="27"/>
        <v/>
      </c>
      <c r="AO50" s="150" t="str">
        <f t="shared" si="28"/>
        <v/>
      </c>
      <c r="AP50" s="138"/>
      <c r="AQ50" s="167" t="str">
        <f t="shared" si="29"/>
        <v/>
      </c>
      <c r="AR50" s="245" t="str">
        <f t="shared" si="30"/>
        <v/>
      </c>
      <c r="AS50" s="245" t="str">
        <f t="shared" si="31"/>
        <v/>
      </c>
      <c r="AT50" s="245" t="str">
        <f t="shared" si="32"/>
        <v/>
      </c>
      <c r="AU50" s="244"/>
      <c r="AV50" s="245" t="str">
        <f t="shared" si="34"/>
        <v/>
      </c>
      <c r="AW50" s="245">
        <f t="shared" si="35"/>
        <v>0</v>
      </c>
      <c r="AX50" s="244"/>
      <c r="AY50" s="60" t="str">
        <f t="shared" si="33"/>
        <v/>
      </c>
      <c r="AZ50" s="61">
        <f t="shared" si="14"/>
        <v>0</v>
      </c>
    </row>
    <row r="51" spans="1:52" ht="15" customHeight="1" x14ac:dyDescent="0.25">
      <c r="A51">
        <v>34</v>
      </c>
      <c r="B51" s="268">
        <f>'M4'!B51</f>
        <v>0</v>
      </c>
      <c r="C51" s="260" t="str">
        <f>IF('M4'!C51="","",IF('M4'!C51&gt;0,'M4'!C51))</f>
        <v/>
      </c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15"/>
        <v>0</v>
      </c>
      <c r="N51" s="163" t="str">
        <f t="shared" si="16"/>
        <v/>
      </c>
      <c r="O51" s="163" t="str">
        <f t="shared" si="0"/>
        <v/>
      </c>
      <c r="P51" s="163" t="str">
        <f t="shared" si="0"/>
        <v/>
      </c>
      <c r="Q51" s="163">
        <f t="shared" si="17"/>
        <v>0</v>
      </c>
      <c r="R51" s="103" t="str">
        <f t="shared" si="1"/>
        <v/>
      </c>
      <c r="S51" s="103" t="str">
        <f t="shared" si="2"/>
        <v/>
      </c>
      <c r="T51" s="103" t="str">
        <f t="shared" si="3"/>
        <v/>
      </c>
      <c r="U51" s="103" t="str">
        <f t="shared" si="18"/>
        <v/>
      </c>
      <c r="V51" s="103" t="str">
        <f t="shared" si="4"/>
        <v/>
      </c>
      <c r="W51" s="103" t="str">
        <f t="shared" si="5"/>
        <v/>
      </c>
      <c r="X51" s="103">
        <f t="shared" si="6"/>
        <v>0</v>
      </c>
      <c r="Y51" s="164" t="b">
        <f t="shared" si="7"/>
        <v>0</v>
      </c>
      <c r="Z51" s="164" t="b">
        <f t="shared" si="8"/>
        <v>0</v>
      </c>
      <c r="AA51" s="164" t="b">
        <f t="shared" si="9"/>
        <v>0</v>
      </c>
      <c r="AB51" s="164" t="b">
        <f t="shared" si="10"/>
        <v>0</v>
      </c>
      <c r="AC51" s="164" t="b">
        <f t="shared" si="11"/>
        <v>0</v>
      </c>
      <c r="AD51" s="164" t="b">
        <f t="shared" si="19"/>
        <v>0</v>
      </c>
      <c r="AE51" s="164" t="b">
        <f t="shared" si="20"/>
        <v>0</v>
      </c>
      <c r="AF51" s="164" t="b">
        <f t="shared" si="21"/>
        <v>0</v>
      </c>
      <c r="AG51" s="164" t="b">
        <f t="shared" si="22"/>
        <v>0</v>
      </c>
      <c r="AH51" s="164" t="b">
        <f t="shared" si="23"/>
        <v>0</v>
      </c>
      <c r="AI51" s="169" t="str">
        <f t="shared" si="12"/>
        <v/>
      </c>
      <c r="AJ51" s="265" t="str">
        <f t="shared" si="13"/>
        <v/>
      </c>
      <c r="AK51" s="242" t="str">
        <f t="shared" si="24"/>
        <v/>
      </c>
      <c r="AL51" s="167" t="str">
        <f t="shared" si="25"/>
        <v/>
      </c>
      <c r="AM51" s="168">
        <f t="shared" si="26"/>
        <v>0</v>
      </c>
      <c r="AN51" s="149" t="str">
        <f t="shared" si="27"/>
        <v/>
      </c>
      <c r="AO51" s="150" t="str">
        <f t="shared" si="28"/>
        <v/>
      </c>
      <c r="AP51" s="138"/>
      <c r="AQ51" s="167" t="str">
        <f t="shared" si="29"/>
        <v/>
      </c>
      <c r="AR51" s="245" t="str">
        <f t="shared" si="30"/>
        <v/>
      </c>
      <c r="AS51" s="245" t="str">
        <f t="shared" si="31"/>
        <v/>
      </c>
      <c r="AT51" s="245" t="str">
        <f t="shared" si="32"/>
        <v/>
      </c>
      <c r="AU51" s="244"/>
      <c r="AV51" s="245" t="str">
        <f t="shared" si="34"/>
        <v/>
      </c>
      <c r="AW51" s="245">
        <f t="shared" si="35"/>
        <v>0</v>
      </c>
      <c r="AX51" s="244"/>
      <c r="AY51" s="60" t="str">
        <f t="shared" si="33"/>
        <v/>
      </c>
      <c r="AZ51" s="61">
        <f t="shared" si="14"/>
        <v>0</v>
      </c>
    </row>
    <row r="52" spans="1:52" ht="15" customHeight="1" x14ac:dyDescent="0.25">
      <c r="A52">
        <v>35</v>
      </c>
      <c r="B52" s="268">
        <f>'M4'!B52</f>
        <v>0</v>
      </c>
      <c r="C52" s="260" t="str">
        <f>IF('M4'!C52="","",IF('M4'!C52&gt;0,'M4'!C52))</f>
        <v/>
      </c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15"/>
        <v>0</v>
      </c>
      <c r="N52" s="163" t="str">
        <f t="shared" si="16"/>
        <v/>
      </c>
      <c r="O52" s="163" t="str">
        <f t="shared" si="0"/>
        <v/>
      </c>
      <c r="P52" s="163" t="str">
        <f t="shared" si="0"/>
        <v/>
      </c>
      <c r="Q52" s="163">
        <f t="shared" si="17"/>
        <v>0</v>
      </c>
      <c r="R52" s="103" t="str">
        <f t="shared" si="1"/>
        <v/>
      </c>
      <c r="S52" s="103" t="str">
        <f t="shared" si="2"/>
        <v/>
      </c>
      <c r="T52" s="103" t="str">
        <f t="shared" si="3"/>
        <v/>
      </c>
      <c r="U52" s="103" t="str">
        <f t="shared" si="18"/>
        <v/>
      </c>
      <c r="V52" s="103" t="str">
        <f t="shared" si="4"/>
        <v/>
      </c>
      <c r="W52" s="103" t="str">
        <f t="shared" si="5"/>
        <v/>
      </c>
      <c r="X52" s="103">
        <f t="shared" si="6"/>
        <v>0</v>
      </c>
      <c r="Y52" s="164" t="b">
        <f t="shared" si="7"/>
        <v>0</v>
      </c>
      <c r="Z52" s="164" t="b">
        <f t="shared" si="8"/>
        <v>0</v>
      </c>
      <c r="AA52" s="164" t="b">
        <f t="shared" si="9"/>
        <v>0</v>
      </c>
      <c r="AB52" s="164" t="b">
        <f t="shared" si="10"/>
        <v>0</v>
      </c>
      <c r="AC52" s="164" t="b">
        <f t="shared" si="11"/>
        <v>0</v>
      </c>
      <c r="AD52" s="164" t="b">
        <f t="shared" si="19"/>
        <v>0</v>
      </c>
      <c r="AE52" s="164" t="b">
        <f t="shared" si="20"/>
        <v>0</v>
      </c>
      <c r="AF52" s="164" t="b">
        <f t="shared" si="21"/>
        <v>0</v>
      </c>
      <c r="AG52" s="164" t="b">
        <f t="shared" si="22"/>
        <v>0</v>
      </c>
      <c r="AH52" s="164" t="b">
        <f t="shared" si="23"/>
        <v>0</v>
      </c>
      <c r="AI52" s="169" t="str">
        <f t="shared" si="12"/>
        <v/>
      </c>
      <c r="AJ52" s="265" t="str">
        <f t="shared" si="13"/>
        <v/>
      </c>
      <c r="AK52" s="242" t="str">
        <f t="shared" si="24"/>
        <v/>
      </c>
      <c r="AL52" s="167" t="str">
        <f t="shared" si="25"/>
        <v/>
      </c>
      <c r="AM52" s="168">
        <f t="shared" si="26"/>
        <v>0</v>
      </c>
      <c r="AN52" s="149" t="str">
        <f t="shared" si="27"/>
        <v/>
      </c>
      <c r="AO52" s="150" t="str">
        <f t="shared" si="28"/>
        <v/>
      </c>
      <c r="AP52" s="138"/>
      <c r="AQ52" s="167" t="str">
        <f t="shared" si="29"/>
        <v/>
      </c>
      <c r="AR52" s="245" t="str">
        <f t="shared" si="30"/>
        <v/>
      </c>
      <c r="AS52" s="245" t="str">
        <f t="shared" si="31"/>
        <v/>
      </c>
      <c r="AT52" s="245" t="str">
        <f t="shared" si="32"/>
        <v/>
      </c>
      <c r="AU52" s="244"/>
      <c r="AV52" s="245" t="str">
        <f t="shared" si="34"/>
        <v/>
      </c>
      <c r="AW52" s="245">
        <f t="shared" si="35"/>
        <v>0</v>
      </c>
      <c r="AX52" s="244"/>
      <c r="AY52" s="60" t="str">
        <f t="shared" si="33"/>
        <v/>
      </c>
      <c r="AZ52" s="61">
        <f t="shared" si="14"/>
        <v>0</v>
      </c>
    </row>
    <row r="53" spans="1:52" ht="15" customHeight="1" thickBot="1" x14ac:dyDescent="0.3">
      <c r="A53">
        <v>36</v>
      </c>
      <c r="B53" s="268">
        <f>'M4'!B53</f>
        <v>0</v>
      </c>
      <c r="C53" s="260" t="str">
        <f>IF('M4'!C53="","",IF('M4'!C53&gt;0,'M4'!C53))</f>
        <v/>
      </c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15"/>
        <v>0</v>
      </c>
      <c r="N53" s="163" t="str">
        <f t="shared" si="16"/>
        <v/>
      </c>
      <c r="O53" s="163" t="str">
        <f t="shared" si="0"/>
        <v/>
      </c>
      <c r="P53" s="163" t="str">
        <f t="shared" si="0"/>
        <v/>
      </c>
      <c r="Q53" s="163">
        <f t="shared" si="17"/>
        <v>0</v>
      </c>
      <c r="R53" s="103" t="str">
        <f t="shared" si="1"/>
        <v/>
      </c>
      <c r="S53" s="103" t="str">
        <f t="shared" si="2"/>
        <v/>
      </c>
      <c r="T53" s="103" t="str">
        <f t="shared" si="3"/>
        <v/>
      </c>
      <c r="U53" s="103" t="str">
        <f t="shared" si="18"/>
        <v/>
      </c>
      <c r="V53" s="103" t="str">
        <f t="shared" si="4"/>
        <v/>
      </c>
      <c r="W53" s="103" t="str">
        <f t="shared" si="5"/>
        <v/>
      </c>
      <c r="X53" s="103">
        <f t="shared" si="6"/>
        <v>0</v>
      </c>
      <c r="Y53" s="164" t="b">
        <f t="shared" si="7"/>
        <v>0</v>
      </c>
      <c r="Z53" s="164" t="b">
        <f t="shared" si="8"/>
        <v>0</v>
      </c>
      <c r="AA53" s="164" t="b">
        <f t="shared" si="9"/>
        <v>0</v>
      </c>
      <c r="AB53" s="164" t="b">
        <f t="shared" si="10"/>
        <v>0</v>
      </c>
      <c r="AC53" s="164" t="b">
        <f t="shared" si="11"/>
        <v>0</v>
      </c>
      <c r="AD53" s="164" t="b">
        <f t="shared" si="19"/>
        <v>0</v>
      </c>
      <c r="AE53" s="164" t="b">
        <f t="shared" si="20"/>
        <v>0</v>
      </c>
      <c r="AF53" s="164" t="b">
        <f t="shared" si="21"/>
        <v>0</v>
      </c>
      <c r="AG53" s="164" t="b">
        <f t="shared" si="22"/>
        <v>0</v>
      </c>
      <c r="AH53" s="164" t="b">
        <f t="shared" si="23"/>
        <v>0</v>
      </c>
      <c r="AI53" s="177" t="str">
        <f t="shared" si="12"/>
        <v/>
      </c>
      <c r="AJ53" s="265" t="str">
        <f t="shared" si="13"/>
        <v/>
      </c>
      <c r="AK53" s="242" t="str">
        <f t="shared" si="24"/>
        <v/>
      </c>
      <c r="AL53" s="167" t="str">
        <f t="shared" si="25"/>
        <v/>
      </c>
      <c r="AM53" s="168">
        <f t="shared" si="26"/>
        <v>0</v>
      </c>
      <c r="AN53" s="149" t="str">
        <f t="shared" si="27"/>
        <v/>
      </c>
      <c r="AO53" s="150" t="str">
        <f t="shared" si="28"/>
        <v/>
      </c>
      <c r="AP53" s="138"/>
      <c r="AQ53" s="167" t="str">
        <f t="shared" si="29"/>
        <v/>
      </c>
      <c r="AR53" s="245" t="str">
        <f t="shared" si="30"/>
        <v/>
      </c>
      <c r="AS53" s="245" t="str">
        <f t="shared" si="31"/>
        <v/>
      </c>
      <c r="AT53" s="245" t="str">
        <f t="shared" si="32"/>
        <v/>
      </c>
      <c r="AU53" s="244"/>
      <c r="AV53" s="245" t="str">
        <f t="shared" si="34"/>
        <v/>
      </c>
      <c r="AW53" s="245">
        <f t="shared" si="35"/>
        <v>0</v>
      </c>
      <c r="AX53" s="244"/>
      <c r="AY53" s="60" t="str">
        <f t="shared" si="33"/>
        <v/>
      </c>
      <c r="AZ53" s="61">
        <f t="shared" si="14"/>
        <v>0</v>
      </c>
    </row>
    <row r="54" spans="1:52" ht="15" customHeight="1" thickBot="1" x14ac:dyDescent="0.3">
      <c r="A54" t="s">
        <v>79</v>
      </c>
      <c r="B54" s="65">
        <f>COUNTA(B18:B53)</f>
        <v>36</v>
      </c>
      <c r="C54" s="301" t="s">
        <v>47</v>
      </c>
      <c r="D54" s="301"/>
      <c r="E54" s="301"/>
      <c r="F54" s="301"/>
      <c r="G54" s="178" t="str">
        <f t="shared" ref="G54:L54" si="36">IF(R56=0,"",IF(R56&gt;0,R55))</f>
        <v/>
      </c>
      <c r="H54" s="179" t="str">
        <f t="shared" si="36"/>
        <v/>
      </c>
      <c r="I54" s="179" t="str">
        <f t="shared" si="36"/>
        <v/>
      </c>
      <c r="J54" s="179" t="str">
        <f t="shared" si="36"/>
        <v/>
      </c>
      <c r="K54" s="179" t="str">
        <f t="shared" si="36"/>
        <v/>
      </c>
      <c r="L54" s="179" t="str">
        <f t="shared" si="36"/>
        <v/>
      </c>
      <c r="M54" s="179"/>
      <c r="N54" s="179"/>
      <c r="O54" s="179"/>
      <c r="P54" s="179"/>
      <c r="Q54" s="179"/>
      <c r="R54" s="180">
        <f t="shared" ref="R54:W54" si="37">SUM(R18:R53)</f>
        <v>0</v>
      </c>
      <c r="S54" s="180">
        <f t="shared" si="37"/>
        <v>0</v>
      </c>
      <c r="T54" s="180">
        <f t="shared" si="37"/>
        <v>0</v>
      </c>
      <c r="U54" s="180">
        <f t="shared" si="37"/>
        <v>0</v>
      </c>
      <c r="V54" s="180">
        <f t="shared" si="37"/>
        <v>0</v>
      </c>
      <c r="W54" s="180">
        <f t="shared" si="37"/>
        <v>0</v>
      </c>
      <c r="X54" s="181">
        <f>SUM(AJ18:AJ53)</f>
        <v>0</v>
      </c>
      <c r="Y54" s="181">
        <f t="shared" ref="Y54:AH54" si="38">SUM(Y18:Y53)</f>
        <v>0</v>
      </c>
      <c r="Z54" s="181">
        <f t="shared" si="38"/>
        <v>0</v>
      </c>
      <c r="AA54" s="181">
        <f t="shared" si="38"/>
        <v>0</v>
      </c>
      <c r="AB54" s="181">
        <f t="shared" si="38"/>
        <v>0</v>
      </c>
      <c r="AC54" s="181">
        <f t="shared" si="38"/>
        <v>0</v>
      </c>
      <c r="AD54" s="181">
        <f t="shared" si="38"/>
        <v>0</v>
      </c>
      <c r="AE54" s="181">
        <f t="shared" si="38"/>
        <v>0</v>
      </c>
      <c r="AF54" s="181">
        <f t="shared" si="38"/>
        <v>0</v>
      </c>
      <c r="AG54" s="181">
        <f t="shared" si="38"/>
        <v>0</v>
      </c>
      <c r="AH54" s="181">
        <f t="shared" si="38"/>
        <v>0</v>
      </c>
      <c r="AI54" s="182"/>
      <c r="AJ54" s="246" t="str">
        <f>IF(X57=0,"",IF(X57&gt;0,$X$55))</f>
        <v/>
      </c>
      <c r="AK54" s="246" t="str">
        <f>IF(Y57=0,"",IF(Y57&gt;0,$X$55))</f>
        <v/>
      </c>
      <c r="AL54" s="183"/>
      <c r="AM54" s="183"/>
      <c r="AN54" s="184">
        <f>IF(B54=0,"",IF(B54&gt;0,AN55/B54))</f>
        <v>0</v>
      </c>
      <c r="AO54" s="184">
        <f>IF(B54=0,"",IF(B54&gt;0,AO55/B54))</f>
        <v>0</v>
      </c>
      <c r="AP54" s="185">
        <f>IF(B54=0,"",IF(B54&gt;0,AP56/B54))</f>
        <v>1</v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 t="e">
        <f t="shared" ref="R55:W55" si="39">R54/R56</f>
        <v>#DIV/0!</v>
      </c>
      <c r="S55" s="188" t="e">
        <f t="shared" si="39"/>
        <v>#DIV/0!</v>
      </c>
      <c r="T55" s="188" t="e">
        <f t="shared" si="39"/>
        <v>#DIV/0!</v>
      </c>
      <c r="U55" s="188" t="e">
        <f t="shared" si="39"/>
        <v>#DIV/0!</v>
      </c>
      <c r="V55" s="188" t="e">
        <f t="shared" si="39"/>
        <v>#DIV/0!</v>
      </c>
      <c r="W55" s="188" t="e">
        <f t="shared" si="39"/>
        <v>#DIV/0!</v>
      </c>
      <c r="X55" s="188" t="e">
        <f>X54/X57</f>
        <v>#DIV/0!</v>
      </c>
      <c r="Y55" s="164">
        <f>Y54/10</f>
        <v>0</v>
      </c>
      <c r="Z55" s="164">
        <f t="shared" ref="Z55:AH55" si="40">Z54/10</f>
        <v>0</v>
      </c>
      <c r="AA55" s="164">
        <f t="shared" si="40"/>
        <v>0</v>
      </c>
      <c r="AB55" s="164">
        <f t="shared" si="40"/>
        <v>0</v>
      </c>
      <c r="AC55" s="164">
        <f t="shared" si="40"/>
        <v>0</v>
      </c>
      <c r="AD55" s="164">
        <f t="shared" si="40"/>
        <v>0</v>
      </c>
      <c r="AE55" s="164">
        <f t="shared" si="40"/>
        <v>0</v>
      </c>
      <c r="AF55" s="164">
        <f t="shared" si="40"/>
        <v>0</v>
      </c>
      <c r="AG55" s="164">
        <f t="shared" si="40"/>
        <v>0</v>
      </c>
      <c r="AH55" s="164">
        <f t="shared" si="40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 t="str">
        <f>IF($AR$57=0,"",IF($C$2&lt;6,"",IF($C$2&gt;=6,(AR58+AR59)/AR57)))</f>
        <v/>
      </c>
      <c r="AS55" s="128" t="str">
        <f t="shared" ref="AS55:AT55" si="41">IF($AR$57=0,"",IF($C$2&lt;6,"",IF($C$2&gt;=6,(AS58+AS59)/AS57)))</f>
        <v/>
      </c>
      <c r="AT55" s="128" t="str">
        <f t="shared" si="41"/>
        <v/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COUNTIF(X18:X53,0)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79"/>
      <c r="AO56" s="79"/>
      <c r="AP56" s="2">
        <f>(B54-AP55)</f>
        <v>36</v>
      </c>
      <c r="AQ56" s="3"/>
      <c r="AR56" s="128" t="str">
        <f>IF($AR$57=0,"",IF($C$2&lt;6,"",IF($C$2&gt;=6,(AR59/AR57))))</f>
        <v/>
      </c>
      <c r="AS56" s="128" t="str">
        <f t="shared" ref="AS56:AT56" si="43">IF($AR$57=0,"",IF($C$2&lt;6,"",IF($C$2&gt;=6,(AS59/AS57))))</f>
        <v/>
      </c>
      <c r="AT56" s="128" t="str">
        <f t="shared" si="43"/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4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4">COUNTIF(AR18:AR53,"&gt;""")</f>
        <v>0</v>
      </c>
      <c r="AS57" s="77">
        <f t="shared" si="44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46031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0</v>
      </c>
      <c r="AS58" s="102">
        <f t="shared" ref="AS58:AT58" si="45">COUNTIF(AS18:AS53,"1F")</f>
        <v>0</v>
      </c>
      <c r="AT58" s="102">
        <f t="shared" si="45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0</v>
      </c>
      <c r="AS59" s="102">
        <f t="shared" ref="AS59" si="46">COUNTIF(AS18:AS53,"2F")</f>
        <v>0</v>
      </c>
      <c r="AT59" s="102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7">R55</f>
        <v>#DIV/0!</v>
      </c>
      <c r="D63" s="10" t="e">
        <f t="shared" si="47"/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str">
        <f>$AJ$54</f>
        <v/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</v>
      </c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</v>
      </c>
      <c r="D74" s="10">
        <f>IF($D$7="ja",D70,IF($D7="nee",D72))</f>
        <v>0</v>
      </c>
      <c r="E74" s="10">
        <f>IF($D$7="ja",E70,IF($D7="nee",E72))</f>
        <v>0</v>
      </c>
      <c r="F74" s="10">
        <f>IF($D$7="ja",F70,IF($D7="nee",F72))</f>
        <v>0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3:D3"/>
    <mergeCell ref="B5:AX5"/>
    <mergeCell ref="B7:C7"/>
    <mergeCell ref="B8:C8"/>
    <mergeCell ref="G10:H10"/>
    <mergeCell ref="I10:J10"/>
    <mergeCell ref="K10:L10"/>
    <mergeCell ref="AR10:AT10"/>
    <mergeCell ref="C54:F54"/>
    <mergeCell ref="G55:H55"/>
    <mergeCell ref="I55:J55"/>
    <mergeCell ref="K55:L55"/>
    <mergeCell ref="C58:D58"/>
  </mergeCells>
  <conditionalFormatting sqref="B18:B53">
    <cfRule type="cellIs" dxfId="738" priority="52" stopIfTrue="1" operator="equal">
      <formula>0</formula>
    </cfRule>
  </conditionalFormatting>
  <conditionalFormatting sqref="C18:C53">
    <cfRule type="cellIs" dxfId="737" priority="1" stopIfTrue="1" operator="equal">
      <formula>""</formula>
    </cfRule>
  </conditionalFormatting>
  <conditionalFormatting sqref="D7:D8 C9">
    <cfRule type="cellIs" dxfId="736" priority="61" stopIfTrue="1" operator="equal">
      <formula>"ja"</formula>
    </cfRule>
    <cfRule type="cellIs" dxfId="735" priority="62" stopIfTrue="1" operator="equal">
      <formula>"nee"</formula>
    </cfRule>
  </conditionalFormatting>
  <conditionalFormatting sqref="D18:D53">
    <cfRule type="cellIs" dxfId="734" priority="71" stopIfTrue="1" operator="equal">
      <formula>""</formula>
    </cfRule>
  </conditionalFormatting>
  <conditionalFormatting sqref="D18:E53">
    <cfRule type="cellIs" dxfId="733" priority="69" stopIfTrue="1" operator="equal">
      <formula>"x"</formula>
    </cfRule>
  </conditionalFormatting>
  <conditionalFormatting sqref="E18:E53">
    <cfRule type="cellIs" dxfId="732" priority="70" stopIfTrue="1" operator="equal">
      <formula>""</formula>
    </cfRule>
  </conditionalFormatting>
  <conditionalFormatting sqref="F11:F13">
    <cfRule type="expression" dxfId="731" priority="64" stopIfTrue="1">
      <formula>$K$3="ja"</formula>
    </cfRule>
    <cfRule type="expression" dxfId="730" priority="63" stopIfTrue="1">
      <formula>$I$3="ja"</formula>
    </cfRule>
  </conditionalFormatting>
  <conditionalFormatting sqref="F18:F53">
    <cfRule type="cellIs" dxfId="729" priority="46" stopIfTrue="1" operator="greaterThan">
      <formula>""</formula>
    </cfRule>
    <cfRule type="cellIs" dxfId="728" priority="45" stopIfTrue="1" operator="equal">
      <formula>""</formula>
    </cfRule>
  </conditionalFormatting>
  <conditionalFormatting sqref="G11:G13">
    <cfRule type="expression" dxfId="727" priority="56">
      <formula>$J$2="ja"</formula>
    </cfRule>
    <cfRule type="expression" dxfId="726" priority="66" stopIfTrue="1">
      <formula>$K$2="ja"</formula>
    </cfRule>
    <cfRule type="expression" dxfId="725" priority="65" stopIfTrue="1">
      <formula>$I$2="ja"</formula>
    </cfRule>
  </conditionalFormatting>
  <conditionalFormatting sqref="G18:L53">
    <cfRule type="cellIs" dxfId="724" priority="59" stopIfTrue="1" operator="lessThanOrEqual">
      <formula>$C18</formula>
    </cfRule>
    <cfRule type="cellIs" dxfId="723" priority="58" stopIfTrue="1" operator="equal">
      <formula>0</formula>
    </cfRule>
    <cfRule type="cellIs" dxfId="722" priority="60" stopIfTrue="1" operator="notEqual">
      <formula>$C18</formula>
    </cfRule>
  </conditionalFormatting>
  <conditionalFormatting sqref="H11:H13">
    <cfRule type="expression" dxfId="721" priority="67" stopIfTrue="1">
      <formula>$I$3="ja"</formula>
    </cfRule>
  </conditionalFormatting>
  <conditionalFormatting sqref="H11:I13">
    <cfRule type="expression" dxfId="720" priority="54">
      <formula>$L$2="ja"</formula>
    </cfRule>
  </conditionalFormatting>
  <conditionalFormatting sqref="H11:J13">
    <cfRule type="expression" dxfId="719" priority="53">
      <formula>$K$3="ja"</formula>
    </cfRule>
  </conditionalFormatting>
  <conditionalFormatting sqref="I11:I13">
    <cfRule type="expression" dxfId="718" priority="55">
      <formula>$J$2="ja"</formula>
    </cfRule>
    <cfRule type="expression" dxfId="717" priority="57">
      <formula>$K$2="ja"</formula>
    </cfRule>
  </conditionalFormatting>
  <conditionalFormatting sqref="I11:Q13">
    <cfRule type="expression" dxfId="716" priority="41">
      <formula>$I$3="ja"</formula>
    </cfRule>
  </conditionalFormatting>
  <conditionalFormatting sqref="K11:Q13">
    <cfRule type="expression" dxfId="715" priority="44" stopIfTrue="1">
      <formula>$R$2="ja"</formula>
    </cfRule>
    <cfRule type="expression" dxfId="714" priority="43" stopIfTrue="1">
      <formula>$L$2="ja"</formula>
    </cfRule>
    <cfRule type="expression" dxfId="713" priority="42" stopIfTrue="1">
      <formula>$K$2="ja"</formula>
    </cfRule>
    <cfRule type="expression" dxfId="712" priority="40">
      <formula>$J$2="ja"</formula>
    </cfRule>
  </conditionalFormatting>
  <conditionalFormatting sqref="AI18:AI53">
    <cfRule type="cellIs" dxfId="711" priority="68" stopIfTrue="1" operator="notEqual">
      <formula>""</formula>
    </cfRule>
  </conditionalFormatting>
  <conditionalFormatting sqref="AJ18:AJ53">
    <cfRule type="cellIs" dxfId="710" priority="7" stopIfTrue="1" operator="equal">
      <formula>1</formula>
    </cfRule>
    <cfRule type="cellIs" dxfId="709" priority="8" stopIfTrue="1" operator="lessThan">
      <formula>1</formula>
    </cfRule>
  </conditionalFormatting>
  <conditionalFormatting sqref="AJ11:AK13">
    <cfRule type="cellIs" dxfId="708" priority="38" stopIfTrue="1" operator="equal">
      <formula>1</formula>
    </cfRule>
    <cfRule type="cellIs" dxfId="707" priority="39" stopIfTrue="1" operator="lessThan">
      <formula>1</formula>
    </cfRule>
  </conditionalFormatting>
  <conditionalFormatting sqref="AK18:AK53">
    <cfRule type="expression" dxfId="706" priority="3">
      <formula>$F18=""</formula>
    </cfRule>
    <cfRule type="expression" dxfId="705" priority="6">
      <formula>$AL18&gt;=$AQ18</formula>
    </cfRule>
    <cfRule type="expression" dxfId="704" priority="5">
      <formula>$AL18&lt;$AQ18</formula>
    </cfRule>
    <cfRule type="expression" dxfId="703" priority="4">
      <formula>$AL18=""</formula>
    </cfRule>
  </conditionalFormatting>
  <conditionalFormatting sqref="AK18:AK54">
    <cfRule type="expression" dxfId="702" priority="2">
      <formula>$B18&gt;0</formula>
    </cfRule>
  </conditionalFormatting>
  <conditionalFormatting sqref="AL18:AM53">
    <cfRule type="expression" dxfId="701" priority="47" stopIfTrue="1">
      <formula>$K$3="ja"</formula>
    </cfRule>
  </conditionalFormatting>
  <conditionalFormatting sqref="AN18:AN53">
    <cfRule type="cellIs" dxfId="700" priority="73" stopIfTrue="1" operator="equal">
      <formula>""</formula>
    </cfRule>
    <cfRule type="cellIs" dxfId="699" priority="72" stopIfTrue="1" operator="equal">
      <formula>1</formula>
    </cfRule>
  </conditionalFormatting>
  <conditionalFormatting sqref="AO18:AO53">
    <cfRule type="cellIs" dxfId="698" priority="75" stopIfTrue="1" operator="equal">
      <formula>""</formula>
    </cfRule>
    <cfRule type="cellIs" dxfId="697" priority="74" stopIfTrue="1" operator="equal">
      <formula>1</formula>
    </cfRule>
  </conditionalFormatting>
  <conditionalFormatting sqref="AP18:AP53">
    <cfRule type="cellIs" dxfId="696" priority="28" stopIfTrue="1" operator="equal">
      <formula>""</formula>
    </cfRule>
    <cfRule type="expression" dxfId="695" priority="27" stopIfTrue="1">
      <formula>$B18&gt;0</formula>
    </cfRule>
    <cfRule type="cellIs" dxfId="694" priority="26" stopIfTrue="1" operator="equal">
      <formula>"x"</formula>
    </cfRule>
  </conditionalFormatting>
  <conditionalFormatting sqref="AQ18:AQ54">
    <cfRule type="expression" dxfId="693" priority="25" stopIfTrue="1">
      <formula>$K$3="ja"</formula>
    </cfRule>
  </conditionalFormatting>
  <conditionalFormatting sqref="AQ54">
    <cfRule type="expression" dxfId="692" priority="24" stopIfTrue="1">
      <formula>$I$3="ja"</formula>
    </cfRule>
  </conditionalFormatting>
  <conditionalFormatting sqref="AR11:AR13">
    <cfRule type="expression" dxfId="691" priority="34" stopIfTrue="1">
      <formula>$I$3="ja"</formula>
    </cfRule>
  </conditionalFormatting>
  <conditionalFormatting sqref="AR11:AS13">
    <cfRule type="expression" dxfId="690" priority="36">
      <formula>$L$2="ja"</formula>
    </cfRule>
    <cfRule type="expression" dxfId="689" priority="37">
      <formula>$K$3="ja"</formula>
    </cfRule>
  </conditionalFormatting>
  <conditionalFormatting sqref="AR18:AS53">
    <cfRule type="cellIs" dxfId="688" priority="9" operator="equal">
      <formula>"2F"</formula>
    </cfRule>
  </conditionalFormatting>
  <conditionalFormatting sqref="AR18:AT53">
    <cfRule type="expression" dxfId="687" priority="13" stopIfTrue="1">
      <formula>$K$3="ja"</formula>
    </cfRule>
    <cfRule type="cellIs" dxfId="686" priority="12" operator="equal">
      <formula>"1F"</formula>
    </cfRule>
    <cfRule type="cellIs" dxfId="685" priority="11" operator="equal">
      <formula>"&lt;1F"</formula>
    </cfRule>
  </conditionalFormatting>
  <conditionalFormatting sqref="AR54:AT54">
    <cfRule type="expression" dxfId="684" priority="21" stopIfTrue="1">
      <formula>$K$3="ja"</formula>
    </cfRule>
  </conditionalFormatting>
  <conditionalFormatting sqref="AR54:AX54">
    <cfRule type="expression" dxfId="683" priority="22" stopIfTrue="1">
      <formula>$I$3="ja"</formula>
    </cfRule>
  </conditionalFormatting>
  <conditionalFormatting sqref="AS11:AS13">
    <cfRule type="expression" dxfId="682" priority="35">
      <formula>$K$2="ja"</formula>
    </cfRule>
  </conditionalFormatting>
  <conditionalFormatting sqref="AS11:AT13">
    <cfRule type="expression" dxfId="681" priority="29">
      <formula>$J$2="ja"</formula>
    </cfRule>
  </conditionalFormatting>
  <conditionalFormatting sqref="AS11:AU13">
    <cfRule type="expression" dxfId="680" priority="30">
      <formula>$I$3="ja"</formula>
    </cfRule>
  </conditionalFormatting>
  <conditionalFormatting sqref="AT11:AT13">
    <cfRule type="expression" dxfId="679" priority="33" stopIfTrue="1">
      <formula>$R$2="ja"</formula>
    </cfRule>
    <cfRule type="expression" dxfId="678" priority="32" stopIfTrue="1">
      <formula>$L$2="ja"</formula>
    </cfRule>
    <cfRule type="expression" dxfId="677" priority="31" stopIfTrue="1">
      <formula>$K$2="ja"</formula>
    </cfRule>
  </conditionalFormatting>
  <conditionalFormatting sqref="AT18:AT53">
    <cfRule type="cellIs" dxfId="676" priority="10" operator="equal">
      <formula>"1S"</formula>
    </cfRule>
  </conditionalFormatting>
  <conditionalFormatting sqref="AU11:AU13 AX11:AX13">
    <cfRule type="expression" dxfId="675" priority="48" stopIfTrue="1">
      <formula>$K$3="ja"</formula>
    </cfRule>
  </conditionalFormatting>
  <conditionalFormatting sqref="AU18:AU53">
    <cfRule type="expression" dxfId="674" priority="19">
      <formula>$AV18&gt;=$AQ18</formula>
    </cfRule>
    <cfRule type="expression" dxfId="673" priority="18">
      <formula>$AV18&lt;$AQ18</formula>
    </cfRule>
    <cfRule type="expression" dxfId="672" priority="17">
      <formula>$AV18=""</formula>
    </cfRule>
  </conditionalFormatting>
  <conditionalFormatting sqref="AU54:AX54">
    <cfRule type="expression" dxfId="671" priority="23" stopIfTrue="1">
      <formula>$K$3="ja"</formula>
    </cfRule>
  </conditionalFormatting>
  <conditionalFormatting sqref="AV18:AW53">
    <cfRule type="expression" dxfId="670" priority="20" stopIfTrue="1">
      <formula>$K$3="ja"</formula>
    </cfRule>
  </conditionalFormatting>
  <conditionalFormatting sqref="AX18:AX53">
    <cfRule type="expression" dxfId="669" priority="16">
      <formula>$AY18&gt;=$AV18</formula>
    </cfRule>
    <cfRule type="expression" dxfId="668" priority="15">
      <formula>$AY18&lt;$AV18</formula>
    </cfRule>
    <cfRule type="expression" dxfId="667" priority="14">
      <formula>$AY18=""</formula>
    </cfRule>
  </conditionalFormatting>
  <conditionalFormatting sqref="AY18:AZ53">
    <cfRule type="expression" dxfId="666" priority="51" stopIfTrue="1">
      <formula>$K$3="ja"</formula>
    </cfRule>
  </conditionalFormatting>
  <conditionalFormatting sqref="AZ54">
    <cfRule type="expression" dxfId="665" priority="50" stopIfTrue="1">
      <formula>$K$3="ja"</formula>
    </cfRule>
    <cfRule type="expression" dxfId="664" priority="49" stopIfTrue="1">
      <formula>$I$3="ja"</formula>
    </cfRule>
  </conditionalFormatting>
  <dataValidations count="5">
    <dataValidation type="list" allowBlank="1" showInputMessage="1" showErrorMessage="1" sqref="F18:F53" xr:uid="{8458470D-65AB-4D8A-B7C1-6C1440B24100}">
      <formula1>"PRO,PRO/BBL,BBL,BBL/Kader,Kader,Kader/TL,TL,TL/Havo,Havo,Havo/Vwo,Vwo,"</formula1>
    </dataValidation>
    <dataValidation type="list" allowBlank="1" showInputMessage="1" showErrorMessage="1" sqref="AX18:AX53 AU18:AU53" xr:uid="{A17498CB-B035-447E-B436-19FAFF89823A}">
      <formula1>"PRO,LWOO,BBL,BBL/Kader,Kader,Kader/TL,TL,TL/Havo,Havo,Havo/Vwo,Vwo,"</formula1>
    </dataValidation>
    <dataValidation type="list" allowBlank="1" showInputMessage="1" showErrorMessage="1" sqref="D2" xr:uid="{2DD58656-0AC6-4318-BAAA-76C40376BF04}">
      <formula1>"--,A,B,C,D,E,F,G,H,I,J,"</formula1>
    </dataValidation>
    <dataValidation type="list" allowBlank="1" showInputMessage="1" showErrorMessage="1" sqref="C2" xr:uid="{BD101452-A89D-4853-86CE-AA8051FFBDED}">
      <formula1>"3,4,5,6,7,8,"</formula1>
    </dataValidation>
    <dataValidation type="list" allowBlank="1" showInputMessage="1" showErrorMessage="1" sqref="D7" xr:uid="{159C63A7-AAFF-458F-8D68-36843AC96834}">
      <formula1>"ja,nee,"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5ACF2-750D-4FF1-A807-B21B0FB039A6}">
  <sheetPr codeName="Blad29">
    <tabColor rgb="FFCC00FF"/>
    <pageSetUpPr fitToPage="1"/>
  </sheetPr>
  <dimension ref="A1:AJ55"/>
  <sheetViews>
    <sheetView showGridLines="0" showRowColHeaders="0" zoomScale="65" zoomScaleNormal="65" workbookViewId="0">
      <selection activeCell="E1" sqref="E1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33203125" style="270" bestFit="1" customWidth="1"/>
    <col min="2" max="2" width="41.33203125" style="274" customWidth="1"/>
    <col min="3" max="3" width="4" style="207" customWidth="1"/>
    <col min="4" max="4" width="9.21875" style="207" customWidth="1"/>
    <col min="5" max="5" width="18" style="207" customWidth="1"/>
    <col min="6" max="6" width="8.44140625" style="207" customWidth="1"/>
    <col min="7" max="7" width="8.77734375" style="207" customWidth="1"/>
    <col min="8" max="8" width="9.5546875" style="207" bestFit="1" customWidth="1"/>
    <col min="9" max="10" width="9.44140625" style="207" bestFit="1" customWidth="1"/>
    <col min="11" max="11" width="9.6640625" style="207" bestFit="1" customWidth="1"/>
    <col min="12" max="12" width="9.5546875" style="207" customWidth="1"/>
    <col min="13" max="13" width="9.6640625" style="207" bestFit="1" customWidth="1"/>
    <col min="14" max="14" width="9.5546875" style="207" customWidth="1"/>
    <col min="15" max="15" width="9.6640625" style="207" bestFit="1" customWidth="1"/>
    <col min="16" max="16" width="9.5546875" style="207" customWidth="1"/>
    <col min="17" max="17" width="9.6640625" style="207" bestFit="1" customWidth="1"/>
    <col min="18" max="18" width="9.5546875" style="207" customWidth="1"/>
    <col min="19" max="19" width="9.6640625" style="207" bestFit="1" customWidth="1"/>
    <col min="20" max="20" width="9.5546875" style="207" customWidth="1"/>
    <col min="21" max="21" width="9.6640625" style="207" bestFit="1" customWidth="1"/>
    <col min="22" max="22" width="9.5546875" style="207" customWidth="1"/>
    <col min="23" max="23" width="22.109375" style="207" bestFit="1" customWidth="1"/>
    <col min="24" max="26" width="9.6640625" style="207" bestFit="1" customWidth="1"/>
    <col min="27" max="27" width="9.33203125" style="207" bestFit="1" customWidth="1"/>
    <col min="28" max="29" width="9.21875" style="207" bestFit="1" customWidth="1"/>
    <col min="30" max="30" width="9.5546875" style="207" bestFit="1" customWidth="1"/>
    <col min="31" max="31" width="9.33203125" style="207" bestFit="1" customWidth="1"/>
    <col min="32" max="32" width="20.77734375" style="207" bestFit="1" customWidth="1"/>
    <col min="33" max="33" width="9.21875" style="207"/>
    <col min="34" max="35" width="9.21875" style="207" bestFit="1" customWidth="1"/>
    <col min="36" max="16384" width="9.21875" style="207"/>
  </cols>
  <sheetData>
    <row r="1" spans="1:36" ht="100.05" customHeight="1" x14ac:dyDescent="0.45"/>
    <row r="2" spans="1:36" ht="18.600000000000001" customHeight="1" x14ac:dyDescent="0.45"/>
    <row r="3" spans="1:36" s="215" customFormat="1" ht="42.6" x14ac:dyDescent="0.95">
      <c r="A3" s="270"/>
      <c r="B3" s="270"/>
      <c r="D3" s="313" t="s">
        <v>126</v>
      </c>
      <c r="E3" s="313"/>
      <c r="F3" s="216"/>
      <c r="G3" s="216"/>
      <c r="H3" s="261">
        <v>8</v>
      </c>
      <c r="I3" s="312">
        <f>VLOOKUP($H$3,'M4'!A18:B53,2)</f>
        <v>0</v>
      </c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1" t="s">
        <v>125</v>
      </c>
      <c r="AC3" s="311"/>
      <c r="AD3" s="311"/>
      <c r="AE3" s="262">
        <f>'M4'!$C$2</f>
        <v>4</v>
      </c>
      <c r="AI3" s="229"/>
      <c r="AJ3" s="229"/>
    </row>
    <row r="4" spans="1:36" ht="28.05" customHeight="1" x14ac:dyDescent="0.45">
      <c r="B4" s="271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</row>
    <row r="5" spans="1:36" ht="19.5" customHeight="1" x14ac:dyDescent="0.45">
      <c r="B5" s="276"/>
    </row>
    <row r="6" spans="1:36" x14ac:dyDescent="0.45">
      <c r="B6" s="276"/>
    </row>
    <row r="7" spans="1:36" ht="18.600000000000001" x14ac:dyDescent="0.45">
      <c r="A7" s="272">
        <v>1</v>
      </c>
      <c r="B7" s="273">
        <f>'M4'!B18</f>
        <v>0</v>
      </c>
    </row>
    <row r="8" spans="1:36" ht="18.600000000000001" x14ac:dyDescent="0.45">
      <c r="A8" s="272">
        <v>2</v>
      </c>
      <c r="B8" s="273">
        <f>'M4'!B19</f>
        <v>0</v>
      </c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</row>
    <row r="9" spans="1:36" ht="18.600000000000001" x14ac:dyDescent="0.45">
      <c r="A9" s="272">
        <v>3</v>
      </c>
      <c r="B9" s="273">
        <f>'M4'!B20</f>
        <v>0</v>
      </c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</row>
    <row r="10" spans="1:36" ht="18.600000000000001" x14ac:dyDescent="0.45">
      <c r="A10" s="272">
        <v>4</v>
      </c>
      <c r="B10" s="273">
        <f>'M4'!B21</f>
        <v>0</v>
      </c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</row>
    <row r="11" spans="1:36" ht="18.600000000000001" x14ac:dyDescent="0.45">
      <c r="A11" s="272">
        <v>5</v>
      </c>
      <c r="B11" s="273">
        <f>'M4'!B22</f>
        <v>0</v>
      </c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</row>
    <row r="12" spans="1:36" ht="18.600000000000001" x14ac:dyDescent="0.45">
      <c r="A12" s="272">
        <v>6</v>
      </c>
      <c r="B12" s="273">
        <f>'M4'!B23</f>
        <v>0</v>
      </c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</row>
    <row r="13" spans="1:36" ht="18.600000000000001" x14ac:dyDescent="0.45">
      <c r="A13" s="272">
        <v>7</v>
      </c>
      <c r="B13" s="273">
        <f>'M4'!B24</f>
        <v>0</v>
      </c>
      <c r="H13" s="211"/>
      <c r="I13" s="211"/>
      <c r="J13" s="211"/>
      <c r="K13" s="218" t="s">
        <v>155</v>
      </c>
      <c r="L13" s="218" t="s">
        <v>156</v>
      </c>
      <c r="M13" s="223" t="s">
        <v>157</v>
      </c>
      <c r="N13" s="223" t="s">
        <v>158</v>
      </c>
      <c r="O13" s="224" t="s">
        <v>159</v>
      </c>
      <c r="P13" s="224" t="s">
        <v>160</v>
      </c>
      <c r="Q13" s="219" t="s">
        <v>161</v>
      </c>
      <c r="R13" s="219" t="s">
        <v>162</v>
      </c>
      <c r="S13" s="225" t="s">
        <v>163</v>
      </c>
      <c r="T13" s="225" t="s">
        <v>164</v>
      </c>
      <c r="U13" s="220" t="s">
        <v>165</v>
      </c>
      <c r="V13" s="220" t="s">
        <v>166</v>
      </c>
      <c r="W13" s="226" t="s">
        <v>127</v>
      </c>
      <c r="X13" s="227" t="s">
        <v>128</v>
      </c>
      <c r="Y13" s="231" t="s">
        <v>133</v>
      </c>
      <c r="Z13" s="233" t="s">
        <v>83</v>
      </c>
      <c r="AA13" s="234" t="s">
        <v>134</v>
      </c>
      <c r="AB13" s="210"/>
      <c r="AC13" s="210"/>
      <c r="AD13" s="210"/>
      <c r="AE13" s="210"/>
    </row>
    <row r="14" spans="1:36" ht="18.600000000000001" x14ac:dyDescent="0.45">
      <c r="A14" s="272">
        <v>8</v>
      </c>
      <c r="B14" s="273">
        <f>'M4'!B25</f>
        <v>0</v>
      </c>
      <c r="H14" s="214"/>
      <c r="I14" s="214"/>
      <c r="J14" s="214"/>
      <c r="K14" s="222">
        <f>VLOOKUP($H$3,'M4'!$A$18:$L$53,7)</f>
        <v>0</v>
      </c>
      <c r="L14" s="222">
        <f>VLOOKUP($H$3,'E4'!$A$18:$L$53,7)</f>
        <v>0</v>
      </c>
      <c r="M14" s="222">
        <f>VLOOKUP($H$3,'M4'!$A$18:$L$53,8)</f>
        <v>0</v>
      </c>
      <c r="N14" s="222">
        <f>VLOOKUP($H$3,'E4'!$A$18:$L$53,8)</f>
        <v>0</v>
      </c>
      <c r="O14" s="222">
        <f>VLOOKUP($H$3,'M4'!$A$18:$L$53,9)</f>
        <v>0</v>
      </c>
      <c r="P14" s="222">
        <f>VLOOKUP($H$3,'E4'!$A$18:$L$53,9)</f>
        <v>0</v>
      </c>
      <c r="Q14" s="222">
        <f>VLOOKUP($H$3,'M4'!$A$18:$L$53,10)</f>
        <v>0</v>
      </c>
      <c r="R14" s="222">
        <f>VLOOKUP($H$3,'E4'!$A$18:$L$53,10)</f>
        <v>0</v>
      </c>
      <c r="S14" s="222">
        <f>VLOOKUP($H$3,'M4'!$A$18:$L$53,11)</f>
        <v>0</v>
      </c>
      <c r="T14" s="222">
        <f>VLOOKUP($H$3,'E4'!$A$18:$L$53,11)</f>
        <v>0</v>
      </c>
      <c r="U14" s="222">
        <f>VLOOKUP($H$3,'M4'!$A$18:$L$53,12)</f>
        <v>0</v>
      </c>
      <c r="V14" s="222">
        <f>VLOOKUP($H$3,'E4'!$A$18:$L$53,12)</f>
        <v>0</v>
      </c>
      <c r="W14" s="222"/>
      <c r="X14" s="222">
        <f>VLOOKUP($H$3,'M4'!$A$18:$L$53,3)</f>
        <v>0</v>
      </c>
      <c r="Y14" s="221">
        <f>'TOTAAL M-TOETSEN'!$AB$5*5</f>
        <v>2.355</v>
      </c>
      <c r="Z14" s="235"/>
      <c r="AA14" s="222"/>
      <c r="AB14" s="209"/>
      <c r="AC14" s="209"/>
      <c r="AD14" s="209"/>
      <c r="AE14" s="209"/>
    </row>
    <row r="15" spans="1:36" ht="18.600000000000001" x14ac:dyDescent="0.45">
      <c r="A15" s="272">
        <v>9</v>
      </c>
      <c r="B15" s="273">
        <f>'M4'!B26</f>
        <v>0</v>
      </c>
      <c r="K15" s="221" t="str">
        <f>IF(K14="E",1,IF(K14="D",2,IF(K14="C",3,IF(K14="B",4,IF(K14="A",5,IF(K14=5,1,IF(K14=4,2,IF(K14=3,3,IF(K14=2,4,IF(K14=1,5,IF(K14=0,"")))))))))))</f>
        <v/>
      </c>
      <c r="L15" s="221" t="str">
        <f t="shared" ref="L15:V15" si="0">IF(L14="E",1,IF(L14="D",2,IF(L14="C",3,IF(L14="B",4,IF(L14="A",5,IF(L14=5,1,IF(L14=4,2,IF(L14=3,3,IF(L14=2,4,IF(L14=1,5,IF(L14=0,"")))))))))))</f>
        <v/>
      </c>
      <c r="M15" s="221" t="str">
        <f t="shared" si="0"/>
        <v/>
      </c>
      <c r="N15" s="221" t="str">
        <f t="shared" si="0"/>
        <v/>
      </c>
      <c r="O15" s="221" t="str">
        <f t="shared" si="0"/>
        <v/>
      </c>
      <c r="P15" s="221" t="str">
        <f t="shared" si="0"/>
        <v/>
      </c>
      <c r="Q15" s="221" t="str">
        <f t="shared" si="0"/>
        <v/>
      </c>
      <c r="R15" s="221" t="str">
        <f t="shared" si="0"/>
        <v/>
      </c>
      <c r="S15" s="221" t="str">
        <f t="shared" si="0"/>
        <v/>
      </c>
      <c r="T15" s="221" t="str">
        <f t="shared" si="0"/>
        <v/>
      </c>
      <c r="U15" s="221" t="str">
        <f t="shared" si="0"/>
        <v/>
      </c>
      <c r="V15" s="221" t="str">
        <f t="shared" si="0"/>
        <v/>
      </c>
      <c r="W15" s="232" t="e">
        <f>AA15/Z15</f>
        <v>#DIV/0!</v>
      </c>
      <c r="X15" s="221" t="str">
        <f>IF(X14="E",1,IF(X14="D",2,IF(X14="C",3,IF(X14="B",4,IF(X14="A",5,IF(X14=5,1,IF(X14=4,2,IF(X14=3,3,IF(X14=2,4,IF(X14=1,5,IF(X14=0,"")))))))))))</f>
        <v/>
      </c>
      <c r="Y15" s="232">
        <f>Y14</f>
        <v>2.355</v>
      </c>
      <c r="Z15" s="236">
        <f>COUNTIF(K15:V15,"&gt;0")</f>
        <v>0</v>
      </c>
      <c r="AA15" s="236">
        <f>SUM(K15:V15)</f>
        <v>0</v>
      </c>
    </row>
    <row r="16" spans="1:36" ht="18.600000000000001" x14ac:dyDescent="0.45">
      <c r="A16" s="272">
        <v>10</v>
      </c>
      <c r="B16" s="273">
        <f>'M4'!B27</f>
        <v>0</v>
      </c>
    </row>
    <row r="17" spans="1:27" ht="18.600000000000001" x14ac:dyDescent="0.45">
      <c r="A17" s="272">
        <v>11</v>
      </c>
      <c r="B17" s="273">
        <f>'M4'!B28</f>
        <v>0</v>
      </c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</row>
    <row r="18" spans="1:27" ht="18.600000000000001" x14ac:dyDescent="0.45">
      <c r="A18" s="272">
        <v>12</v>
      </c>
      <c r="B18" s="273">
        <f>'M4'!B29</f>
        <v>0</v>
      </c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</row>
    <row r="19" spans="1:27" ht="18.600000000000001" x14ac:dyDescent="0.45">
      <c r="A19" s="272">
        <v>13</v>
      </c>
      <c r="B19" s="273">
        <f>'M4'!B30</f>
        <v>0</v>
      </c>
      <c r="H19" s="214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</row>
    <row r="20" spans="1:27" ht="18.600000000000001" x14ac:dyDescent="0.45">
      <c r="A20" s="272">
        <v>14</v>
      </c>
      <c r="B20" s="273">
        <f>'M4'!B31</f>
        <v>0</v>
      </c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4"/>
      <c r="V20" s="214"/>
      <c r="W20" s="211"/>
      <c r="X20" s="211"/>
      <c r="Y20" s="211"/>
      <c r="Z20" s="211"/>
      <c r="AA20" s="211"/>
    </row>
    <row r="21" spans="1:27" ht="18.600000000000001" x14ac:dyDescent="0.45">
      <c r="A21" s="272">
        <v>15</v>
      </c>
      <c r="B21" s="273">
        <f>'M4'!B32</f>
        <v>0</v>
      </c>
      <c r="H21" s="213"/>
      <c r="I21" s="213"/>
      <c r="J21" s="212"/>
      <c r="K21" s="212"/>
      <c r="L21" s="212"/>
      <c r="M21" s="211"/>
      <c r="N21" s="211"/>
      <c r="O21" s="213"/>
      <c r="P21" s="213"/>
      <c r="Q21" s="211"/>
      <c r="R21" s="211"/>
      <c r="S21" s="211"/>
      <c r="T21" s="211"/>
      <c r="U21" s="212"/>
      <c r="V21" s="212"/>
      <c r="W21" s="211"/>
      <c r="X21" s="211"/>
      <c r="Y21" s="211"/>
      <c r="Z21" s="211"/>
      <c r="AA21" s="211"/>
    </row>
    <row r="22" spans="1:27" ht="18.600000000000001" x14ac:dyDescent="0.45">
      <c r="A22" s="272">
        <v>16</v>
      </c>
      <c r="B22" s="273">
        <f>'M4'!B33</f>
        <v>0</v>
      </c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</row>
    <row r="23" spans="1:27" ht="18.600000000000001" x14ac:dyDescent="0.45">
      <c r="A23" s="272">
        <v>17</v>
      </c>
      <c r="B23" s="273">
        <f>'M4'!B34</f>
        <v>0</v>
      </c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</row>
    <row r="24" spans="1:27" ht="15" customHeight="1" x14ac:dyDescent="0.45">
      <c r="A24" s="272">
        <v>18</v>
      </c>
      <c r="B24" s="273">
        <f>'M4'!B35</f>
        <v>0</v>
      </c>
    </row>
    <row r="25" spans="1:27" ht="18.600000000000001" x14ac:dyDescent="0.45">
      <c r="A25" s="272">
        <v>19</v>
      </c>
      <c r="B25" s="273">
        <f>'M4'!B36</f>
        <v>0</v>
      </c>
    </row>
    <row r="26" spans="1:27" ht="18.600000000000001" x14ac:dyDescent="0.45">
      <c r="A26" s="272">
        <v>20</v>
      </c>
      <c r="B26" s="273">
        <f>'M4'!B37</f>
        <v>0</v>
      </c>
    </row>
    <row r="27" spans="1:27" ht="18.600000000000001" x14ac:dyDescent="0.45">
      <c r="A27" s="272">
        <v>21</v>
      </c>
      <c r="B27" s="273">
        <f>'M4'!B38</f>
        <v>0</v>
      </c>
    </row>
    <row r="28" spans="1:27" ht="18.600000000000001" x14ac:dyDescent="0.45">
      <c r="A28" s="272">
        <v>22</v>
      </c>
      <c r="B28" s="273">
        <f>'M4'!B39</f>
        <v>0</v>
      </c>
    </row>
    <row r="29" spans="1:27" ht="15.75" customHeight="1" x14ac:dyDescent="0.45">
      <c r="A29" s="272">
        <v>23</v>
      </c>
      <c r="B29" s="273">
        <f>'M4'!B40</f>
        <v>0</v>
      </c>
    </row>
    <row r="30" spans="1:27" ht="18.600000000000001" x14ac:dyDescent="0.45">
      <c r="A30" s="272">
        <v>24</v>
      </c>
      <c r="B30" s="273">
        <f>'M4'!B41</f>
        <v>0</v>
      </c>
    </row>
    <row r="31" spans="1:27" ht="18.600000000000001" x14ac:dyDescent="0.45">
      <c r="A31" s="272">
        <v>25</v>
      </c>
      <c r="B31" s="273">
        <f>'M4'!B42</f>
        <v>0</v>
      </c>
    </row>
    <row r="32" spans="1:27" ht="18.600000000000001" x14ac:dyDescent="0.45">
      <c r="A32" s="272">
        <v>26</v>
      </c>
      <c r="B32" s="273">
        <f>'M4'!B43</f>
        <v>0</v>
      </c>
    </row>
    <row r="33" spans="1:7" ht="18.600000000000001" x14ac:dyDescent="0.45">
      <c r="A33" s="272">
        <v>27</v>
      </c>
      <c r="B33" s="273">
        <f>'M4'!B44</f>
        <v>0</v>
      </c>
    </row>
    <row r="34" spans="1:7" ht="18.600000000000001" x14ac:dyDescent="0.45">
      <c r="A34" s="272">
        <v>28</v>
      </c>
      <c r="B34" s="273">
        <f>'M4'!B45</f>
        <v>0</v>
      </c>
    </row>
    <row r="35" spans="1:7" ht="18.600000000000001" x14ac:dyDescent="0.45">
      <c r="A35" s="272">
        <v>29</v>
      </c>
      <c r="B35" s="273">
        <f>'M4'!B46</f>
        <v>0</v>
      </c>
    </row>
    <row r="36" spans="1:7" ht="18.600000000000001" x14ac:dyDescent="0.45">
      <c r="A36" s="272">
        <v>30</v>
      </c>
      <c r="B36" s="273">
        <f>'M4'!B47</f>
        <v>0</v>
      </c>
    </row>
    <row r="37" spans="1:7" ht="18.600000000000001" x14ac:dyDescent="0.45">
      <c r="A37" s="272">
        <v>31</v>
      </c>
      <c r="B37" s="273">
        <f>'M4'!B48</f>
        <v>0</v>
      </c>
    </row>
    <row r="38" spans="1:7" ht="18.600000000000001" x14ac:dyDescent="0.45">
      <c r="A38" s="272">
        <v>32</v>
      </c>
      <c r="B38" s="273">
        <f>'M4'!B49</f>
        <v>0</v>
      </c>
    </row>
    <row r="39" spans="1:7" ht="18.600000000000001" x14ac:dyDescent="0.45">
      <c r="A39" s="272">
        <v>33</v>
      </c>
      <c r="B39" s="273">
        <f>'M4'!B50</f>
        <v>0</v>
      </c>
    </row>
    <row r="40" spans="1:7" ht="18.600000000000001" x14ac:dyDescent="0.45">
      <c r="A40" s="272">
        <v>34</v>
      </c>
      <c r="B40" s="273">
        <f>'M4'!B51</f>
        <v>0</v>
      </c>
    </row>
    <row r="41" spans="1:7" ht="18.600000000000001" x14ac:dyDescent="0.45">
      <c r="A41" s="272">
        <v>35</v>
      </c>
      <c r="B41" s="273">
        <f>'M4'!B52</f>
        <v>0</v>
      </c>
    </row>
    <row r="42" spans="1:7" ht="18.600000000000001" x14ac:dyDescent="0.45">
      <c r="A42" s="272">
        <v>36</v>
      </c>
      <c r="B42" s="273">
        <f>'M4'!B53</f>
        <v>0</v>
      </c>
    </row>
    <row r="44" spans="1:7" ht="25.8" x14ac:dyDescent="0.5">
      <c r="D44" s="228"/>
      <c r="E44" s="228"/>
      <c r="F44" s="228"/>
      <c r="G44" s="228"/>
    </row>
    <row r="54" spans="10:30" x14ac:dyDescent="0.45"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  <c r="Z54" s="217"/>
      <c r="AA54" s="217"/>
      <c r="AB54" s="210"/>
      <c r="AC54" s="210"/>
      <c r="AD54" s="210"/>
    </row>
    <row r="55" spans="10:30" x14ac:dyDescent="0.45"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</row>
  </sheetData>
  <sheetProtection sheet="1" objects="1" scenarios="1"/>
  <mergeCells count="3">
    <mergeCell ref="D3:E3"/>
    <mergeCell ref="I3:AA3"/>
    <mergeCell ref="AB3:AD3"/>
  </mergeCells>
  <pageMargins left="0.39370078740157483" right="0.23622047244094491" top="0.98425196850393704" bottom="0.98425196850393704" header="0.51181102362204722" footer="0.51181102362204722"/>
  <pageSetup paperSize="9" scale="52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E7086-D468-4D10-AA67-740A436D4B2C}">
  <sheetPr codeName="Blad30">
    <tabColor rgb="FFCC00FF"/>
  </sheetPr>
  <dimension ref="B3:DK76"/>
  <sheetViews>
    <sheetView showGridLines="0" showRowColHeaders="0" zoomScale="50" zoomScaleNormal="50" workbookViewId="0">
      <selection activeCell="E6" sqref="E6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7"/>
    <col min="2" max="2" width="6.21875" style="270" bestFit="1" customWidth="1"/>
    <col min="3" max="3" width="50.77734375" style="274" customWidth="1"/>
    <col min="4" max="4" width="4" style="207" customWidth="1"/>
    <col min="5" max="28" width="8.77734375" style="207" customWidth="1"/>
    <col min="29" max="16384" width="9.21875" style="207"/>
  </cols>
  <sheetData>
    <row r="3" spans="2:44" s="251" customFormat="1" ht="72" x14ac:dyDescent="1.6">
      <c r="B3" s="269"/>
      <c r="C3" s="269"/>
      <c r="E3" s="252"/>
      <c r="F3" s="323">
        <v>4</v>
      </c>
      <c r="G3" s="323"/>
      <c r="H3" s="319">
        <f>VLOOKUP($F$3,'M4'!A18:B53,2)</f>
        <v>0</v>
      </c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1"/>
      <c r="AG3" s="315" t="s">
        <v>125</v>
      </c>
      <c r="AH3" s="316"/>
      <c r="AI3" s="316"/>
      <c r="AJ3" s="317">
        <f>'M4'!$C$2</f>
        <v>4</v>
      </c>
      <c r="AK3" s="317"/>
      <c r="AL3" s="318"/>
      <c r="AO3" s="266"/>
      <c r="AQ3" s="263"/>
      <c r="AR3" s="263"/>
    </row>
    <row r="4" spans="2:44" ht="50.1" customHeight="1" x14ac:dyDescent="0.45">
      <c r="C4" s="271"/>
    </row>
    <row r="5" spans="2:44" ht="19.5" customHeight="1" x14ac:dyDescent="0.45">
      <c r="B5" s="272">
        <v>1</v>
      </c>
      <c r="C5" s="273">
        <f>'M4'!B18</f>
        <v>0</v>
      </c>
    </row>
    <row r="6" spans="2:44" ht="18.600000000000001" x14ac:dyDescent="0.45">
      <c r="B6" s="272">
        <v>2</v>
      </c>
      <c r="C6" s="273">
        <f>'M4'!B19</f>
        <v>0</v>
      </c>
    </row>
    <row r="7" spans="2:44" ht="18.600000000000001" x14ac:dyDescent="0.45">
      <c r="B7" s="272">
        <v>3</v>
      </c>
      <c r="C7" s="273">
        <f>'M4'!B20</f>
        <v>0</v>
      </c>
    </row>
    <row r="8" spans="2:44" ht="18.600000000000001" x14ac:dyDescent="0.45">
      <c r="B8" s="272">
        <v>4</v>
      </c>
      <c r="C8" s="273">
        <f>'M4'!B21</f>
        <v>0</v>
      </c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</row>
    <row r="9" spans="2:44" ht="18.600000000000001" x14ac:dyDescent="0.45">
      <c r="B9" s="272">
        <v>5</v>
      </c>
      <c r="C9" s="273">
        <f>'M4'!B22</f>
        <v>0</v>
      </c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</row>
    <row r="10" spans="2:44" ht="18.600000000000001" x14ac:dyDescent="0.45">
      <c r="B10" s="272">
        <v>6</v>
      </c>
      <c r="C10" s="273">
        <f>'M4'!B23</f>
        <v>0</v>
      </c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</row>
    <row r="11" spans="2:44" ht="18.600000000000001" x14ac:dyDescent="0.45">
      <c r="B11" s="272">
        <v>7</v>
      </c>
      <c r="C11" s="273">
        <f>'M4'!B24</f>
        <v>0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</row>
    <row r="12" spans="2:44" ht="18.600000000000001" x14ac:dyDescent="0.45">
      <c r="B12" s="272">
        <v>8</v>
      </c>
      <c r="C12" s="273">
        <f>'M4'!B25</f>
        <v>0</v>
      </c>
      <c r="F12" s="211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</row>
    <row r="13" spans="2:44" ht="18.600000000000001" x14ac:dyDescent="0.45">
      <c r="B13" s="272">
        <v>9</v>
      </c>
      <c r="C13" s="273">
        <f>'M4'!B26</f>
        <v>0</v>
      </c>
      <c r="F13" s="211"/>
      <c r="G13" s="211"/>
      <c r="H13" s="211"/>
      <c r="I13" s="218" t="s">
        <v>155</v>
      </c>
      <c r="J13" s="218" t="s">
        <v>156</v>
      </c>
      <c r="K13" s="223" t="s">
        <v>157</v>
      </c>
      <c r="L13" s="223" t="s">
        <v>158</v>
      </c>
      <c r="M13" s="224" t="s">
        <v>159</v>
      </c>
      <c r="N13" s="224" t="s">
        <v>160</v>
      </c>
      <c r="O13" s="219" t="s">
        <v>161</v>
      </c>
      <c r="P13" s="219" t="s">
        <v>162</v>
      </c>
      <c r="Q13" s="225" t="s">
        <v>163</v>
      </c>
      <c r="R13" s="225" t="s">
        <v>164</v>
      </c>
      <c r="S13" s="220" t="s">
        <v>165</v>
      </c>
      <c r="T13" s="220" t="s">
        <v>166</v>
      </c>
      <c r="U13" s="226" t="s">
        <v>127</v>
      </c>
      <c r="V13" s="227" t="s">
        <v>128</v>
      </c>
      <c r="W13" s="231" t="s">
        <v>133</v>
      </c>
      <c r="X13" s="233" t="s">
        <v>83</v>
      </c>
      <c r="Y13" s="234" t="s">
        <v>134</v>
      </c>
      <c r="Z13" s="234" t="s">
        <v>134</v>
      </c>
      <c r="AA13" s="208"/>
    </row>
    <row r="14" spans="2:44" ht="18.600000000000001" x14ac:dyDescent="0.45">
      <c r="B14" s="272">
        <v>10</v>
      </c>
      <c r="C14" s="273">
        <f>'M4'!B27</f>
        <v>0</v>
      </c>
      <c r="F14" s="214"/>
      <c r="G14" s="214"/>
      <c r="H14" s="214"/>
      <c r="I14" s="221" t="str">
        <f t="shared" ref="I14:V14" si="0">IF(I15="E",1,IF(I15="D",2,IF(I15="C",3,IF(I15="B",4,IF(I15="A",5,IF(I15=5,1,IF(I15=4,2,IF(I15=3,3,IF(I15=2,4,IF(I15=1,5,IF(I15=0,"")))))))))))</f>
        <v/>
      </c>
      <c r="J14" s="221" t="str">
        <f t="shared" si="0"/>
        <v/>
      </c>
      <c r="K14" s="221" t="str">
        <f t="shared" si="0"/>
        <v/>
      </c>
      <c r="L14" s="221" t="str">
        <f t="shared" si="0"/>
        <v/>
      </c>
      <c r="M14" s="221" t="str">
        <f t="shared" si="0"/>
        <v/>
      </c>
      <c r="N14" s="221" t="str">
        <f t="shared" si="0"/>
        <v/>
      </c>
      <c r="O14" s="221" t="str">
        <f t="shared" si="0"/>
        <v/>
      </c>
      <c r="P14" s="221" t="str">
        <f t="shared" si="0"/>
        <v/>
      </c>
      <c r="Q14" s="221" t="str">
        <f t="shared" si="0"/>
        <v/>
      </c>
      <c r="R14" s="221" t="str">
        <f t="shared" si="0"/>
        <v/>
      </c>
      <c r="S14" s="221" t="str">
        <f t="shared" si="0"/>
        <v/>
      </c>
      <c r="T14" s="221" t="str">
        <f t="shared" si="0"/>
        <v/>
      </c>
      <c r="U14" s="221"/>
      <c r="V14" s="221" t="str">
        <f t="shared" si="0"/>
        <v/>
      </c>
      <c r="W14" s="221" t="str">
        <f>IF(W15="E",1,IF(W15="D",2,IF(W15="C",3,IF(W15="B",4,IF(W15="A",5,IF(W15=5,1,IF(W15=4,2,IF(W15=3,3,IF(W15=2,4,IF(W15=1,5,IF(W15=0,"")))))))))))</f>
        <v/>
      </c>
      <c r="X14" s="221">
        <f>'TOTAAL M-TOETSEN'!AB5*5</f>
        <v>2.355</v>
      </c>
      <c r="Y14" s="222"/>
      <c r="Z14" s="222"/>
      <c r="AA14" s="253"/>
      <c r="AB14" s="253"/>
      <c r="AC14" s="254"/>
    </row>
    <row r="15" spans="2:44" ht="18.600000000000001" x14ac:dyDescent="0.45">
      <c r="B15" s="272">
        <v>11</v>
      </c>
      <c r="C15" s="273">
        <f>'M4'!B28</f>
        <v>0</v>
      </c>
      <c r="I15" s="221">
        <f>VLOOKUP($F$3,'M4'!$A$18:$L$53,7)</f>
        <v>0</v>
      </c>
      <c r="J15" s="221">
        <f>VLOOKUP($F$3,'E4'!$A$18:$L$53,7)</f>
        <v>0</v>
      </c>
      <c r="K15" s="221">
        <f>VLOOKUP($F$3,'M4'!$A$18:$L$53,8)</f>
        <v>0</v>
      </c>
      <c r="L15" s="221">
        <f>VLOOKUP($F$3,'E4'!$A$18:$L$53,8)</f>
        <v>0</v>
      </c>
      <c r="M15" s="221">
        <f>VLOOKUP($F$3,'M4'!$A$18:$L$53,9)</f>
        <v>0</v>
      </c>
      <c r="N15" s="221">
        <f>VLOOKUP($F$3,'E4'!$A$18:$L$53,9)</f>
        <v>0</v>
      </c>
      <c r="O15" s="221">
        <f>VLOOKUP($F$3,'M4'!$A$18:$L$53,10)</f>
        <v>0</v>
      </c>
      <c r="P15" s="221">
        <f>VLOOKUP($F$3,'E4'!$A$18:$L$53,10)</f>
        <v>0</v>
      </c>
      <c r="Q15" s="221">
        <f>VLOOKUP($F$3,'M4'!$A$18:$L$53,11)</f>
        <v>0</v>
      </c>
      <c r="R15" s="221">
        <f>VLOOKUP($F$3,'E4'!$A$18:$L$53,11)</f>
        <v>0</v>
      </c>
      <c r="S15" s="221">
        <f>VLOOKUP($F$3,'M4'!$A$18:$L$53,12)</f>
        <v>0</v>
      </c>
      <c r="T15" s="221">
        <f>VLOOKUP($F$3,'E4'!$A$18:$L$53,12)</f>
        <v>0</v>
      </c>
      <c r="U15" s="221">
        <f>VLOOKUP($F$3,'M4'!$A$18:$L$53,12)</f>
        <v>0</v>
      </c>
      <c r="V15" s="221">
        <f>VLOOKUP($F$3,'M4'!$A$18:$L$53,12)</f>
        <v>0</v>
      </c>
      <c r="W15" s="221">
        <f>VLOOKUP($F$3,'M4'!$A$18:$L$53,3)</f>
        <v>0</v>
      </c>
      <c r="X15" s="221">
        <f>'TOTAAL M-TOETSEN'!AB5*5</f>
        <v>2.355</v>
      </c>
      <c r="Y15" s="257"/>
      <c r="Z15" s="257"/>
      <c r="AA15" s="208"/>
      <c r="AB15" s="208"/>
    </row>
    <row r="16" spans="2:44" ht="18.600000000000001" x14ac:dyDescent="0.45">
      <c r="B16" s="272">
        <v>12</v>
      </c>
      <c r="C16" s="273">
        <f>'M4'!B29</f>
        <v>0</v>
      </c>
      <c r="I16" s="221" t="str">
        <f>IF(I14="","",IF(I14&gt;0,I14*2))</f>
        <v/>
      </c>
      <c r="J16" s="221" t="str">
        <f t="shared" ref="J16:T16" si="1">IF(J14="","",IF(J14&gt;0,J14*2))</f>
        <v/>
      </c>
      <c r="K16" s="221" t="str">
        <f t="shared" si="1"/>
        <v/>
      </c>
      <c r="L16" s="221" t="str">
        <f t="shared" si="1"/>
        <v/>
      </c>
      <c r="M16" s="221" t="str">
        <f t="shared" si="1"/>
        <v/>
      </c>
      <c r="N16" s="221" t="str">
        <f t="shared" si="1"/>
        <v/>
      </c>
      <c r="O16" s="221" t="str">
        <f t="shared" si="1"/>
        <v/>
      </c>
      <c r="P16" s="221" t="str">
        <f t="shared" si="1"/>
        <v/>
      </c>
      <c r="Q16" s="221" t="str">
        <f t="shared" si="1"/>
        <v/>
      </c>
      <c r="R16" s="221" t="str">
        <f t="shared" si="1"/>
        <v/>
      </c>
      <c r="S16" s="221" t="str">
        <f t="shared" si="1"/>
        <v/>
      </c>
      <c r="T16" s="221" t="str">
        <f t="shared" si="1"/>
        <v/>
      </c>
      <c r="U16" s="221" t="e">
        <f>Z16/Y16</f>
        <v>#DIV/0!</v>
      </c>
      <c r="V16" s="233" t="str">
        <f>IF(V14="","",IF(V14&gt;0,V14*2))</f>
        <v/>
      </c>
      <c r="W16" s="221">
        <f>X16</f>
        <v>4.71</v>
      </c>
      <c r="X16" s="221">
        <f>IF(X14="","",IF(X14&gt;0,X14*2))</f>
        <v>4.71</v>
      </c>
      <c r="Y16" s="257">
        <f>COUNTIF(I16:T16,"&gt;0")</f>
        <v>0</v>
      </c>
      <c r="Z16" s="257">
        <f>SUM(I16:S16)</f>
        <v>0</v>
      </c>
    </row>
    <row r="17" spans="2:38" ht="18.600000000000001" x14ac:dyDescent="0.45">
      <c r="B17" s="272">
        <v>13</v>
      </c>
      <c r="C17" s="273">
        <f>'M4'!B30</f>
        <v>0</v>
      </c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</row>
    <row r="18" spans="2:38" ht="18.600000000000001" x14ac:dyDescent="0.45">
      <c r="B18" s="272">
        <v>14</v>
      </c>
      <c r="C18" s="273">
        <f>'M4'!B31</f>
        <v>0</v>
      </c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</row>
    <row r="19" spans="2:38" ht="18.600000000000001" x14ac:dyDescent="0.45">
      <c r="B19" s="272">
        <v>15</v>
      </c>
      <c r="C19" s="273">
        <f>'M4'!B32</f>
        <v>0</v>
      </c>
      <c r="F19" s="214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</row>
    <row r="20" spans="2:38" ht="18.600000000000001" x14ac:dyDescent="0.45">
      <c r="B20" s="272">
        <v>16</v>
      </c>
      <c r="C20" s="273">
        <f>'M4'!B33</f>
        <v>0</v>
      </c>
      <c r="F20" s="214"/>
      <c r="G20" s="214"/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1"/>
      <c r="V20" s="211"/>
    </row>
    <row r="21" spans="2:38" ht="18.600000000000001" x14ac:dyDescent="0.45">
      <c r="B21" s="272">
        <v>17</v>
      </c>
      <c r="C21" s="273">
        <f>'M4'!B34</f>
        <v>0</v>
      </c>
      <c r="F21" s="213"/>
      <c r="G21" s="213"/>
      <c r="H21" s="212"/>
      <c r="I21" s="212"/>
      <c r="J21" s="212"/>
      <c r="K21" s="213"/>
      <c r="L21" s="213"/>
      <c r="M21" s="211"/>
      <c r="N21" s="211"/>
      <c r="O21" s="212"/>
      <c r="P21" s="212"/>
      <c r="Q21" s="211"/>
      <c r="R21" s="211"/>
      <c r="S21" s="211"/>
      <c r="T21" s="211"/>
      <c r="U21" s="211"/>
      <c r="V21" s="211"/>
    </row>
    <row r="22" spans="2:38" ht="18.600000000000001" x14ac:dyDescent="0.45">
      <c r="B22" s="272">
        <v>18</v>
      </c>
      <c r="C22" s="273">
        <f>'M4'!B35</f>
        <v>0</v>
      </c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</row>
    <row r="23" spans="2:38" ht="18.600000000000001" x14ac:dyDescent="0.45">
      <c r="B23" s="272">
        <v>19</v>
      </c>
      <c r="C23" s="273">
        <f>'M4'!B36</f>
        <v>0</v>
      </c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</row>
    <row r="24" spans="2:38" ht="15" customHeight="1" x14ac:dyDescent="0.45">
      <c r="B24" s="272">
        <v>20</v>
      </c>
      <c r="C24" s="273">
        <f>'M4'!B37</f>
        <v>0</v>
      </c>
    </row>
    <row r="25" spans="2:38" ht="18.600000000000001" x14ac:dyDescent="0.45">
      <c r="B25" s="272">
        <v>21</v>
      </c>
      <c r="C25" s="273">
        <f>'M4'!B38</f>
        <v>0</v>
      </c>
    </row>
    <row r="26" spans="2:38" ht="18.600000000000001" x14ac:dyDescent="0.45">
      <c r="B26" s="272">
        <v>22</v>
      </c>
      <c r="C26" s="273">
        <f>'M4'!B39</f>
        <v>0</v>
      </c>
    </row>
    <row r="27" spans="2:38" ht="18.600000000000001" x14ac:dyDescent="0.45">
      <c r="B27" s="272">
        <v>23</v>
      </c>
      <c r="C27" s="273">
        <f>'M4'!B40</f>
        <v>0</v>
      </c>
    </row>
    <row r="28" spans="2:38" ht="18.600000000000001" x14ac:dyDescent="0.45">
      <c r="B28" s="272">
        <v>24</v>
      </c>
      <c r="C28" s="273">
        <f>'M4'!B41</f>
        <v>0</v>
      </c>
    </row>
    <row r="29" spans="2:38" ht="15.75" customHeight="1" x14ac:dyDescent="0.45">
      <c r="B29" s="272">
        <v>25</v>
      </c>
      <c r="C29" s="273">
        <f>'M4'!B42</f>
        <v>0</v>
      </c>
      <c r="AF29"/>
    </row>
    <row r="30" spans="2:38" ht="18.600000000000001" x14ac:dyDescent="0.45">
      <c r="B30" s="272">
        <v>26</v>
      </c>
      <c r="C30" s="273">
        <f>'M4'!B43</f>
        <v>0</v>
      </c>
    </row>
    <row r="31" spans="2:38" ht="18.600000000000001" x14ac:dyDescent="0.45">
      <c r="B31" s="272">
        <v>27</v>
      </c>
      <c r="C31" s="273">
        <f>'M4'!B44</f>
        <v>0</v>
      </c>
    </row>
    <row r="32" spans="2:38" ht="18.600000000000001" x14ac:dyDescent="0.45">
      <c r="B32" s="272">
        <v>28</v>
      </c>
      <c r="C32" s="273">
        <f>'M4'!B45</f>
        <v>0</v>
      </c>
      <c r="F32" s="324"/>
      <c r="G32" s="324"/>
      <c r="H32" s="32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</row>
    <row r="33" spans="2:38" ht="18.600000000000001" x14ac:dyDescent="0.45">
      <c r="B33" s="272">
        <v>29</v>
      </c>
      <c r="C33" s="273">
        <f>'M4'!B46</f>
        <v>0</v>
      </c>
      <c r="F33" s="324"/>
      <c r="G33" s="324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22"/>
      <c r="AC33" s="322"/>
      <c r="AD33" s="322"/>
      <c r="AE33" s="322"/>
      <c r="AF33" s="322"/>
      <c r="AG33" s="322"/>
      <c r="AH33" s="322"/>
      <c r="AI33" s="322"/>
      <c r="AJ33" s="322"/>
      <c r="AK33" s="322"/>
      <c r="AL33" s="322"/>
    </row>
    <row r="34" spans="2:38" ht="18.600000000000001" x14ac:dyDescent="0.45">
      <c r="B34" s="272">
        <v>30</v>
      </c>
      <c r="C34" s="273">
        <f>'M4'!B47</f>
        <v>0</v>
      </c>
      <c r="F34" s="324"/>
      <c r="G34" s="324"/>
      <c r="H34" s="322"/>
      <c r="I34" s="322"/>
      <c r="J34" s="322"/>
      <c r="K34" s="322"/>
      <c r="L34" s="322"/>
      <c r="M34" s="322"/>
      <c r="N34" s="322"/>
      <c r="O34" s="322"/>
      <c r="P34" s="322"/>
      <c r="Q34" s="322"/>
      <c r="R34" s="322"/>
      <c r="S34" s="322"/>
      <c r="T34" s="322"/>
      <c r="U34" s="322"/>
      <c r="V34" s="322"/>
      <c r="W34" s="322"/>
      <c r="X34" s="322"/>
      <c r="Y34" s="322"/>
      <c r="Z34" s="322"/>
      <c r="AA34" s="322"/>
      <c r="AB34" s="322"/>
      <c r="AC34" s="322"/>
      <c r="AD34" s="322"/>
      <c r="AE34" s="322"/>
      <c r="AF34" s="322"/>
      <c r="AG34" s="322"/>
      <c r="AH34" s="322"/>
      <c r="AI34" s="322"/>
      <c r="AJ34" s="322"/>
      <c r="AK34" s="322"/>
      <c r="AL34" s="322"/>
    </row>
    <row r="35" spans="2:38" ht="18.600000000000001" x14ac:dyDescent="0.45">
      <c r="B35" s="272">
        <v>31</v>
      </c>
      <c r="C35" s="273">
        <f>'M4'!B48</f>
        <v>0</v>
      </c>
      <c r="F35" s="324"/>
      <c r="G35" s="324"/>
      <c r="H35" s="322"/>
      <c r="I35" s="322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22"/>
      <c r="AC35" s="322"/>
      <c r="AD35" s="322"/>
      <c r="AE35" s="322"/>
      <c r="AF35" s="322"/>
      <c r="AG35" s="322"/>
      <c r="AH35" s="322"/>
      <c r="AI35" s="322"/>
      <c r="AJ35" s="322"/>
      <c r="AK35" s="322"/>
      <c r="AL35" s="322"/>
    </row>
    <row r="36" spans="2:38" ht="19.5" customHeight="1" x14ac:dyDescent="0.45">
      <c r="B36" s="272">
        <v>32</v>
      </c>
      <c r="C36" s="273">
        <f>'M4'!B49</f>
        <v>0</v>
      </c>
      <c r="F36" s="324"/>
      <c r="G36" s="324"/>
      <c r="H36" s="322"/>
      <c r="I36" s="322"/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22"/>
      <c r="U36" s="322"/>
      <c r="V36" s="322"/>
      <c r="W36" s="322"/>
      <c r="X36" s="322"/>
      <c r="Y36" s="322"/>
      <c r="Z36" s="322"/>
      <c r="AA36" s="322"/>
      <c r="AB36" s="322"/>
      <c r="AC36" s="322"/>
      <c r="AD36" s="322"/>
      <c r="AE36" s="322"/>
      <c r="AF36" s="322"/>
      <c r="AG36" s="322"/>
      <c r="AH36" s="322"/>
      <c r="AI36" s="322"/>
      <c r="AJ36" s="322"/>
      <c r="AK36" s="322"/>
      <c r="AL36" s="322"/>
    </row>
    <row r="37" spans="2:38" ht="19.5" customHeight="1" x14ac:dyDescent="0.45">
      <c r="B37" s="272">
        <v>33</v>
      </c>
      <c r="C37" s="273">
        <f>'M4'!B50</f>
        <v>0</v>
      </c>
      <c r="F37" s="324"/>
      <c r="G37" s="324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322"/>
      <c r="AG37" s="322"/>
      <c r="AH37" s="322"/>
      <c r="AI37" s="322"/>
      <c r="AJ37" s="322"/>
      <c r="AK37" s="322"/>
      <c r="AL37" s="322"/>
    </row>
    <row r="38" spans="2:38" ht="19.5" customHeight="1" x14ac:dyDescent="0.7">
      <c r="B38" s="272">
        <v>34</v>
      </c>
      <c r="C38" s="273">
        <f>'M4'!B51</f>
        <v>0</v>
      </c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</row>
    <row r="39" spans="2:38" ht="19.5" customHeight="1" x14ac:dyDescent="0.45">
      <c r="B39" s="272">
        <v>35</v>
      </c>
      <c r="C39" s="273">
        <f>'M4'!B52</f>
        <v>0</v>
      </c>
      <c r="F39" s="324"/>
      <c r="G39" s="324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  <c r="AE39" s="322"/>
      <c r="AF39" s="322"/>
      <c r="AG39" s="322"/>
      <c r="AH39" s="322"/>
      <c r="AI39" s="322"/>
      <c r="AJ39" s="322"/>
      <c r="AK39" s="322"/>
      <c r="AL39" s="322"/>
    </row>
    <row r="40" spans="2:38" ht="19.5" customHeight="1" x14ac:dyDescent="0.45">
      <c r="B40" s="272">
        <v>36</v>
      </c>
      <c r="C40" s="273">
        <f>'M4'!B53</f>
        <v>0</v>
      </c>
      <c r="F40" s="324"/>
      <c r="G40" s="324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22"/>
      <c r="AF40" s="322"/>
      <c r="AG40" s="322"/>
      <c r="AH40" s="322"/>
      <c r="AI40" s="322"/>
      <c r="AJ40" s="322"/>
      <c r="AK40" s="322"/>
      <c r="AL40" s="322"/>
    </row>
    <row r="41" spans="2:38" ht="19.5" customHeight="1" x14ac:dyDescent="0.45">
      <c r="F41" s="324"/>
      <c r="G41" s="324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 s="322"/>
      <c r="X41" s="322"/>
      <c r="Y41" s="322"/>
      <c r="Z41" s="322"/>
      <c r="AA41" s="322"/>
      <c r="AB41" s="322"/>
      <c r="AC41" s="322"/>
      <c r="AD41" s="322"/>
      <c r="AE41" s="322"/>
      <c r="AF41" s="322"/>
      <c r="AG41" s="322"/>
      <c r="AH41" s="322"/>
      <c r="AI41" s="322"/>
      <c r="AJ41" s="322"/>
      <c r="AK41" s="322"/>
      <c r="AL41" s="322"/>
    </row>
    <row r="42" spans="2:38" ht="19.5" customHeight="1" x14ac:dyDescent="0.45">
      <c r="F42" s="324"/>
      <c r="G42" s="324"/>
      <c r="H42" s="322"/>
      <c r="I42" s="322"/>
      <c r="J42" s="322"/>
      <c r="K42" s="322"/>
      <c r="L42" s="322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22"/>
      <c r="AC42" s="322"/>
      <c r="AD42" s="322"/>
      <c r="AE42" s="322"/>
      <c r="AF42" s="322"/>
      <c r="AG42" s="322"/>
      <c r="AH42" s="322"/>
      <c r="AI42" s="322"/>
      <c r="AJ42" s="322"/>
      <c r="AK42" s="322"/>
      <c r="AL42" s="322"/>
    </row>
    <row r="43" spans="2:38" ht="19.5" customHeight="1" x14ac:dyDescent="0.45">
      <c r="F43" s="324"/>
      <c r="G43" s="324"/>
      <c r="H43" s="322"/>
      <c r="I43" s="322"/>
      <c r="J43" s="322"/>
      <c r="K43" s="322"/>
      <c r="L43" s="322"/>
      <c r="M43" s="322"/>
      <c r="N43" s="322"/>
      <c r="O43" s="322"/>
      <c r="P43" s="322"/>
      <c r="Q43" s="322"/>
      <c r="R43" s="322"/>
      <c r="S43" s="322"/>
      <c r="T43" s="322"/>
      <c r="U43" s="322"/>
      <c r="V43" s="322"/>
      <c r="W43" s="322"/>
      <c r="X43" s="322"/>
      <c r="Y43" s="322"/>
      <c r="Z43" s="322"/>
      <c r="AA43" s="322"/>
      <c r="AB43" s="322"/>
      <c r="AC43" s="322"/>
      <c r="AD43" s="322"/>
      <c r="AE43" s="322"/>
      <c r="AF43" s="322"/>
      <c r="AG43" s="322"/>
      <c r="AH43" s="322"/>
      <c r="AI43" s="322"/>
      <c r="AJ43" s="322"/>
      <c r="AK43" s="322"/>
      <c r="AL43" s="322"/>
    </row>
    <row r="44" spans="2:38" ht="19.5" customHeight="1" x14ac:dyDescent="0.45">
      <c r="F44" s="324"/>
      <c r="G44" s="324"/>
      <c r="H44" s="322"/>
      <c r="I44" s="322"/>
      <c r="J44" s="322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  <c r="X44" s="322"/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</row>
    <row r="45" spans="2:38" ht="19.5" customHeight="1" x14ac:dyDescent="0.7"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</row>
    <row r="46" spans="2:38" ht="19.5" customHeight="1" x14ac:dyDescent="0.45">
      <c r="F46" s="324"/>
      <c r="G46" s="324"/>
      <c r="H46" s="322"/>
      <c r="I46" s="322"/>
      <c r="J46" s="322"/>
      <c r="K46" s="322"/>
      <c r="L46" s="322"/>
      <c r="M46" s="322"/>
      <c r="N46" s="322"/>
      <c r="O46" s="322"/>
      <c r="P46" s="322"/>
      <c r="Q46" s="322"/>
      <c r="R46" s="322"/>
      <c r="S46" s="322"/>
      <c r="T46" s="322"/>
      <c r="U46" s="322"/>
      <c r="V46" s="322"/>
      <c r="W46" s="322"/>
      <c r="X46" s="322"/>
      <c r="Y46" s="322"/>
      <c r="Z46" s="322"/>
      <c r="AA46" s="322"/>
      <c r="AB46" s="322"/>
      <c r="AC46" s="322"/>
      <c r="AD46" s="322"/>
      <c r="AE46" s="322"/>
      <c r="AF46" s="322"/>
      <c r="AG46" s="322"/>
      <c r="AH46" s="322"/>
      <c r="AI46" s="322"/>
      <c r="AJ46" s="322"/>
      <c r="AK46" s="322"/>
      <c r="AL46" s="322"/>
    </row>
    <row r="47" spans="2:38" ht="19.5" customHeight="1" x14ac:dyDescent="0.45">
      <c r="F47" s="324"/>
      <c r="G47" s="324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</row>
    <row r="48" spans="2:38" ht="19.5" customHeight="1" x14ac:dyDescent="0.45">
      <c r="F48" s="324"/>
      <c r="G48" s="324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</row>
    <row r="49" spans="6:38" ht="19.5" customHeight="1" x14ac:dyDescent="0.45">
      <c r="F49" s="324"/>
      <c r="G49" s="324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</row>
    <row r="50" spans="6:38" ht="19.5" customHeight="1" x14ac:dyDescent="0.45">
      <c r="F50" s="324"/>
      <c r="G50" s="324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</row>
    <row r="51" spans="6:38" ht="19.5" customHeight="1" x14ac:dyDescent="0.45">
      <c r="F51" s="324"/>
      <c r="G51" s="324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322"/>
      <c r="AD51" s="322"/>
      <c r="AE51" s="322"/>
      <c r="AF51" s="322"/>
      <c r="AG51" s="322"/>
      <c r="AH51" s="322"/>
      <c r="AI51" s="322"/>
      <c r="AJ51" s="322"/>
      <c r="AK51" s="322"/>
      <c r="AL51" s="322"/>
    </row>
    <row r="52" spans="6:38" ht="19.5" customHeight="1" x14ac:dyDescent="0.7"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</row>
    <row r="53" spans="6:38" ht="19.5" customHeight="1" x14ac:dyDescent="0.45">
      <c r="F53" s="324"/>
      <c r="G53" s="324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  <c r="V53" s="322"/>
      <c r="W53" s="322"/>
      <c r="X53" s="322"/>
      <c r="Y53" s="322"/>
      <c r="Z53" s="322"/>
      <c r="AA53" s="322"/>
      <c r="AB53" s="322"/>
      <c r="AC53" s="322"/>
      <c r="AD53" s="322"/>
      <c r="AE53" s="322"/>
      <c r="AF53" s="322"/>
      <c r="AG53" s="322"/>
      <c r="AH53" s="322"/>
      <c r="AI53" s="322"/>
      <c r="AJ53" s="322"/>
      <c r="AK53" s="322"/>
      <c r="AL53" s="322"/>
    </row>
    <row r="54" spans="6:38" ht="19.5" customHeight="1" x14ac:dyDescent="0.45">
      <c r="F54" s="324"/>
      <c r="G54" s="324"/>
      <c r="H54" s="322"/>
      <c r="I54" s="322"/>
      <c r="J54" s="322"/>
      <c r="K54" s="322"/>
      <c r="L54" s="322"/>
      <c r="M54" s="322"/>
      <c r="N54" s="322"/>
      <c r="O54" s="322"/>
      <c r="P54" s="322"/>
      <c r="Q54" s="322"/>
      <c r="R54" s="322"/>
      <c r="S54" s="322"/>
      <c r="T54" s="322"/>
      <c r="U54" s="322"/>
      <c r="V54" s="322"/>
      <c r="W54" s="322"/>
      <c r="X54" s="322"/>
      <c r="Y54" s="322"/>
      <c r="Z54" s="322"/>
      <c r="AA54" s="322"/>
      <c r="AB54" s="322"/>
      <c r="AC54" s="322"/>
      <c r="AD54" s="322"/>
      <c r="AE54" s="322"/>
      <c r="AF54" s="322"/>
      <c r="AG54" s="322"/>
      <c r="AH54" s="322"/>
      <c r="AI54" s="322"/>
      <c r="AJ54" s="322"/>
      <c r="AK54" s="322"/>
      <c r="AL54" s="322"/>
    </row>
    <row r="55" spans="6:38" ht="19.5" customHeight="1" x14ac:dyDescent="0.45">
      <c r="F55" s="324"/>
      <c r="G55" s="324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22"/>
      <c r="AC55" s="322"/>
      <c r="AD55" s="322"/>
      <c r="AE55" s="322"/>
      <c r="AF55" s="322"/>
      <c r="AG55" s="322"/>
      <c r="AH55" s="322"/>
      <c r="AI55" s="322"/>
      <c r="AJ55" s="322"/>
      <c r="AK55" s="322"/>
      <c r="AL55" s="322"/>
    </row>
    <row r="56" spans="6:38" ht="19.5" customHeight="1" x14ac:dyDescent="0.45">
      <c r="F56" s="324"/>
      <c r="G56" s="324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22"/>
    </row>
    <row r="57" spans="6:38" ht="19.5" customHeight="1" x14ac:dyDescent="0.45">
      <c r="F57" s="324"/>
      <c r="G57" s="324"/>
      <c r="H57" s="322"/>
      <c r="I57" s="322"/>
      <c r="J57" s="322"/>
      <c r="K57" s="322"/>
      <c r="L57" s="322"/>
      <c r="M57" s="322"/>
      <c r="N57" s="322"/>
      <c r="O57" s="322"/>
      <c r="P57" s="322"/>
      <c r="Q57" s="322"/>
      <c r="R57" s="322"/>
      <c r="S57" s="322"/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2"/>
      <c r="AL57" s="322"/>
    </row>
    <row r="58" spans="6:38" ht="19.5" customHeight="1" x14ac:dyDescent="0.45">
      <c r="F58" s="324"/>
      <c r="G58" s="324"/>
      <c r="H58" s="322"/>
      <c r="I58" s="322"/>
      <c r="J58" s="322"/>
      <c r="K58" s="322"/>
      <c r="L58" s="322"/>
      <c r="M58" s="322"/>
      <c r="N58" s="322"/>
      <c r="O58" s="322"/>
      <c r="P58" s="322"/>
      <c r="Q58" s="322"/>
      <c r="R58" s="322"/>
      <c r="S58" s="322"/>
      <c r="T58" s="322"/>
      <c r="U58" s="322"/>
      <c r="V58" s="322"/>
      <c r="W58" s="322"/>
      <c r="X58" s="322"/>
      <c r="Y58" s="322"/>
      <c r="Z58" s="322"/>
      <c r="AA58" s="322"/>
      <c r="AB58" s="322"/>
      <c r="AC58" s="322"/>
      <c r="AD58" s="322"/>
      <c r="AE58" s="322"/>
      <c r="AF58" s="322"/>
      <c r="AG58" s="322"/>
      <c r="AH58" s="322"/>
      <c r="AI58" s="322"/>
      <c r="AJ58" s="322"/>
      <c r="AK58" s="322"/>
      <c r="AL58" s="322"/>
    </row>
    <row r="59" spans="6:38" ht="19.5" customHeight="1" x14ac:dyDescent="0.7"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</row>
    <row r="60" spans="6:38" ht="19.5" customHeight="1" x14ac:dyDescent="0.45">
      <c r="F60" s="324"/>
      <c r="G60" s="324"/>
    </row>
    <row r="61" spans="6:38" ht="19.5" customHeight="1" x14ac:dyDescent="0.45">
      <c r="F61" s="324"/>
      <c r="G61" s="324"/>
    </row>
    <row r="62" spans="6:38" ht="19.5" customHeight="1" x14ac:dyDescent="0.45">
      <c r="F62" s="324"/>
      <c r="G62" s="324"/>
    </row>
    <row r="63" spans="6:38" ht="19.5" customHeight="1" x14ac:dyDescent="0.45">
      <c r="F63" s="324"/>
      <c r="G63" s="324"/>
    </row>
    <row r="64" spans="6:38" ht="19.5" customHeight="1" x14ac:dyDescent="0.45">
      <c r="F64" s="324"/>
      <c r="G64" s="324"/>
    </row>
    <row r="65" spans="6:115" ht="19.5" customHeight="1" x14ac:dyDescent="0.45">
      <c r="F65" s="324"/>
      <c r="G65" s="324"/>
    </row>
    <row r="66" spans="6:115" ht="19.5" customHeight="1" x14ac:dyDescent="0.45">
      <c r="F66" s="324"/>
      <c r="G66" s="324"/>
    </row>
    <row r="67" spans="6:115" ht="19.5" customHeight="1" x14ac:dyDescent="0.45">
      <c r="F67" s="255"/>
      <c r="G67" s="255"/>
    </row>
    <row r="69" spans="6:115" ht="25.8" x14ac:dyDescent="0.45">
      <c r="CN69" s="258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</row>
    <row r="70" spans="6:115" ht="25.8" x14ac:dyDescent="0.45"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</row>
    <row r="71" spans="6:115" ht="25.8" x14ac:dyDescent="0.45"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</row>
    <row r="72" spans="6:115" ht="25.8" x14ac:dyDescent="0.45"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</row>
    <row r="73" spans="6:115" ht="25.8" x14ac:dyDescent="0.45"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</row>
    <row r="74" spans="6:115" ht="25.8" x14ac:dyDescent="0.45"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</row>
    <row r="75" spans="6:115" ht="25.8" x14ac:dyDescent="0.45">
      <c r="Z75" s="314"/>
      <c r="AA75" s="314"/>
      <c r="AB75" s="314"/>
      <c r="AC75" s="314"/>
      <c r="AD75" s="314"/>
      <c r="AE75" s="314"/>
      <c r="AF75" s="314"/>
      <c r="AG75" s="314"/>
      <c r="AH75" s="314"/>
      <c r="AI75" s="314"/>
      <c r="AJ75" s="314"/>
      <c r="AK75" s="314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</row>
    <row r="76" spans="6:115" x14ac:dyDescent="0.45"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</row>
  </sheetData>
  <sheetProtection sheet="1" objects="1" scenarios="1"/>
  <mergeCells count="17">
    <mergeCell ref="F32:G37"/>
    <mergeCell ref="H32:AL37"/>
    <mergeCell ref="F3:G3"/>
    <mergeCell ref="H3:AF3"/>
    <mergeCell ref="AG3:AI3"/>
    <mergeCell ref="AJ3:AL3"/>
    <mergeCell ref="F39:G44"/>
    <mergeCell ref="H39:AL44"/>
    <mergeCell ref="F46:G51"/>
    <mergeCell ref="H46:AL51"/>
    <mergeCell ref="F53:G58"/>
    <mergeCell ref="H53:AL58"/>
    <mergeCell ref="F60:G66"/>
    <mergeCell ref="Z75:AB75"/>
    <mergeCell ref="AC75:AE75"/>
    <mergeCell ref="AF75:AH75"/>
    <mergeCell ref="AI75:AK75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2610B-3706-4D14-B5E5-147F6BC8407E}">
  <sheetPr codeName="Blad4">
    <tabColor rgb="FFCCCCFF"/>
  </sheetPr>
  <dimension ref="A1:AZ75"/>
  <sheetViews>
    <sheetView showGridLines="0" showRowColHeaders="0" zoomScale="85" zoomScaleNormal="85" workbookViewId="0">
      <selection activeCell="B18" sqref="B18"/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5</v>
      </c>
      <c r="D2" s="76"/>
      <c r="E2" s="13"/>
      <c r="F2" s="192"/>
      <c r="G2" s="192"/>
      <c r="I2" s="77" t="b">
        <f>IF($C$2=3,"ja",IF($C$2="3A","ja",IF($C$2="3B","ja",IF($C$2="3C","ja"))))</f>
        <v>0</v>
      </c>
      <c r="J2" s="77" t="str">
        <f>IF($C$2=5,"ja",IF($C$2="5A","ja",IF($C$2="5B","ja",IF($C$2="5C","ja"))))</f>
        <v>ja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46031</v>
      </c>
      <c r="D3" s="298"/>
      <c r="E3" s="13"/>
      <c r="F3" s="193"/>
      <c r="G3" s="193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1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47"/>
      <c r="C18" s="199"/>
      <c r="D18" s="158"/>
      <c r="E18" s="158"/>
      <c r="F18" s="159"/>
      <c r="G18" s="204"/>
      <c r="H18" s="203"/>
      <c r="I18" s="203"/>
      <c r="J18" s="171"/>
      <c r="K18" s="203"/>
      <c r="L18" s="202"/>
      <c r="M18" s="162">
        <f>COUNTA(H18,I18,L18)</f>
        <v>0</v>
      </c>
      <c r="N18" s="163" t="str">
        <f>IF(L18="E",1,IF(L18="D",2,IF(L18="C",3,IF(L18="B",4,IF(L18="A",5,IF(L18=5,1,IF(L18=4,2,IF(L18=3,3,IF(L18=2,4,IF(L18=1,5,IF(L18="","")))))))))))</f>
        <v/>
      </c>
      <c r="O18" s="163" t="str">
        <f t="shared" ref="O18:O53" si="0">IF(H18="E",1,IF(H18="D",2,IF(H18="C",3,IF(H18="B",4,IF(H18="A",5,IF(H18=5,1,IF(H18=4,2,IF(H18=3,3,IF(H18=2,4,IF(H18=1,5,IF(H18="","")))))))))))</f>
        <v/>
      </c>
      <c r="P18" s="163" t="str">
        <f t="shared" ref="P18:P53" si="1">IF(I18="E",1,IF(I18="D",2,IF(I18="C",3,IF(I18="B",4,IF(I18="A",5,IF(I18=5,1,IF(I18=4,2,IF(I18=3,3,IF(I18=2,4,IF(I18=1,5,IF(I18="","")))))))))))</f>
        <v/>
      </c>
      <c r="Q18" s="163">
        <f>IF(M18&lt;3,2,IF($C$2&lt;6,0,IF($C$2&gt;=6,SUM(N18:P18))))</f>
        <v>2</v>
      </c>
      <c r="R18" s="103" t="str">
        <f t="shared" ref="R18:R53" si="2">IF(C18="","",IF(G18="","",IF(G18=$C18,1,IF(G18&lt;$C18,1,IF(G18&gt;$C18,"",IF(G18="A+",1))))))</f>
        <v/>
      </c>
      <c r="S18" s="103" t="str">
        <f t="shared" ref="S18:S53" si="3">IF(C18="","",IF(H18="","",IF(H18=$C18,1,IF(H18&lt;$C18,1,IF(H18&gt;$C18,"",IF(H18="A+",1))))))</f>
        <v/>
      </c>
      <c r="T18" s="103" t="str">
        <f t="shared" ref="T18:T53" si="4">IF(C18="","",IF(I18="","",IF(I18=$C18,1,IF(I18&lt;$C18,1,IF(I18&gt;$C18,"",IF(I18="A+",1))))))</f>
        <v/>
      </c>
      <c r="U18" s="103" t="str">
        <f>IF(C18="","",IF(J18="","",IF(J18=$C18,1,IF(J18&lt;$C18,1,IF(J18&gt;$C18,"",IF(J18="A+",1))))))</f>
        <v/>
      </c>
      <c r="V18" s="103" t="str">
        <f t="shared" ref="V18:V53" si="5">IF(C18="","",IF(K18="","",IF(K18=$C18,1,IF(K18&lt;$C18,1,IF(K18&gt;$C18,"",IF(K18="A+",1))))))</f>
        <v/>
      </c>
      <c r="W18" s="103" t="str">
        <f t="shared" ref="W18:W53" si="6">IF(C18="","",IF(L18="","",IF(L18=$C18,1,IF(L18&lt;$C18,1,IF(L18&gt;$C18,"",IF(L18="A+",1))))))</f>
        <v/>
      </c>
      <c r="X18" s="103">
        <f t="shared" ref="X18:X53" si="7">SUM(R18:W18)</f>
        <v>0</v>
      </c>
      <c r="Y18" s="164" t="b">
        <f t="shared" ref="Y18:Y53" si="8">IF($C18="A",$AJ18)</f>
        <v>0</v>
      </c>
      <c r="Z18" s="164" t="b">
        <f t="shared" ref="Z18:Z53" si="9">IF($C18="B",$AJ18)</f>
        <v>0</v>
      </c>
      <c r="AA18" s="164" t="b">
        <f t="shared" ref="AA18:AA53" si="10">IF($C18="C",$AJ18)</f>
        <v>0</v>
      </c>
      <c r="AB18" s="164" t="b">
        <f t="shared" ref="AB18:AB53" si="11">IF($C18="D",$AJ18)</f>
        <v>0</v>
      </c>
      <c r="AC18" s="164" t="b">
        <f t="shared" ref="AC18:AC53" si="12">IF($C18="E",$AJ18)</f>
        <v>0</v>
      </c>
      <c r="AD18" s="164" t="b">
        <f>IF($C18=1,$AJ18)</f>
        <v>0</v>
      </c>
      <c r="AE18" s="164" t="b">
        <f>IF($C18=2,$AJ18)</f>
        <v>0</v>
      </c>
      <c r="AF18" s="164" t="b">
        <f>IF($C18=3,$AJ18)</f>
        <v>0</v>
      </c>
      <c r="AG18" s="164" t="b">
        <f>IF($C18=4,$AJ18)</f>
        <v>0</v>
      </c>
      <c r="AH18" s="164" t="b">
        <f>IF($C18=5,$AJ18)</f>
        <v>0</v>
      </c>
      <c r="AI18" s="165" t="str">
        <f t="shared" ref="AI18:AI53" si="13">IF(C18="","",IF(C18&gt;0,COUNTA(G18:L18)))</f>
        <v/>
      </c>
      <c r="AJ18" s="166" t="str">
        <f t="shared" ref="AJ18:AJ53" si="14">IF(AI18=0,"",IF(AI18="","",IF(AI18&gt;0,X18/AI18)))</f>
        <v/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7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8">
        <f>IF(AL18="",0,IF(AL18&lt;AQ18,0,IF(AL18&gt;=AQ18,1)))</f>
        <v>0</v>
      </c>
      <c r="AN18" s="149" t="str">
        <f>IF(E18="","",IF(E18="x",1))</f>
        <v/>
      </c>
      <c r="AO18" s="150" t="str">
        <f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/>
      </c>
      <c r="AS18" s="245" t="str">
        <f>IF($C$2&lt;6,"",IF($M18&lt;3,"",IF(P18=1,"&lt;1F",IF(P18&gt;3,"2F",IF(P18&gt;1,"1F")))))</f>
        <v/>
      </c>
      <c r="AT18" s="245" t="str">
        <f>IF($C$2&lt;6,"",IF($M18&lt;3,"",IF(N18&lt;=2,"&lt;1F",IF(N18&gt;3,"1S",IF(N18&gt;2,"1F")))))</f>
        <v/>
      </c>
      <c r="AU18" s="244"/>
      <c r="AV18" s="245"/>
      <c r="AW18" s="245"/>
      <c r="AX18" s="24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247"/>
      <c r="C19" s="199"/>
      <c r="D19" s="137"/>
      <c r="E19" s="137"/>
      <c r="F19" s="159"/>
      <c r="G19" s="204"/>
      <c r="H19" s="203"/>
      <c r="I19" s="203"/>
      <c r="J19" s="171"/>
      <c r="K19" s="203"/>
      <c r="L19" s="202"/>
      <c r="M19" s="162">
        <f t="shared" ref="M19:M53" si="16">COUNTA(H19,I19,L19)</f>
        <v>0</v>
      </c>
      <c r="N19" s="163" t="str">
        <f t="shared" ref="N19:N53" si="17">IF(L19="E",1,IF(L19="D",2,IF(L19="C",3,IF(L19="B",4,IF(L19="A",5,IF(L19=5,1,IF(L19=4,2,IF(L19=3,3,IF(L19=2,4,IF(L19=1,5,IF(L19="","")))))))))))</f>
        <v/>
      </c>
      <c r="O19" s="163" t="str">
        <f t="shared" si="0"/>
        <v/>
      </c>
      <c r="P19" s="163" t="str">
        <f t="shared" si="1"/>
        <v/>
      </c>
      <c r="Q19" s="163">
        <f t="shared" ref="Q19:Q53" si="18">IF($C$2&lt;6,0,IF($C$2&gt;=6,SUM(N19:P19)))</f>
        <v>0</v>
      </c>
      <c r="R19" s="103" t="str">
        <f t="shared" si="2"/>
        <v/>
      </c>
      <c r="S19" s="103" t="str">
        <f t="shared" si="3"/>
        <v/>
      </c>
      <c r="T19" s="103" t="str">
        <f t="shared" si="4"/>
        <v/>
      </c>
      <c r="U19" s="103" t="str">
        <f t="shared" ref="U19:U53" si="19">IF(C19="","",IF(J19="","",IF(J19=$C19,1,IF(J19&lt;$C19,1,IF(J19&gt;$C19,"",IF(J19="A+",1))))))</f>
        <v/>
      </c>
      <c r="V19" s="103" t="str">
        <f t="shared" si="5"/>
        <v/>
      </c>
      <c r="W19" s="103" t="str">
        <f t="shared" si="6"/>
        <v/>
      </c>
      <c r="X19" s="103">
        <f t="shared" si="7"/>
        <v>0</v>
      </c>
      <c r="Y19" s="164" t="b">
        <f t="shared" si="8"/>
        <v>0</v>
      </c>
      <c r="Z19" s="164" t="b">
        <f t="shared" si="9"/>
        <v>0</v>
      </c>
      <c r="AA19" s="164" t="b">
        <f t="shared" si="10"/>
        <v>0</v>
      </c>
      <c r="AB19" s="164" t="b">
        <f t="shared" si="11"/>
        <v>0</v>
      </c>
      <c r="AC19" s="164" t="b">
        <f t="shared" si="12"/>
        <v>0</v>
      </c>
      <c r="AD19" s="164" t="b">
        <f t="shared" ref="AD19:AD53" si="20">IF($C19="1",$AJ19)</f>
        <v>0</v>
      </c>
      <c r="AE19" s="164" t="b">
        <f t="shared" ref="AE19:AE53" si="21">IF($C19=2,$AJ19)</f>
        <v>0</v>
      </c>
      <c r="AF19" s="164" t="b">
        <f t="shared" ref="AF19:AF53" si="22">IF($C19=3,$AJ19)</f>
        <v>0</v>
      </c>
      <c r="AG19" s="164" t="b">
        <f t="shared" ref="AG19:AG53" si="23">IF($C19=4,$AJ19)</f>
        <v>0</v>
      </c>
      <c r="AH19" s="164" t="b">
        <f t="shared" ref="AH19:AH53" si="24">IF($C19=5,$AJ19)</f>
        <v>0</v>
      </c>
      <c r="AI19" s="169" t="str">
        <f t="shared" si="13"/>
        <v/>
      </c>
      <c r="AJ19" s="170" t="str">
        <f t="shared" si="14"/>
        <v/>
      </c>
      <c r="AK19" s="242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7" t="str">
        <f t="shared" ref="AL19:AL53" si="26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8">
        <f t="shared" ref="AM19:AM53" si="27">IF(AL19="",0,IF(AL19&lt;AQ19,0,IF(AL19&gt;=AQ19,1)))</f>
        <v>0</v>
      </c>
      <c r="AN19" s="149" t="str">
        <f t="shared" ref="AN19:AN53" si="28">IF(E19="","",IF(E19="x",1))</f>
        <v/>
      </c>
      <c r="AO19" s="150" t="str">
        <f t="shared" ref="AO19:AO53" si="29">IF(D19="","",IF(D19="X",1))</f>
        <v/>
      </c>
      <c r="AP19" s="138"/>
      <c r="AQ19" s="167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1">IF($C$2&lt;6,"",IF(M19&lt;3,"",IF(O19=1,"&lt;1F",IF(O19&gt;3,"2F",IF(O19&gt;1,"1F")))))</f>
        <v/>
      </c>
      <c r="AS19" s="245" t="str">
        <f t="shared" ref="AS19:AS53" si="32">IF($C$2&lt;6,"",IF($M19&lt;3,"",IF(P19=1,"&lt;1F",IF(P19&gt;3,"2F",IF(P19&gt;1,"1F")))))</f>
        <v/>
      </c>
      <c r="AT19" s="245" t="str">
        <f t="shared" ref="AT19:AT53" si="33">IF($C$2&lt;6,"",IF($M19&lt;3,"",IF(N19&lt;=2,"&lt;1F",IF(N19&gt;3,"1S",IF(N19&gt;2,"1F")))))</f>
        <v/>
      </c>
      <c r="AU19" s="244"/>
      <c r="AV19" s="245"/>
      <c r="AW19" s="245"/>
      <c r="AX19" s="244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247"/>
      <c r="C20" s="199"/>
      <c r="D20" s="137"/>
      <c r="E20" s="138"/>
      <c r="F20" s="159"/>
      <c r="G20" s="204"/>
      <c r="H20" s="203"/>
      <c r="I20" s="203"/>
      <c r="J20" s="171"/>
      <c r="K20" s="203"/>
      <c r="L20" s="202"/>
      <c r="M20" s="162">
        <f t="shared" si="16"/>
        <v>0</v>
      </c>
      <c r="N20" s="163" t="str">
        <f t="shared" si="17"/>
        <v/>
      </c>
      <c r="O20" s="163" t="str">
        <f t="shared" si="0"/>
        <v/>
      </c>
      <c r="P20" s="163" t="str">
        <f t="shared" si="1"/>
        <v/>
      </c>
      <c r="Q20" s="163">
        <f t="shared" si="18"/>
        <v>0</v>
      </c>
      <c r="R20" s="103" t="str">
        <f t="shared" si="2"/>
        <v/>
      </c>
      <c r="S20" s="103" t="str">
        <f t="shared" si="3"/>
        <v/>
      </c>
      <c r="T20" s="103" t="str">
        <f t="shared" si="4"/>
        <v/>
      </c>
      <c r="U20" s="103" t="str">
        <f t="shared" si="19"/>
        <v/>
      </c>
      <c r="V20" s="103" t="str">
        <f t="shared" si="5"/>
        <v/>
      </c>
      <c r="W20" s="103" t="str">
        <f t="shared" si="6"/>
        <v/>
      </c>
      <c r="X20" s="103">
        <f t="shared" si="7"/>
        <v>0</v>
      </c>
      <c r="Y20" s="164" t="b">
        <f t="shared" si="8"/>
        <v>0</v>
      </c>
      <c r="Z20" s="164" t="b">
        <f t="shared" si="9"/>
        <v>0</v>
      </c>
      <c r="AA20" s="164" t="b">
        <f t="shared" si="10"/>
        <v>0</v>
      </c>
      <c r="AB20" s="164" t="b">
        <f t="shared" si="11"/>
        <v>0</v>
      </c>
      <c r="AC20" s="164" t="b">
        <f t="shared" si="12"/>
        <v>0</v>
      </c>
      <c r="AD20" s="164" t="b">
        <f t="shared" si="20"/>
        <v>0</v>
      </c>
      <c r="AE20" s="164" t="b">
        <f t="shared" si="21"/>
        <v>0</v>
      </c>
      <c r="AF20" s="164" t="b">
        <f t="shared" si="22"/>
        <v>0</v>
      </c>
      <c r="AG20" s="164" t="b">
        <f t="shared" si="23"/>
        <v>0</v>
      </c>
      <c r="AH20" s="164" t="b">
        <f t="shared" si="24"/>
        <v>0</v>
      </c>
      <c r="AI20" s="169" t="str">
        <f t="shared" si="13"/>
        <v/>
      </c>
      <c r="AJ20" s="170" t="str">
        <f t="shared" si="14"/>
        <v/>
      </c>
      <c r="AK20" s="242" t="str">
        <f t="shared" si="25"/>
        <v/>
      </c>
      <c r="AL20" s="167" t="str">
        <f t="shared" si="26"/>
        <v/>
      </c>
      <c r="AM20" s="168">
        <f t="shared" si="27"/>
        <v>0</v>
      </c>
      <c r="AN20" s="149" t="str">
        <f t="shared" si="28"/>
        <v/>
      </c>
      <c r="AO20" s="150" t="str">
        <f t="shared" si="29"/>
        <v/>
      </c>
      <c r="AP20" s="138"/>
      <c r="AQ20" s="167" t="str">
        <f t="shared" si="30"/>
        <v/>
      </c>
      <c r="AR20" s="245" t="str">
        <f t="shared" si="31"/>
        <v/>
      </c>
      <c r="AS20" s="245" t="str">
        <f t="shared" si="32"/>
        <v/>
      </c>
      <c r="AT20" s="245" t="str">
        <f t="shared" si="33"/>
        <v/>
      </c>
      <c r="AU20" s="244"/>
      <c r="AV20" s="245"/>
      <c r="AW20" s="245"/>
      <c r="AX20" s="244"/>
      <c r="AY20" s="60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247"/>
      <c r="C21" s="199"/>
      <c r="D21" s="138"/>
      <c r="E21" s="138"/>
      <c r="F21" s="159"/>
      <c r="G21" s="204"/>
      <c r="H21" s="203"/>
      <c r="I21" s="203"/>
      <c r="J21" s="171"/>
      <c r="K21" s="203"/>
      <c r="L21" s="202"/>
      <c r="M21" s="162">
        <f t="shared" si="16"/>
        <v>0</v>
      </c>
      <c r="N21" s="163" t="str">
        <f t="shared" si="17"/>
        <v/>
      </c>
      <c r="O21" s="163" t="str">
        <f t="shared" si="0"/>
        <v/>
      </c>
      <c r="P21" s="163" t="str">
        <f t="shared" si="1"/>
        <v/>
      </c>
      <c r="Q21" s="163">
        <f t="shared" si="18"/>
        <v>0</v>
      </c>
      <c r="R21" s="103" t="str">
        <f t="shared" si="2"/>
        <v/>
      </c>
      <c r="S21" s="103" t="str">
        <f t="shared" si="3"/>
        <v/>
      </c>
      <c r="T21" s="103" t="str">
        <f t="shared" si="4"/>
        <v/>
      </c>
      <c r="U21" s="103" t="str">
        <f t="shared" si="19"/>
        <v/>
      </c>
      <c r="V21" s="103" t="str">
        <f t="shared" si="5"/>
        <v/>
      </c>
      <c r="W21" s="103" t="str">
        <f t="shared" si="6"/>
        <v/>
      </c>
      <c r="X21" s="103">
        <f t="shared" si="7"/>
        <v>0</v>
      </c>
      <c r="Y21" s="164" t="b">
        <f t="shared" si="8"/>
        <v>0</v>
      </c>
      <c r="Z21" s="164" t="b">
        <f t="shared" si="9"/>
        <v>0</v>
      </c>
      <c r="AA21" s="164" t="b">
        <f t="shared" si="10"/>
        <v>0</v>
      </c>
      <c r="AB21" s="164" t="b">
        <f t="shared" si="11"/>
        <v>0</v>
      </c>
      <c r="AC21" s="164" t="b">
        <f t="shared" si="12"/>
        <v>0</v>
      </c>
      <c r="AD21" s="164" t="b">
        <f t="shared" si="20"/>
        <v>0</v>
      </c>
      <c r="AE21" s="164" t="b">
        <f t="shared" si="21"/>
        <v>0</v>
      </c>
      <c r="AF21" s="164" t="b">
        <f t="shared" si="22"/>
        <v>0</v>
      </c>
      <c r="AG21" s="164" t="b">
        <f t="shared" si="23"/>
        <v>0</v>
      </c>
      <c r="AH21" s="164" t="b">
        <f t="shared" si="24"/>
        <v>0</v>
      </c>
      <c r="AI21" s="169" t="str">
        <f t="shared" si="13"/>
        <v/>
      </c>
      <c r="AJ21" s="170" t="str">
        <f t="shared" si="14"/>
        <v/>
      </c>
      <c r="AK21" s="242" t="str">
        <f t="shared" si="25"/>
        <v/>
      </c>
      <c r="AL21" s="167" t="str">
        <f t="shared" si="26"/>
        <v/>
      </c>
      <c r="AM21" s="168">
        <f t="shared" si="27"/>
        <v>0</v>
      </c>
      <c r="AN21" s="149" t="str">
        <f t="shared" si="28"/>
        <v/>
      </c>
      <c r="AO21" s="150" t="str">
        <f t="shared" si="29"/>
        <v/>
      </c>
      <c r="AP21" s="138"/>
      <c r="AQ21" s="167" t="str">
        <f t="shared" si="30"/>
        <v/>
      </c>
      <c r="AR21" s="245" t="str">
        <f t="shared" si="31"/>
        <v/>
      </c>
      <c r="AS21" s="245" t="str">
        <f t="shared" si="32"/>
        <v/>
      </c>
      <c r="AT21" s="245" t="str">
        <f t="shared" si="33"/>
        <v/>
      </c>
      <c r="AU21" s="244"/>
      <c r="AV21" s="245"/>
      <c r="AW21" s="245"/>
      <c r="AX21" s="244"/>
      <c r="AY21" s="60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247"/>
      <c r="C22" s="199"/>
      <c r="D22" s="138"/>
      <c r="E22" s="138"/>
      <c r="F22" s="159"/>
      <c r="G22" s="204"/>
      <c r="H22" s="203"/>
      <c r="I22" s="203"/>
      <c r="J22" s="171"/>
      <c r="K22" s="203"/>
      <c r="L22" s="202"/>
      <c r="M22" s="162">
        <f t="shared" si="16"/>
        <v>0</v>
      </c>
      <c r="N22" s="163" t="str">
        <f t="shared" si="17"/>
        <v/>
      </c>
      <c r="O22" s="163" t="str">
        <f t="shared" si="0"/>
        <v/>
      </c>
      <c r="P22" s="163" t="str">
        <f t="shared" si="1"/>
        <v/>
      </c>
      <c r="Q22" s="163">
        <f t="shared" si="18"/>
        <v>0</v>
      </c>
      <c r="R22" s="103" t="str">
        <f t="shared" si="2"/>
        <v/>
      </c>
      <c r="S22" s="103" t="str">
        <f t="shared" si="3"/>
        <v/>
      </c>
      <c r="T22" s="103" t="str">
        <f t="shared" si="4"/>
        <v/>
      </c>
      <c r="U22" s="103" t="str">
        <f t="shared" si="19"/>
        <v/>
      </c>
      <c r="V22" s="103" t="str">
        <f t="shared" si="5"/>
        <v/>
      </c>
      <c r="W22" s="103" t="str">
        <f t="shared" si="6"/>
        <v/>
      </c>
      <c r="X22" s="103">
        <f t="shared" si="7"/>
        <v>0</v>
      </c>
      <c r="Y22" s="164" t="b">
        <f t="shared" si="8"/>
        <v>0</v>
      </c>
      <c r="Z22" s="164" t="b">
        <f t="shared" si="9"/>
        <v>0</v>
      </c>
      <c r="AA22" s="164" t="b">
        <f t="shared" si="10"/>
        <v>0</v>
      </c>
      <c r="AB22" s="164" t="b">
        <f t="shared" si="11"/>
        <v>0</v>
      </c>
      <c r="AC22" s="164" t="b">
        <f t="shared" si="12"/>
        <v>0</v>
      </c>
      <c r="AD22" s="164" t="b">
        <f t="shared" si="20"/>
        <v>0</v>
      </c>
      <c r="AE22" s="164" t="b">
        <f t="shared" si="21"/>
        <v>0</v>
      </c>
      <c r="AF22" s="164" t="b">
        <f t="shared" si="22"/>
        <v>0</v>
      </c>
      <c r="AG22" s="164" t="b">
        <f t="shared" si="23"/>
        <v>0</v>
      </c>
      <c r="AH22" s="164" t="b">
        <f t="shared" si="24"/>
        <v>0</v>
      </c>
      <c r="AI22" s="169" t="str">
        <f t="shared" si="13"/>
        <v/>
      </c>
      <c r="AJ22" s="170" t="str">
        <f t="shared" si="14"/>
        <v/>
      </c>
      <c r="AK22" s="242" t="str">
        <f t="shared" si="25"/>
        <v/>
      </c>
      <c r="AL22" s="167" t="str">
        <f t="shared" si="26"/>
        <v/>
      </c>
      <c r="AM22" s="168">
        <f t="shared" si="27"/>
        <v>0</v>
      </c>
      <c r="AN22" s="149" t="str">
        <f t="shared" si="28"/>
        <v/>
      </c>
      <c r="AO22" s="150" t="str">
        <f t="shared" si="29"/>
        <v/>
      </c>
      <c r="AP22" s="138"/>
      <c r="AQ22" s="167" t="str">
        <f t="shared" si="30"/>
        <v/>
      </c>
      <c r="AR22" s="245" t="str">
        <f t="shared" si="31"/>
        <v/>
      </c>
      <c r="AS22" s="245" t="str">
        <f t="shared" si="32"/>
        <v/>
      </c>
      <c r="AT22" s="245" t="str">
        <f t="shared" si="33"/>
        <v/>
      </c>
      <c r="AU22" s="244"/>
      <c r="AV22" s="245"/>
      <c r="AW22" s="245"/>
      <c r="AX22" s="244"/>
      <c r="AY22" s="60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247"/>
      <c r="C23" s="199"/>
      <c r="D23" s="138"/>
      <c r="E23" s="138"/>
      <c r="F23" s="159"/>
      <c r="G23" s="204"/>
      <c r="H23" s="203"/>
      <c r="I23" s="203"/>
      <c r="J23" s="171"/>
      <c r="K23" s="203"/>
      <c r="L23" s="202"/>
      <c r="M23" s="162">
        <f t="shared" si="16"/>
        <v>0</v>
      </c>
      <c r="N23" s="163" t="str">
        <f t="shared" si="17"/>
        <v/>
      </c>
      <c r="O23" s="163" t="str">
        <f t="shared" si="0"/>
        <v/>
      </c>
      <c r="P23" s="163" t="str">
        <f t="shared" si="1"/>
        <v/>
      </c>
      <c r="Q23" s="163">
        <f t="shared" si="18"/>
        <v>0</v>
      </c>
      <c r="R23" s="103" t="str">
        <f t="shared" si="2"/>
        <v/>
      </c>
      <c r="S23" s="103" t="str">
        <f t="shared" si="3"/>
        <v/>
      </c>
      <c r="T23" s="103" t="str">
        <f t="shared" si="4"/>
        <v/>
      </c>
      <c r="U23" s="103" t="str">
        <f t="shared" si="19"/>
        <v/>
      </c>
      <c r="V23" s="103" t="str">
        <f t="shared" si="5"/>
        <v/>
      </c>
      <c r="W23" s="103" t="str">
        <f t="shared" si="6"/>
        <v/>
      </c>
      <c r="X23" s="103">
        <f t="shared" si="7"/>
        <v>0</v>
      </c>
      <c r="Y23" s="164" t="b">
        <f t="shared" si="8"/>
        <v>0</v>
      </c>
      <c r="Z23" s="164" t="b">
        <f t="shared" si="9"/>
        <v>0</v>
      </c>
      <c r="AA23" s="164" t="b">
        <f t="shared" si="10"/>
        <v>0</v>
      </c>
      <c r="AB23" s="164" t="b">
        <f t="shared" si="11"/>
        <v>0</v>
      </c>
      <c r="AC23" s="164" t="b">
        <f t="shared" si="12"/>
        <v>0</v>
      </c>
      <c r="AD23" s="164" t="b">
        <f t="shared" si="20"/>
        <v>0</v>
      </c>
      <c r="AE23" s="164" t="b">
        <f t="shared" si="21"/>
        <v>0</v>
      </c>
      <c r="AF23" s="164" t="b">
        <f t="shared" si="22"/>
        <v>0</v>
      </c>
      <c r="AG23" s="164" t="b">
        <f t="shared" si="23"/>
        <v>0</v>
      </c>
      <c r="AH23" s="164" t="b">
        <f t="shared" si="24"/>
        <v>0</v>
      </c>
      <c r="AI23" s="169" t="str">
        <f t="shared" si="13"/>
        <v/>
      </c>
      <c r="AJ23" s="170" t="str">
        <f t="shared" si="14"/>
        <v/>
      </c>
      <c r="AK23" s="242" t="str">
        <f t="shared" si="25"/>
        <v/>
      </c>
      <c r="AL23" s="167" t="str">
        <f t="shared" si="26"/>
        <v/>
      </c>
      <c r="AM23" s="168">
        <f t="shared" si="27"/>
        <v>0</v>
      </c>
      <c r="AN23" s="149" t="str">
        <f t="shared" si="28"/>
        <v/>
      </c>
      <c r="AO23" s="150" t="str">
        <f t="shared" si="29"/>
        <v/>
      </c>
      <c r="AP23" s="138"/>
      <c r="AQ23" s="167" t="str">
        <f t="shared" si="30"/>
        <v/>
      </c>
      <c r="AR23" s="245" t="str">
        <f t="shared" si="31"/>
        <v/>
      </c>
      <c r="AS23" s="245" t="str">
        <f t="shared" si="32"/>
        <v/>
      </c>
      <c r="AT23" s="245" t="str">
        <f t="shared" si="33"/>
        <v/>
      </c>
      <c r="AU23" s="244"/>
      <c r="AV23" s="245"/>
      <c r="AW23" s="245"/>
      <c r="AX23" s="244"/>
      <c r="AY23" s="60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247"/>
      <c r="C24" s="199"/>
      <c r="D24" s="137"/>
      <c r="E24" s="137"/>
      <c r="F24" s="159"/>
      <c r="G24" s="204"/>
      <c r="H24" s="203"/>
      <c r="I24" s="203"/>
      <c r="J24" s="171"/>
      <c r="K24" s="203"/>
      <c r="L24" s="202"/>
      <c r="M24" s="162">
        <f t="shared" si="16"/>
        <v>0</v>
      </c>
      <c r="N24" s="163" t="str">
        <f t="shared" si="17"/>
        <v/>
      </c>
      <c r="O24" s="163" t="str">
        <f t="shared" si="0"/>
        <v/>
      </c>
      <c r="P24" s="163" t="str">
        <f t="shared" si="1"/>
        <v/>
      </c>
      <c r="Q24" s="163">
        <f t="shared" si="18"/>
        <v>0</v>
      </c>
      <c r="R24" s="103" t="str">
        <f t="shared" si="2"/>
        <v/>
      </c>
      <c r="S24" s="103" t="str">
        <f t="shared" si="3"/>
        <v/>
      </c>
      <c r="T24" s="103" t="str">
        <f t="shared" si="4"/>
        <v/>
      </c>
      <c r="U24" s="103" t="str">
        <f t="shared" si="19"/>
        <v/>
      </c>
      <c r="V24" s="103" t="str">
        <f t="shared" si="5"/>
        <v/>
      </c>
      <c r="W24" s="103" t="str">
        <f t="shared" si="6"/>
        <v/>
      </c>
      <c r="X24" s="103">
        <f t="shared" si="7"/>
        <v>0</v>
      </c>
      <c r="Y24" s="164" t="b">
        <f t="shared" si="8"/>
        <v>0</v>
      </c>
      <c r="Z24" s="164" t="b">
        <f t="shared" si="9"/>
        <v>0</v>
      </c>
      <c r="AA24" s="164" t="b">
        <f t="shared" si="10"/>
        <v>0</v>
      </c>
      <c r="AB24" s="164" t="b">
        <f t="shared" si="11"/>
        <v>0</v>
      </c>
      <c r="AC24" s="164" t="b">
        <f t="shared" si="12"/>
        <v>0</v>
      </c>
      <c r="AD24" s="164" t="b">
        <f t="shared" si="20"/>
        <v>0</v>
      </c>
      <c r="AE24" s="164" t="b">
        <f t="shared" si="21"/>
        <v>0</v>
      </c>
      <c r="AF24" s="164" t="b">
        <f t="shared" si="22"/>
        <v>0</v>
      </c>
      <c r="AG24" s="164" t="b">
        <f t="shared" si="23"/>
        <v>0</v>
      </c>
      <c r="AH24" s="164" t="b">
        <f t="shared" si="24"/>
        <v>0</v>
      </c>
      <c r="AI24" s="169" t="str">
        <f t="shared" si="13"/>
        <v/>
      </c>
      <c r="AJ24" s="170" t="str">
        <f t="shared" si="14"/>
        <v/>
      </c>
      <c r="AK24" s="242" t="str">
        <f t="shared" si="25"/>
        <v/>
      </c>
      <c r="AL24" s="167" t="str">
        <f t="shared" si="26"/>
        <v/>
      </c>
      <c r="AM24" s="168">
        <f t="shared" si="27"/>
        <v>0</v>
      </c>
      <c r="AN24" s="149" t="str">
        <f t="shared" si="28"/>
        <v/>
      </c>
      <c r="AO24" s="150" t="str">
        <f t="shared" si="29"/>
        <v/>
      </c>
      <c r="AP24" s="138"/>
      <c r="AQ24" s="167" t="str">
        <f t="shared" si="30"/>
        <v/>
      </c>
      <c r="AR24" s="245" t="str">
        <f t="shared" si="31"/>
        <v/>
      </c>
      <c r="AS24" s="245" t="str">
        <f t="shared" si="32"/>
        <v/>
      </c>
      <c r="AT24" s="245" t="str">
        <f t="shared" si="33"/>
        <v/>
      </c>
      <c r="AU24" s="244"/>
      <c r="AV24" s="245"/>
      <c r="AW24" s="245"/>
      <c r="AX24" s="244"/>
      <c r="AY24" s="60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247"/>
      <c r="C25" s="199"/>
      <c r="D25" s="138"/>
      <c r="E25" s="138"/>
      <c r="F25" s="159"/>
      <c r="G25" s="204"/>
      <c r="H25" s="203"/>
      <c r="I25" s="203"/>
      <c r="J25" s="171"/>
      <c r="K25" s="171"/>
      <c r="L25" s="202"/>
      <c r="M25" s="162">
        <f t="shared" si="16"/>
        <v>0</v>
      </c>
      <c r="N25" s="163" t="str">
        <f t="shared" si="17"/>
        <v/>
      </c>
      <c r="O25" s="163" t="str">
        <f t="shared" si="0"/>
        <v/>
      </c>
      <c r="P25" s="163" t="str">
        <f t="shared" si="1"/>
        <v/>
      </c>
      <c r="Q25" s="163">
        <f t="shared" si="18"/>
        <v>0</v>
      </c>
      <c r="R25" s="103" t="str">
        <f t="shared" si="2"/>
        <v/>
      </c>
      <c r="S25" s="103" t="str">
        <f t="shared" si="3"/>
        <v/>
      </c>
      <c r="T25" s="103" t="str">
        <f t="shared" si="4"/>
        <v/>
      </c>
      <c r="U25" s="103" t="str">
        <f t="shared" si="19"/>
        <v/>
      </c>
      <c r="V25" s="103" t="str">
        <f t="shared" si="5"/>
        <v/>
      </c>
      <c r="W25" s="103" t="str">
        <f t="shared" si="6"/>
        <v/>
      </c>
      <c r="X25" s="103">
        <f t="shared" si="7"/>
        <v>0</v>
      </c>
      <c r="Y25" s="164" t="b">
        <f t="shared" si="8"/>
        <v>0</v>
      </c>
      <c r="Z25" s="164" t="b">
        <f t="shared" si="9"/>
        <v>0</v>
      </c>
      <c r="AA25" s="164" t="b">
        <f t="shared" si="10"/>
        <v>0</v>
      </c>
      <c r="AB25" s="164" t="b">
        <f t="shared" si="11"/>
        <v>0</v>
      </c>
      <c r="AC25" s="164" t="b">
        <f t="shared" si="12"/>
        <v>0</v>
      </c>
      <c r="AD25" s="164" t="b">
        <f t="shared" si="20"/>
        <v>0</v>
      </c>
      <c r="AE25" s="164" t="b">
        <f t="shared" si="21"/>
        <v>0</v>
      </c>
      <c r="AF25" s="164" t="b">
        <f t="shared" si="22"/>
        <v>0</v>
      </c>
      <c r="AG25" s="164" t="b">
        <f t="shared" si="23"/>
        <v>0</v>
      </c>
      <c r="AH25" s="164" t="b">
        <f t="shared" si="24"/>
        <v>0</v>
      </c>
      <c r="AI25" s="169" t="str">
        <f t="shared" si="13"/>
        <v/>
      </c>
      <c r="AJ25" s="170" t="str">
        <f t="shared" si="14"/>
        <v/>
      </c>
      <c r="AK25" s="242" t="str">
        <f t="shared" si="25"/>
        <v/>
      </c>
      <c r="AL25" s="167" t="str">
        <f t="shared" si="26"/>
        <v/>
      </c>
      <c r="AM25" s="168">
        <f t="shared" si="27"/>
        <v>0</v>
      </c>
      <c r="AN25" s="149" t="str">
        <f t="shared" si="28"/>
        <v/>
      </c>
      <c r="AO25" s="150" t="str">
        <f t="shared" si="29"/>
        <v/>
      </c>
      <c r="AP25" s="138"/>
      <c r="AQ25" s="167" t="str">
        <f t="shared" si="30"/>
        <v/>
      </c>
      <c r="AR25" s="245" t="str">
        <f t="shared" si="31"/>
        <v/>
      </c>
      <c r="AS25" s="245" t="str">
        <f t="shared" si="32"/>
        <v/>
      </c>
      <c r="AT25" s="245" t="str">
        <f t="shared" si="33"/>
        <v/>
      </c>
      <c r="AU25" s="244"/>
      <c r="AV25" s="24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6">IF(AV25="",0,IF(AV25&lt;AQ25,0,IF(AV25&gt;=AQ25,1)))</f>
        <v>0</v>
      </c>
      <c r="AX25" s="244"/>
      <c r="AY25" s="60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247"/>
      <c r="C26" s="199"/>
      <c r="D26" s="138"/>
      <c r="E26" s="138"/>
      <c r="F26" s="159"/>
      <c r="G26" s="172"/>
      <c r="H26" s="171"/>
      <c r="I26" s="171"/>
      <c r="J26" s="171"/>
      <c r="K26" s="171"/>
      <c r="L26" s="173"/>
      <c r="M26" s="162">
        <f t="shared" si="16"/>
        <v>0</v>
      </c>
      <c r="N26" s="163" t="str">
        <f t="shared" si="17"/>
        <v/>
      </c>
      <c r="O26" s="163" t="str">
        <f t="shared" si="0"/>
        <v/>
      </c>
      <c r="P26" s="163" t="str">
        <f t="shared" si="1"/>
        <v/>
      </c>
      <c r="Q26" s="163">
        <f t="shared" si="18"/>
        <v>0</v>
      </c>
      <c r="R26" s="103" t="str">
        <f t="shared" si="2"/>
        <v/>
      </c>
      <c r="S26" s="103" t="str">
        <f t="shared" si="3"/>
        <v/>
      </c>
      <c r="T26" s="103" t="str">
        <f t="shared" si="4"/>
        <v/>
      </c>
      <c r="U26" s="103" t="str">
        <f t="shared" si="19"/>
        <v/>
      </c>
      <c r="V26" s="103" t="str">
        <f t="shared" si="5"/>
        <v/>
      </c>
      <c r="W26" s="103" t="str">
        <f t="shared" si="6"/>
        <v/>
      </c>
      <c r="X26" s="103">
        <f t="shared" si="7"/>
        <v>0</v>
      </c>
      <c r="Y26" s="164" t="b">
        <f t="shared" si="8"/>
        <v>0</v>
      </c>
      <c r="Z26" s="164" t="b">
        <f t="shared" si="9"/>
        <v>0</v>
      </c>
      <c r="AA26" s="164" t="b">
        <f t="shared" si="10"/>
        <v>0</v>
      </c>
      <c r="AB26" s="164" t="b">
        <f t="shared" si="11"/>
        <v>0</v>
      </c>
      <c r="AC26" s="164" t="b">
        <f t="shared" si="12"/>
        <v>0</v>
      </c>
      <c r="AD26" s="164" t="b">
        <f t="shared" si="20"/>
        <v>0</v>
      </c>
      <c r="AE26" s="164" t="b">
        <f t="shared" si="21"/>
        <v>0</v>
      </c>
      <c r="AF26" s="164" t="b">
        <f t="shared" si="22"/>
        <v>0</v>
      </c>
      <c r="AG26" s="164" t="b">
        <f t="shared" si="23"/>
        <v>0</v>
      </c>
      <c r="AH26" s="164" t="b">
        <f t="shared" si="24"/>
        <v>0</v>
      </c>
      <c r="AI26" s="169" t="str">
        <f t="shared" si="13"/>
        <v/>
      </c>
      <c r="AJ26" s="170" t="str">
        <f t="shared" si="14"/>
        <v/>
      </c>
      <c r="AK26" s="242" t="str">
        <f t="shared" si="25"/>
        <v/>
      </c>
      <c r="AL26" s="167" t="str">
        <f t="shared" si="26"/>
        <v/>
      </c>
      <c r="AM26" s="168">
        <f t="shared" si="27"/>
        <v>0</v>
      </c>
      <c r="AN26" s="149" t="str">
        <f t="shared" si="28"/>
        <v/>
      </c>
      <c r="AO26" s="150" t="str">
        <f t="shared" si="29"/>
        <v/>
      </c>
      <c r="AP26" s="138"/>
      <c r="AQ26" s="167" t="str">
        <f t="shared" si="30"/>
        <v/>
      </c>
      <c r="AR26" s="245" t="str">
        <f t="shared" si="31"/>
        <v/>
      </c>
      <c r="AS26" s="245" t="str">
        <f t="shared" si="32"/>
        <v/>
      </c>
      <c r="AT26" s="245" t="str">
        <f t="shared" si="33"/>
        <v/>
      </c>
      <c r="AU26" s="244"/>
      <c r="AV26" s="245" t="str">
        <f t="shared" si="35"/>
        <v/>
      </c>
      <c r="AW26" s="245">
        <f t="shared" si="36"/>
        <v>0</v>
      </c>
      <c r="AX26" s="244"/>
      <c r="AY26" s="60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247"/>
      <c r="C27" s="199"/>
      <c r="D27" s="138"/>
      <c r="E27" s="138"/>
      <c r="F27" s="159"/>
      <c r="G27" s="172"/>
      <c r="H27" s="171"/>
      <c r="I27" s="171"/>
      <c r="J27" s="171"/>
      <c r="K27" s="171"/>
      <c r="L27" s="173"/>
      <c r="M27" s="162">
        <f t="shared" si="16"/>
        <v>0</v>
      </c>
      <c r="N27" s="163" t="str">
        <f t="shared" si="17"/>
        <v/>
      </c>
      <c r="O27" s="163" t="str">
        <f t="shared" si="0"/>
        <v/>
      </c>
      <c r="P27" s="163" t="str">
        <f t="shared" si="1"/>
        <v/>
      </c>
      <c r="Q27" s="163">
        <f t="shared" si="18"/>
        <v>0</v>
      </c>
      <c r="R27" s="103" t="str">
        <f t="shared" si="2"/>
        <v/>
      </c>
      <c r="S27" s="103" t="str">
        <f t="shared" si="3"/>
        <v/>
      </c>
      <c r="T27" s="103" t="str">
        <f t="shared" si="4"/>
        <v/>
      </c>
      <c r="U27" s="103" t="str">
        <f t="shared" si="19"/>
        <v/>
      </c>
      <c r="V27" s="103" t="str">
        <f t="shared" si="5"/>
        <v/>
      </c>
      <c r="W27" s="103" t="str">
        <f t="shared" si="6"/>
        <v/>
      </c>
      <c r="X27" s="103">
        <f t="shared" si="7"/>
        <v>0</v>
      </c>
      <c r="Y27" s="164" t="b">
        <f t="shared" si="8"/>
        <v>0</v>
      </c>
      <c r="Z27" s="164" t="b">
        <f t="shared" si="9"/>
        <v>0</v>
      </c>
      <c r="AA27" s="164" t="b">
        <f t="shared" si="10"/>
        <v>0</v>
      </c>
      <c r="AB27" s="164" t="b">
        <f t="shared" si="11"/>
        <v>0</v>
      </c>
      <c r="AC27" s="164" t="b">
        <f t="shared" si="12"/>
        <v>0</v>
      </c>
      <c r="AD27" s="164" t="b">
        <f t="shared" si="20"/>
        <v>0</v>
      </c>
      <c r="AE27" s="164" t="b">
        <f t="shared" si="21"/>
        <v>0</v>
      </c>
      <c r="AF27" s="164" t="b">
        <f t="shared" si="22"/>
        <v>0</v>
      </c>
      <c r="AG27" s="164" t="b">
        <f t="shared" si="23"/>
        <v>0</v>
      </c>
      <c r="AH27" s="164" t="b">
        <f t="shared" si="24"/>
        <v>0</v>
      </c>
      <c r="AI27" s="169" t="str">
        <f t="shared" si="13"/>
        <v/>
      </c>
      <c r="AJ27" s="170" t="str">
        <f t="shared" si="14"/>
        <v/>
      </c>
      <c r="AK27" s="242" t="str">
        <f t="shared" si="25"/>
        <v/>
      </c>
      <c r="AL27" s="167" t="str">
        <f t="shared" si="26"/>
        <v/>
      </c>
      <c r="AM27" s="168">
        <f t="shared" si="27"/>
        <v>0</v>
      </c>
      <c r="AN27" s="149" t="str">
        <f t="shared" si="28"/>
        <v/>
      </c>
      <c r="AO27" s="150" t="str">
        <f t="shared" si="29"/>
        <v/>
      </c>
      <c r="AP27" s="138"/>
      <c r="AQ27" s="167" t="str">
        <f t="shared" si="30"/>
        <v/>
      </c>
      <c r="AR27" s="245" t="str">
        <f t="shared" si="31"/>
        <v/>
      </c>
      <c r="AS27" s="245" t="str">
        <f t="shared" si="32"/>
        <v/>
      </c>
      <c r="AT27" s="245" t="str">
        <f t="shared" si="33"/>
        <v/>
      </c>
      <c r="AU27" s="244"/>
      <c r="AV27" s="245" t="str">
        <f t="shared" si="35"/>
        <v/>
      </c>
      <c r="AW27" s="245">
        <f t="shared" si="36"/>
        <v>0</v>
      </c>
      <c r="AX27" s="244"/>
      <c r="AY27" s="60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247"/>
      <c r="C28" s="199"/>
      <c r="D28" s="138"/>
      <c r="E28" s="138"/>
      <c r="F28" s="159"/>
      <c r="G28" s="172"/>
      <c r="H28" s="171"/>
      <c r="I28" s="171"/>
      <c r="J28" s="171"/>
      <c r="K28" s="171"/>
      <c r="L28" s="173"/>
      <c r="M28" s="162">
        <f t="shared" si="16"/>
        <v>0</v>
      </c>
      <c r="N28" s="163" t="str">
        <f t="shared" si="17"/>
        <v/>
      </c>
      <c r="O28" s="163" t="str">
        <f t="shared" si="0"/>
        <v/>
      </c>
      <c r="P28" s="163" t="str">
        <f t="shared" si="1"/>
        <v/>
      </c>
      <c r="Q28" s="163">
        <f t="shared" si="18"/>
        <v>0</v>
      </c>
      <c r="R28" s="103" t="str">
        <f t="shared" si="2"/>
        <v/>
      </c>
      <c r="S28" s="103" t="str">
        <f t="shared" si="3"/>
        <v/>
      </c>
      <c r="T28" s="103" t="str">
        <f t="shared" si="4"/>
        <v/>
      </c>
      <c r="U28" s="103" t="str">
        <f t="shared" si="19"/>
        <v/>
      </c>
      <c r="V28" s="103" t="str">
        <f t="shared" si="5"/>
        <v/>
      </c>
      <c r="W28" s="103" t="str">
        <f t="shared" si="6"/>
        <v/>
      </c>
      <c r="X28" s="103">
        <f t="shared" si="7"/>
        <v>0</v>
      </c>
      <c r="Y28" s="164" t="b">
        <f t="shared" si="8"/>
        <v>0</v>
      </c>
      <c r="Z28" s="164" t="b">
        <f t="shared" si="9"/>
        <v>0</v>
      </c>
      <c r="AA28" s="164" t="b">
        <f t="shared" si="10"/>
        <v>0</v>
      </c>
      <c r="AB28" s="164" t="b">
        <f t="shared" si="11"/>
        <v>0</v>
      </c>
      <c r="AC28" s="164" t="b">
        <f t="shared" si="12"/>
        <v>0</v>
      </c>
      <c r="AD28" s="164" t="b">
        <f t="shared" si="20"/>
        <v>0</v>
      </c>
      <c r="AE28" s="164" t="b">
        <f t="shared" si="21"/>
        <v>0</v>
      </c>
      <c r="AF28" s="164" t="b">
        <f t="shared" si="22"/>
        <v>0</v>
      </c>
      <c r="AG28" s="164" t="b">
        <f t="shared" si="23"/>
        <v>0</v>
      </c>
      <c r="AH28" s="164" t="b">
        <f t="shared" si="24"/>
        <v>0</v>
      </c>
      <c r="AI28" s="169" t="str">
        <f t="shared" si="13"/>
        <v/>
      </c>
      <c r="AJ28" s="170" t="str">
        <f t="shared" si="14"/>
        <v/>
      </c>
      <c r="AK28" s="242" t="str">
        <f t="shared" si="25"/>
        <v/>
      </c>
      <c r="AL28" s="167" t="str">
        <f t="shared" si="26"/>
        <v/>
      </c>
      <c r="AM28" s="168">
        <f t="shared" si="27"/>
        <v>0</v>
      </c>
      <c r="AN28" s="149" t="str">
        <f t="shared" si="28"/>
        <v/>
      </c>
      <c r="AO28" s="150" t="str">
        <f t="shared" si="29"/>
        <v/>
      </c>
      <c r="AP28" s="138"/>
      <c r="AQ28" s="167" t="str">
        <f t="shared" si="30"/>
        <v/>
      </c>
      <c r="AR28" s="245" t="str">
        <f t="shared" si="31"/>
        <v/>
      </c>
      <c r="AS28" s="245" t="str">
        <f t="shared" si="32"/>
        <v/>
      </c>
      <c r="AT28" s="245" t="str">
        <f t="shared" si="33"/>
        <v/>
      </c>
      <c r="AU28" s="244"/>
      <c r="AV28" s="245" t="str">
        <f t="shared" si="35"/>
        <v/>
      </c>
      <c r="AW28" s="245">
        <f t="shared" si="36"/>
        <v>0</v>
      </c>
      <c r="AX28" s="244"/>
      <c r="AY28" s="60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247"/>
      <c r="C29" s="199"/>
      <c r="D29" s="138"/>
      <c r="E29" s="138"/>
      <c r="F29" s="159"/>
      <c r="G29" s="172"/>
      <c r="H29" s="171"/>
      <c r="I29" s="171"/>
      <c r="J29" s="171"/>
      <c r="K29" s="171"/>
      <c r="L29" s="173"/>
      <c r="M29" s="162">
        <f t="shared" si="16"/>
        <v>0</v>
      </c>
      <c r="N29" s="163" t="str">
        <f t="shared" si="17"/>
        <v/>
      </c>
      <c r="O29" s="163" t="str">
        <f t="shared" si="0"/>
        <v/>
      </c>
      <c r="P29" s="163" t="str">
        <f t="shared" si="1"/>
        <v/>
      </c>
      <c r="Q29" s="163">
        <f t="shared" si="18"/>
        <v>0</v>
      </c>
      <c r="R29" s="103" t="str">
        <f t="shared" si="2"/>
        <v/>
      </c>
      <c r="S29" s="103" t="str">
        <f t="shared" si="3"/>
        <v/>
      </c>
      <c r="T29" s="103" t="str">
        <f t="shared" si="4"/>
        <v/>
      </c>
      <c r="U29" s="103" t="str">
        <f t="shared" si="19"/>
        <v/>
      </c>
      <c r="V29" s="103" t="str">
        <f t="shared" si="5"/>
        <v/>
      </c>
      <c r="W29" s="103" t="str">
        <f t="shared" si="6"/>
        <v/>
      </c>
      <c r="X29" s="103">
        <f t="shared" si="7"/>
        <v>0</v>
      </c>
      <c r="Y29" s="164" t="b">
        <f t="shared" si="8"/>
        <v>0</v>
      </c>
      <c r="Z29" s="164" t="b">
        <f t="shared" si="9"/>
        <v>0</v>
      </c>
      <c r="AA29" s="164" t="b">
        <f t="shared" si="10"/>
        <v>0</v>
      </c>
      <c r="AB29" s="164" t="b">
        <f t="shared" si="11"/>
        <v>0</v>
      </c>
      <c r="AC29" s="164" t="b">
        <f t="shared" si="12"/>
        <v>0</v>
      </c>
      <c r="AD29" s="164" t="b">
        <f t="shared" si="20"/>
        <v>0</v>
      </c>
      <c r="AE29" s="164" t="b">
        <f t="shared" si="21"/>
        <v>0</v>
      </c>
      <c r="AF29" s="164" t="b">
        <f t="shared" si="22"/>
        <v>0</v>
      </c>
      <c r="AG29" s="164" t="b">
        <f t="shared" si="23"/>
        <v>0</v>
      </c>
      <c r="AH29" s="164" t="b">
        <f t="shared" si="24"/>
        <v>0</v>
      </c>
      <c r="AI29" s="169" t="str">
        <f t="shared" si="13"/>
        <v/>
      </c>
      <c r="AJ29" s="170" t="str">
        <f t="shared" si="14"/>
        <v/>
      </c>
      <c r="AK29" s="242" t="str">
        <f t="shared" si="25"/>
        <v/>
      </c>
      <c r="AL29" s="167" t="str">
        <f t="shared" si="26"/>
        <v/>
      </c>
      <c r="AM29" s="168">
        <f t="shared" si="27"/>
        <v>0</v>
      </c>
      <c r="AN29" s="149" t="str">
        <f t="shared" si="28"/>
        <v/>
      </c>
      <c r="AO29" s="150" t="str">
        <f t="shared" si="29"/>
        <v/>
      </c>
      <c r="AP29" s="138"/>
      <c r="AQ29" s="167" t="str">
        <f t="shared" si="30"/>
        <v/>
      </c>
      <c r="AR29" s="245" t="str">
        <f t="shared" si="31"/>
        <v/>
      </c>
      <c r="AS29" s="245" t="str">
        <f t="shared" si="32"/>
        <v/>
      </c>
      <c r="AT29" s="245" t="str">
        <f t="shared" si="33"/>
        <v/>
      </c>
      <c r="AU29" s="244"/>
      <c r="AV29" s="245" t="str">
        <f t="shared" si="35"/>
        <v/>
      </c>
      <c r="AW29" s="245">
        <f t="shared" si="36"/>
        <v>0</v>
      </c>
      <c r="AX29" s="244"/>
      <c r="AY29" s="60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247"/>
      <c r="C30" s="199"/>
      <c r="D30" s="138"/>
      <c r="E30" s="138"/>
      <c r="F30" s="159"/>
      <c r="G30" s="172"/>
      <c r="H30" s="171"/>
      <c r="I30" s="171"/>
      <c r="J30" s="171"/>
      <c r="K30" s="171"/>
      <c r="L30" s="173"/>
      <c r="M30" s="162">
        <f t="shared" si="16"/>
        <v>0</v>
      </c>
      <c r="N30" s="163" t="str">
        <f t="shared" si="17"/>
        <v/>
      </c>
      <c r="O30" s="163" t="str">
        <f t="shared" si="0"/>
        <v/>
      </c>
      <c r="P30" s="163" t="str">
        <f t="shared" si="1"/>
        <v/>
      </c>
      <c r="Q30" s="163">
        <f t="shared" si="18"/>
        <v>0</v>
      </c>
      <c r="R30" s="103" t="str">
        <f t="shared" si="2"/>
        <v/>
      </c>
      <c r="S30" s="103" t="str">
        <f t="shared" si="3"/>
        <v/>
      </c>
      <c r="T30" s="103" t="str">
        <f t="shared" si="4"/>
        <v/>
      </c>
      <c r="U30" s="103" t="str">
        <f t="shared" si="19"/>
        <v/>
      </c>
      <c r="V30" s="103" t="str">
        <f t="shared" si="5"/>
        <v/>
      </c>
      <c r="W30" s="103" t="str">
        <f t="shared" si="6"/>
        <v/>
      </c>
      <c r="X30" s="103">
        <f t="shared" si="7"/>
        <v>0</v>
      </c>
      <c r="Y30" s="164" t="b">
        <f t="shared" si="8"/>
        <v>0</v>
      </c>
      <c r="Z30" s="164" t="b">
        <f t="shared" si="9"/>
        <v>0</v>
      </c>
      <c r="AA30" s="164" t="b">
        <f t="shared" si="10"/>
        <v>0</v>
      </c>
      <c r="AB30" s="164" t="b">
        <f t="shared" si="11"/>
        <v>0</v>
      </c>
      <c r="AC30" s="164" t="b">
        <f t="shared" si="12"/>
        <v>0</v>
      </c>
      <c r="AD30" s="164" t="b">
        <f t="shared" si="20"/>
        <v>0</v>
      </c>
      <c r="AE30" s="164" t="b">
        <f t="shared" si="21"/>
        <v>0</v>
      </c>
      <c r="AF30" s="164" t="b">
        <f t="shared" si="22"/>
        <v>0</v>
      </c>
      <c r="AG30" s="164" t="b">
        <f t="shared" si="23"/>
        <v>0</v>
      </c>
      <c r="AH30" s="164" t="b">
        <f t="shared" si="24"/>
        <v>0</v>
      </c>
      <c r="AI30" s="169" t="str">
        <f t="shared" si="13"/>
        <v/>
      </c>
      <c r="AJ30" s="170" t="str">
        <f t="shared" si="14"/>
        <v/>
      </c>
      <c r="AK30" s="242" t="str">
        <f t="shared" si="25"/>
        <v/>
      </c>
      <c r="AL30" s="167" t="str">
        <f t="shared" si="26"/>
        <v/>
      </c>
      <c r="AM30" s="168">
        <f t="shared" si="27"/>
        <v>0</v>
      </c>
      <c r="AN30" s="149" t="str">
        <f t="shared" si="28"/>
        <v/>
      </c>
      <c r="AO30" s="150" t="str">
        <f t="shared" si="29"/>
        <v/>
      </c>
      <c r="AP30" s="138"/>
      <c r="AQ30" s="167" t="str">
        <f t="shared" si="30"/>
        <v/>
      </c>
      <c r="AR30" s="245" t="str">
        <f t="shared" si="31"/>
        <v/>
      </c>
      <c r="AS30" s="245" t="str">
        <f t="shared" si="32"/>
        <v/>
      </c>
      <c r="AT30" s="245" t="str">
        <f t="shared" si="33"/>
        <v/>
      </c>
      <c r="AU30" s="244"/>
      <c r="AV30" s="245" t="str">
        <f t="shared" si="35"/>
        <v/>
      </c>
      <c r="AW30" s="245">
        <f t="shared" si="36"/>
        <v>0</v>
      </c>
      <c r="AX30" s="244"/>
      <c r="AY30" s="60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247"/>
      <c r="C31" s="199"/>
      <c r="D31" s="138"/>
      <c r="E31" s="138"/>
      <c r="F31" s="159"/>
      <c r="G31" s="172"/>
      <c r="H31" s="171"/>
      <c r="I31" s="171"/>
      <c r="J31" s="171"/>
      <c r="K31" s="171"/>
      <c r="L31" s="173"/>
      <c r="M31" s="162">
        <f t="shared" si="16"/>
        <v>0</v>
      </c>
      <c r="N31" s="163" t="str">
        <f t="shared" si="17"/>
        <v/>
      </c>
      <c r="O31" s="163" t="str">
        <f t="shared" si="0"/>
        <v/>
      </c>
      <c r="P31" s="163" t="str">
        <f t="shared" si="1"/>
        <v/>
      </c>
      <c r="Q31" s="163">
        <f t="shared" si="18"/>
        <v>0</v>
      </c>
      <c r="R31" s="103" t="str">
        <f t="shared" si="2"/>
        <v/>
      </c>
      <c r="S31" s="103" t="str">
        <f t="shared" si="3"/>
        <v/>
      </c>
      <c r="T31" s="103" t="str">
        <f t="shared" si="4"/>
        <v/>
      </c>
      <c r="U31" s="103" t="str">
        <f t="shared" si="19"/>
        <v/>
      </c>
      <c r="V31" s="103" t="str">
        <f t="shared" si="5"/>
        <v/>
      </c>
      <c r="W31" s="103" t="str">
        <f t="shared" si="6"/>
        <v/>
      </c>
      <c r="X31" s="103">
        <f t="shared" si="7"/>
        <v>0</v>
      </c>
      <c r="Y31" s="164" t="b">
        <f t="shared" si="8"/>
        <v>0</v>
      </c>
      <c r="Z31" s="164" t="b">
        <f t="shared" si="9"/>
        <v>0</v>
      </c>
      <c r="AA31" s="164" t="b">
        <f t="shared" si="10"/>
        <v>0</v>
      </c>
      <c r="AB31" s="164" t="b">
        <f t="shared" si="11"/>
        <v>0</v>
      </c>
      <c r="AC31" s="164" t="b">
        <f t="shared" si="12"/>
        <v>0</v>
      </c>
      <c r="AD31" s="164" t="b">
        <f t="shared" si="20"/>
        <v>0</v>
      </c>
      <c r="AE31" s="164" t="b">
        <f t="shared" si="21"/>
        <v>0</v>
      </c>
      <c r="AF31" s="164" t="b">
        <f t="shared" si="22"/>
        <v>0</v>
      </c>
      <c r="AG31" s="164" t="b">
        <f t="shared" si="23"/>
        <v>0</v>
      </c>
      <c r="AH31" s="164" t="b">
        <f t="shared" si="24"/>
        <v>0</v>
      </c>
      <c r="AI31" s="169" t="str">
        <f t="shared" si="13"/>
        <v/>
      </c>
      <c r="AJ31" s="170" t="str">
        <f t="shared" si="14"/>
        <v/>
      </c>
      <c r="AK31" s="242" t="str">
        <f t="shared" si="25"/>
        <v/>
      </c>
      <c r="AL31" s="167" t="str">
        <f t="shared" si="26"/>
        <v/>
      </c>
      <c r="AM31" s="168">
        <f t="shared" si="27"/>
        <v>0</v>
      </c>
      <c r="AN31" s="149" t="str">
        <f t="shared" si="28"/>
        <v/>
      </c>
      <c r="AO31" s="150" t="str">
        <f t="shared" si="29"/>
        <v/>
      </c>
      <c r="AP31" s="138"/>
      <c r="AQ31" s="167" t="str">
        <f t="shared" si="30"/>
        <v/>
      </c>
      <c r="AR31" s="245" t="str">
        <f t="shared" si="31"/>
        <v/>
      </c>
      <c r="AS31" s="245" t="str">
        <f t="shared" si="32"/>
        <v/>
      </c>
      <c r="AT31" s="245" t="str">
        <f t="shared" si="33"/>
        <v/>
      </c>
      <c r="AU31" s="244"/>
      <c r="AV31" s="245" t="str">
        <f t="shared" si="35"/>
        <v/>
      </c>
      <c r="AW31" s="245">
        <f t="shared" si="36"/>
        <v>0</v>
      </c>
      <c r="AX31" s="244"/>
      <c r="AY31" s="60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247"/>
      <c r="C32" s="199"/>
      <c r="D32" s="138"/>
      <c r="E32" s="138"/>
      <c r="F32" s="159"/>
      <c r="G32" s="172"/>
      <c r="H32" s="171"/>
      <c r="I32" s="171"/>
      <c r="J32" s="171"/>
      <c r="K32" s="171"/>
      <c r="L32" s="173"/>
      <c r="M32" s="162">
        <f t="shared" si="16"/>
        <v>0</v>
      </c>
      <c r="N32" s="163" t="str">
        <f t="shared" si="17"/>
        <v/>
      </c>
      <c r="O32" s="163" t="str">
        <f t="shared" si="0"/>
        <v/>
      </c>
      <c r="P32" s="163" t="str">
        <f t="shared" si="1"/>
        <v/>
      </c>
      <c r="Q32" s="163">
        <f t="shared" si="18"/>
        <v>0</v>
      </c>
      <c r="R32" s="103" t="str">
        <f t="shared" si="2"/>
        <v/>
      </c>
      <c r="S32" s="103" t="str">
        <f t="shared" si="3"/>
        <v/>
      </c>
      <c r="T32" s="103" t="str">
        <f t="shared" si="4"/>
        <v/>
      </c>
      <c r="U32" s="103" t="str">
        <f t="shared" si="19"/>
        <v/>
      </c>
      <c r="V32" s="103" t="str">
        <f t="shared" si="5"/>
        <v/>
      </c>
      <c r="W32" s="103" t="str">
        <f t="shared" si="6"/>
        <v/>
      </c>
      <c r="X32" s="103">
        <f t="shared" si="7"/>
        <v>0</v>
      </c>
      <c r="Y32" s="164" t="b">
        <f t="shared" si="8"/>
        <v>0</v>
      </c>
      <c r="Z32" s="164" t="b">
        <f t="shared" si="9"/>
        <v>0</v>
      </c>
      <c r="AA32" s="164" t="b">
        <f t="shared" si="10"/>
        <v>0</v>
      </c>
      <c r="AB32" s="164" t="b">
        <f t="shared" si="11"/>
        <v>0</v>
      </c>
      <c r="AC32" s="164" t="b">
        <f t="shared" si="12"/>
        <v>0</v>
      </c>
      <c r="AD32" s="164" t="b">
        <f t="shared" si="20"/>
        <v>0</v>
      </c>
      <c r="AE32" s="164" t="b">
        <f t="shared" si="21"/>
        <v>0</v>
      </c>
      <c r="AF32" s="164" t="b">
        <f t="shared" si="22"/>
        <v>0</v>
      </c>
      <c r="AG32" s="164" t="b">
        <f t="shared" si="23"/>
        <v>0</v>
      </c>
      <c r="AH32" s="164" t="b">
        <f t="shared" si="24"/>
        <v>0</v>
      </c>
      <c r="AI32" s="169" t="str">
        <f t="shared" si="13"/>
        <v/>
      </c>
      <c r="AJ32" s="170" t="str">
        <f t="shared" si="14"/>
        <v/>
      </c>
      <c r="AK32" s="242" t="str">
        <f t="shared" si="25"/>
        <v/>
      </c>
      <c r="AL32" s="167" t="str">
        <f t="shared" si="26"/>
        <v/>
      </c>
      <c r="AM32" s="168">
        <f t="shared" si="27"/>
        <v>0</v>
      </c>
      <c r="AN32" s="149" t="str">
        <f t="shared" si="28"/>
        <v/>
      </c>
      <c r="AO32" s="150" t="str">
        <f t="shared" si="29"/>
        <v/>
      </c>
      <c r="AP32" s="138"/>
      <c r="AQ32" s="167" t="str">
        <f t="shared" si="30"/>
        <v/>
      </c>
      <c r="AR32" s="245" t="str">
        <f t="shared" si="31"/>
        <v/>
      </c>
      <c r="AS32" s="245" t="str">
        <f t="shared" si="32"/>
        <v/>
      </c>
      <c r="AT32" s="245" t="str">
        <f t="shared" si="33"/>
        <v/>
      </c>
      <c r="AU32" s="244"/>
      <c r="AV32" s="245" t="str">
        <f t="shared" si="35"/>
        <v/>
      </c>
      <c r="AW32" s="245">
        <f t="shared" si="36"/>
        <v>0</v>
      </c>
      <c r="AX32" s="244"/>
      <c r="AY32" s="60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247"/>
      <c r="C33" s="199"/>
      <c r="D33" s="138"/>
      <c r="E33" s="138"/>
      <c r="F33" s="159"/>
      <c r="G33" s="172"/>
      <c r="H33" s="171"/>
      <c r="I33" s="171"/>
      <c r="J33" s="171"/>
      <c r="K33" s="171"/>
      <c r="L33" s="173"/>
      <c r="M33" s="162">
        <f t="shared" si="16"/>
        <v>0</v>
      </c>
      <c r="N33" s="163" t="str">
        <f t="shared" si="17"/>
        <v/>
      </c>
      <c r="O33" s="163" t="str">
        <f t="shared" si="0"/>
        <v/>
      </c>
      <c r="P33" s="163" t="str">
        <f t="shared" si="1"/>
        <v/>
      </c>
      <c r="Q33" s="163">
        <f t="shared" si="18"/>
        <v>0</v>
      </c>
      <c r="R33" s="103" t="str">
        <f t="shared" si="2"/>
        <v/>
      </c>
      <c r="S33" s="103" t="str">
        <f t="shared" si="3"/>
        <v/>
      </c>
      <c r="T33" s="103" t="str">
        <f t="shared" si="4"/>
        <v/>
      </c>
      <c r="U33" s="103" t="str">
        <f t="shared" si="19"/>
        <v/>
      </c>
      <c r="V33" s="103" t="str">
        <f t="shared" si="5"/>
        <v/>
      </c>
      <c r="W33" s="103" t="str">
        <f t="shared" si="6"/>
        <v/>
      </c>
      <c r="X33" s="103">
        <f t="shared" si="7"/>
        <v>0</v>
      </c>
      <c r="Y33" s="164" t="b">
        <f t="shared" si="8"/>
        <v>0</v>
      </c>
      <c r="Z33" s="164" t="b">
        <f t="shared" si="9"/>
        <v>0</v>
      </c>
      <c r="AA33" s="164" t="b">
        <f t="shared" si="10"/>
        <v>0</v>
      </c>
      <c r="AB33" s="164" t="b">
        <f t="shared" si="11"/>
        <v>0</v>
      </c>
      <c r="AC33" s="164" t="b">
        <f t="shared" si="12"/>
        <v>0</v>
      </c>
      <c r="AD33" s="164" t="b">
        <f t="shared" si="20"/>
        <v>0</v>
      </c>
      <c r="AE33" s="164" t="b">
        <f t="shared" si="21"/>
        <v>0</v>
      </c>
      <c r="AF33" s="164" t="b">
        <f t="shared" si="22"/>
        <v>0</v>
      </c>
      <c r="AG33" s="164" t="b">
        <f t="shared" si="23"/>
        <v>0</v>
      </c>
      <c r="AH33" s="164" t="b">
        <f t="shared" si="24"/>
        <v>0</v>
      </c>
      <c r="AI33" s="169" t="str">
        <f t="shared" si="13"/>
        <v/>
      </c>
      <c r="AJ33" s="170" t="str">
        <f t="shared" si="14"/>
        <v/>
      </c>
      <c r="AK33" s="242" t="str">
        <f t="shared" si="25"/>
        <v/>
      </c>
      <c r="AL33" s="167" t="str">
        <f t="shared" si="26"/>
        <v/>
      </c>
      <c r="AM33" s="168">
        <f t="shared" si="27"/>
        <v>0</v>
      </c>
      <c r="AN33" s="149" t="str">
        <f t="shared" si="28"/>
        <v/>
      </c>
      <c r="AO33" s="150" t="str">
        <f t="shared" si="29"/>
        <v/>
      </c>
      <c r="AP33" s="138"/>
      <c r="AQ33" s="167" t="str">
        <f t="shared" si="30"/>
        <v/>
      </c>
      <c r="AR33" s="245" t="str">
        <f t="shared" si="31"/>
        <v/>
      </c>
      <c r="AS33" s="245" t="str">
        <f t="shared" si="32"/>
        <v/>
      </c>
      <c r="AT33" s="245" t="str">
        <f t="shared" si="33"/>
        <v/>
      </c>
      <c r="AU33" s="244"/>
      <c r="AV33" s="245" t="str">
        <f t="shared" si="35"/>
        <v/>
      </c>
      <c r="AW33" s="245">
        <f t="shared" si="36"/>
        <v>0</v>
      </c>
      <c r="AX33" s="244"/>
      <c r="AY33" s="60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247"/>
      <c r="C34" s="157"/>
      <c r="D34" s="138"/>
      <c r="E34" s="138"/>
      <c r="F34" s="159"/>
      <c r="G34" s="172"/>
      <c r="H34" s="171"/>
      <c r="I34" s="171"/>
      <c r="J34" s="171"/>
      <c r="K34" s="171"/>
      <c r="L34" s="173"/>
      <c r="M34" s="162">
        <f t="shared" si="16"/>
        <v>0</v>
      </c>
      <c r="N34" s="163" t="str">
        <f t="shared" si="17"/>
        <v/>
      </c>
      <c r="O34" s="163" t="str">
        <f t="shared" si="0"/>
        <v/>
      </c>
      <c r="P34" s="163" t="str">
        <f t="shared" si="1"/>
        <v/>
      </c>
      <c r="Q34" s="163">
        <f t="shared" si="18"/>
        <v>0</v>
      </c>
      <c r="R34" s="103" t="str">
        <f t="shared" si="2"/>
        <v/>
      </c>
      <c r="S34" s="103" t="str">
        <f t="shared" si="3"/>
        <v/>
      </c>
      <c r="T34" s="103" t="str">
        <f t="shared" si="4"/>
        <v/>
      </c>
      <c r="U34" s="103" t="str">
        <f t="shared" si="19"/>
        <v/>
      </c>
      <c r="V34" s="103" t="str">
        <f t="shared" si="5"/>
        <v/>
      </c>
      <c r="W34" s="103" t="str">
        <f t="shared" si="6"/>
        <v/>
      </c>
      <c r="X34" s="103">
        <f t="shared" si="7"/>
        <v>0</v>
      </c>
      <c r="Y34" s="164" t="b">
        <f t="shared" si="8"/>
        <v>0</v>
      </c>
      <c r="Z34" s="164" t="b">
        <f t="shared" si="9"/>
        <v>0</v>
      </c>
      <c r="AA34" s="164" t="b">
        <f t="shared" si="10"/>
        <v>0</v>
      </c>
      <c r="AB34" s="164" t="b">
        <f t="shared" si="11"/>
        <v>0</v>
      </c>
      <c r="AC34" s="164" t="b">
        <f t="shared" si="12"/>
        <v>0</v>
      </c>
      <c r="AD34" s="164" t="b">
        <f t="shared" si="20"/>
        <v>0</v>
      </c>
      <c r="AE34" s="164" t="b">
        <f t="shared" si="21"/>
        <v>0</v>
      </c>
      <c r="AF34" s="164" t="b">
        <f t="shared" si="22"/>
        <v>0</v>
      </c>
      <c r="AG34" s="164" t="b">
        <f t="shared" si="23"/>
        <v>0</v>
      </c>
      <c r="AH34" s="164" t="b">
        <f t="shared" si="24"/>
        <v>0</v>
      </c>
      <c r="AI34" s="169" t="str">
        <f t="shared" si="13"/>
        <v/>
      </c>
      <c r="AJ34" s="170" t="str">
        <f t="shared" si="14"/>
        <v/>
      </c>
      <c r="AK34" s="242" t="str">
        <f t="shared" si="25"/>
        <v/>
      </c>
      <c r="AL34" s="167" t="str">
        <f t="shared" si="26"/>
        <v/>
      </c>
      <c r="AM34" s="168">
        <f t="shared" si="27"/>
        <v>0</v>
      </c>
      <c r="AN34" s="149" t="str">
        <f t="shared" si="28"/>
        <v/>
      </c>
      <c r="AO34" s="150" t="str">
        <f t="shared" si="29"/>
        <v/>
      </c>
      <c r="AP34" s="138"/>
      <c r="AQ34" s="167" t="str">
        <f t="shared" si="30"/>
        <v/>
      </c>
      <c r="AR34" s="245" t="str">
        <f t="shared" si="31"/>
        <v/>
      </c>
      <c r="AS34" s="245" t="str">
        <f t="shared" si="32"/>
        <v/>
      </c>
      <c r="AT34" s="245" t="str">
        <f t="shared" si="33"/>
        <v/>
      </c>
      <c r="AU34" s="244"/>
      <c r="AV34" s="245" t="str">
        <f t="shared" si="35"/>
        <v/>
      </c>
      <c r="AW34" s="245">
        <f t="shared" si="36"/>
        <v>0</v>
      </c>
      <c r="AX34" s="244"/>
      <c r="AY34" s="60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247"/>
      <c r="C35" s="157"/>
      <c r="D35" s="138"/>
      <c r="E35" s="138"/>
      <c r="F35" s="159"/>
      <c r="G35" s="172"/>
      <c r="H35" s="171"/>
      <c r="I35" s="171"/>
      <c r="J35" s="171"/>
      <c r="K35" s="171"/>
      <c r="L35" s="173"/>
      <c r="M35" s="162">
        <f t="shared" si="16"/>
        <v>0</v>
      </c>
      <c r="N35" s="163" t="str">
        <f t="shared" si="17"/>
        <v/>
      </c>
      <c r="O35" s="163" t="str">
        <f t="shared" si="0"/>
        <v/>
      </c>
      <c r="P35" s="163" t="str">
        <f t="shared" si="1"/>
        <v/>
      </c>
      <c r="Q35" s="163">
        <f t="shared" si="18"/>
        <v>0</v>
      </c>
      <c r="R35" s="103" t="str">
        <f t="shared" si="2"/>
        <v/>
      </c>
      <c r="S35" s="103" t="str">
        <f t="shared" si="3"/>
        <v/>
      </c>
      <c r="T35" s="103" t="str">
        <f t="shared" si="4"/>
        <v/>
      </c>
      <c r="U35" s="103" t="str">
        <f t="shared" si="19"/>
        <v/>
      </c>
      <c r="V35" s="103" t="str">
        <f t="shared" si="5"/>
        <v/>
      </c>
      <c r="W35" s="103" t="str">
        <f t="shared" si="6"/>
        <v/>
      </c>
      <c r="X35" s="103">
        <f t="shared" si="7"/>
        <v>0</v>
      </c>
      <c r="Y35" s="164" t="b">
        <f t="shared" si="8"/>
        <v>0</v>
      </c>
      <c r="Z35" s="164" t="b">
        <f t="shared" si="9"/>
        <v>0</v>
      </c>
      <c r="AA35" s="164" t="b">
        <f t="shared" si="10"/>
        <v>0</v>
      </c>
      <c r="AB35" s="164" t="b">
        <f t="shared" si="11"/>
        <v>0</v>
      </c>
      <c r="AC35" s="164" t="b">
        <f t="shared" si="12"/>
        <v>0</v>
      </c>
      <c r="AD35" s="164" t="b">
        <f t="shared" si="20"/>
        <v>0</v>
      </c>
      <c r="AE35" s="164" t="b">
        <f t="shared" si="21"/>
        <v>0</v>
      </c>
      <c r="AF35" s="164" t="b">
        <f t="shared" si="22"/>
        <v>0</v>
      </c>
      <c r="AG35" s="164" t="b">
        <f t="shared" si="23"/>
        <v>0</v>
      </c>
      <c r="AH35" s="164" t="b">
        <f t="shared" si="24"/>
        <v>0</v>
      </c>
      <c r="AI35" s="169" t="str">
        <f t="shared" si="13"/>
        <v/>
      </c>
      <c r="AJ35" s="170" t="str">
        <f t="shared" si="14"/>
        <v/>
      </c>
      <c r="AK35" s="242" t="str">
        <f t="shared" si="25"/>
        <v/>
      </c>
      <c r="AL35" s="167" t="str">
        <f t="shared" si="26"/>
        <v/>
      </c>
      <c r="AM35" s="168">
        <f t="shared" si="27"/>
        <v>0</v>
      </c>
      <c r="AN35" s="149" t="str">
        <f t="shared" si="28"/>
        <v/>
      </c>
      <c r="AO35" s="150" t="str">
        <f t="shared" si="29"/>
        <v/>
      </c>
      <c r="AP35" s="138"/>
      <c r="AQ35" s="167" t="str">
        <f t="shared" si="30"/>
        <v/>
      </c>
      <c r="AR35" s="245" t="str">
        <f t="shared" si="31"/>
        <v/>
      </c>
      <c r="AS35" s="245" t="str">
        <f t="shared" si="32"/>
        <v/>
      </c>
      <c r="AT35" s="245" t="str">
        <f t="shared" si="33"/>
        <v/>
      </c>
      <c r="AU35" s="244"/>
      <c r="AV35" s="245" t="str">
        <f t="shared" si="35"/>
        <v/>
      </c>
      <c r="AW35" s="245">
        <f t="shared" si="36"/>
        <v>0</v>
      </c>
      <c r="AX35" s="244"/>
      <c r="AY35" s="60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247"/>
      <c r="C36" s="157"/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16"/>
        <v>0</v>
      </c>
      <c r="N36" s="163" t="str">
        <f t="shared" si="17"/>
        <v/>
      </c>
      <c r="O36" s="163" t="str">
        <f t="shared" si="0"/>
        <v/>
      </c>
      <c r="P36" s="163" t="str">
        <f t="shared" si="1"/>
        <v/>
      </c>
      <c r="Q36" s="163">
        <f t="shared" si="18"/>
        <v>0</v>
      </c>
      <c r="R36" s="103" t="str">
        <f t="shared" si="2"/>
        <v/>
      </c>
      <c r="S36" s="103" t="str">
        <f t="shared" si="3"/>
        <v/>
      </c>
      <c r="T36" s="103" t="str">
        <f t="shared" si="4"/>
        <v/>
      </c>
      <c r="U36" s="103" t="str">
        <f t="shared" si="19"/>
        <v/>
      </c>
      <c r="V36" s="103" t="str">
        <f t="shared" si="5"/>
        <v/>
      </c>
      <c r="W36" s="103" t="str">
        <f t="shared" si="6"/>
        <v/>
      </c>
      <c r="X36" s="103">
        <f t="shared" si="7"/>
        <v>0</v>
      </c>
      <c r="Y36" s="164" t="b">
        <f t="shared" si="8"/>
        <v>0</v>
      </c>
      <c r="Z36" s="164" t="b">
        <f t="shared" si="9"/>
        <v>0</v>
      </c>
      <c r="AA36" s="164" t="b">
        <f t="shared" si="10"/>
        <v>0</v>
      </c>
      <c r="AB36" s="164" t="b">
        <f t="shared" si="11"/>
        <v>0</v>
      </c>
      <c r="AC36" s="164" t="b">
        <f t="shared" si="12"/>
        <v>0</v>
      </c>
      <c r="AD36" s="164" t="b">
        <f t="shared" si="20"/>
        <v>0</v>
      </c>
      <c r="AE36" s="164" t="b">
        <f t="shared" si="21"/>
        <v>0</v>
      </c>
      <c r="AF36" s="164" t="b">
        <f t="shared" si="22"/>
        <v>0</v>
      </c>
      <c r="AG36" s="164" t="b">
        <f t="shared" si="23"/>
        <v>0</v>
      </c>
      <c r="AH36" s="164" t="b">
        <f t="shared" si="24"/>
        <v>0</v>
      </c>
      <c r="AI36" s="169" t="str">
        <f t="shared" si="13"/>
        <v/>
      </c>
      <c r="AJ36" s="170" t="str">
        <f t="shared" si="14"/>
        <v/>
      </c>
      <c r="AK36" s="242" t="str">
        <f t="shared" si="25"/>
        <v/>
      </c>
      <c r="AL36" s="167" t="str">
        <f t="shared" si="26"/>
        <v/>
      </c>
      <c r="AM36" s="168">
        <f t="shared" si="27"/>
        <v>0</v>
      </c>
      <c r="AN36" s="149" t="str">
        <f t="shared" si="28"/>
        <v/>
      </c>
      <c r="AO36" s="150" t="str">
        <f t="shared" si="29"/>
        <v/>
      </c>
      <c r="AP36" s="138"/>
      <c r="AQ36" s="167" t="str">
        <f t="shared" si="30"/>
        <v/>
      </c>
      <c r="AR36" s="245" t="str">
        <f t="shared" si="31"/>
        <v/>
      </c>
      <c r="AS36" s="245" t="str">
        <f t="shared" si="32"/>
        <v/>
      </c>
      <c r="AT36" s="245" t="str">
        <f t="shared" si="33"/>
        <v/>
      </c>
      <c r="AU36" s="244"/>
      <c r="AV36" s="245" t="str">
        <f t="shared" si="35"/>
        <v/>
      </c>
      <c r="AW36" s="245">
        <f t="shared" si="36"/>
        <v>0</v>
      </c>
      <c r="AX36" s="244"/>
      <c r="AY36" s="60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247"/>
      <c r="C37" s="157"/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16"/>
        <v>0</v>
      </c>
      <c r="N37" s="163" t="str">
        <f t="shared" si="17"/>
        <v/>
      </c>
      <c r="O37" s="163" t="str">
        <f t="shared" si="0"/>
        <v/>
      </c>
      <c r="P37" s="163" t="str">
        <f t="shared" si="1"/>
        <v/>
      </c>
      <c r="Q37" s="163">
        <f t="shared" si="18"/>
        <v>0</v>
      </c>
      <c r="R37" s="103" t="str">
        <f t="shared" si="2"/>
        <v/>
      </c>
      <c r="S37" s="103" t="str">
        <f t="shared" si="3"/>
        <v/>
      </c>
      <c r="T37" s="103" t="str">
        <f t="shared" si="4"/>
        <v/>
      </c>
      <c r="U37" s="103" t="str">
        <f t="shared" si="19"/>
        <v/>
      </c>
      <c r="V37" s="103" t="str">
        <f t="shared" si="5"/>
        <v/>
      </c>
      <c r="W37" s="103" t="str">
        <f t="shared" si="6"/>
        <v/>
      </c>
      <c r="X37" s="103">
        <f t="shared" si="7"/>
        <v>0</v>
      </c>
      <c r="Y37" s="164" t="b">
        <f t="shared" si="8"/>
        <v>0</v>
      </c>
      <c r="Z37" s="164" t="b">
        <f t="shared" si="9"/>
        <v>0</v>
      </c>
      <c r="AA37" s="164" t="b">
        <f t="shared" si="10"/>
        <v>0</v>
      </c>
      <c r="AB37" s="164" t="b">
        <f t="shared" si="11"/>
        <v>0</v>
      </c>
      <c r="AC37" s="164" t="b">
        <f t="shared" si="12"/>
        <v>0</v>
      </c>
      <c r="AD37" s="164" t="b">
        <f t="shared" si="20"/>
        <v>0</v>
      </c>
      <c r="AE37" s="164" t="b">
        <f t="shared" si="21"/>
        <v>0</v>
      </c>
      <c r="AF37" s="164" t="b">
        <f t="shared" si="22"/>
        <v>0</v>
      </c>
      <c r="AG37" s="164" t="b">
        <f t="shared" si="23"/>
        <v>0</v>
      </c>
      <c r="AH37" s="164" t="b">
        <f t="shared" si="24"/>
        <v>0</v>
      </c>
      <c r="AI37" s="169" t="str">
        <f t="shared" si="13"/>
        <v/>
      </c>
      <c r="AJ37" s="170" t="str">
        <f t="shared" si="14"/>
        <v/>
      </c>
      <c r="AK37" s="242" t="str">
        <f t="shared" si="25"/>
        <v/>
      </c>
      <c r="AL37" s="167" t="str">
        <f t="shared" si="26"/>
        <v/>
      </c>
      <c r="AM37" s="168">
        <f t="shared" si="27"/>
        <v>0</v>
      </c>
      <c r="AN37" s="149" t="str">
        <f t="shared" si="28"/>
        <v/>
      </c>
      <c r="AO37" s="150" t="str">
        <f t="shared" si="29"/>
        <v/>
      </c>
      <c r="AP37" s="138"/>
      <c r="AQ37" s="167" t="str">
        <f t="shared" si="30"/>
        <v/>
      </c>
      <c r="AR37" s="245" t="str">
        <f t="shared" si="31"/>
        <v/>
      </c>
      <c r="AS37" s="245" t="str">
        <f t="shared" si="32"/>
        <v/>
      </c>
      <c r="AT37" s="245" t="str">
        <f t="shared" si="33"/>
        <v/>
      </c>
      <c r="AU37" s="244"/>
      <c r="AV37" s="245" t="str">
        <f t="shared" si="35"/>
        <v/>
      </c>
      <c r="AW37" s="245">
        <f t="shared" si="36"/>
        <v>0</v>
      </c>
      <c r="AX37" s="244"/>
      <c r="AY37" s="60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7"/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16"/>
        <v>0</v>
      </c>
      <c r="N38" s="163" t="str">
        <f t="shared" si="17"/>
        <v/>
      </c>
      <c r="O38" s="163" t="str">
        <f t="shared" si="0"/>
        <v/>
      </c>
      <c r="P38" s="163" t="str">
        <f t="shared" si="1"/>
        <v/>
      </c>
      <c r="Q38" s="163">
        <f t="shared" si="18"/>
        <v>0</v>
      </c>
      <c r="R38" s="103" t="str">
        <f t="shared" si="2"/>
        <v/>
      </c>
      <c r="S38" s="103" t="str">
        <f t="shared" si="3"/>
        <v/>
      </c>
      <c r="T38" s="103" t="str">
        <f t="shared" si="4"/>
        <v/>
      </c>
      <c r="U38" s="103" t="str">
        <f t="shared" si="19"/>
        <v/>
      </c>
      <c r="V38" s="103" t="str">
        <f t="shared" si="5"/>
        <v/>
      </c>
      <c r="W38" s="103" t="str">
        <f t="shared" si="6"/>
        <v/>
      </c>
      <c r="X38" s="103">
        <f t="shared" si="7"/>
        <v>0</v>
      </c>
      <c r="Y38" s="164" t="b">
        <f t="shared" si="8"/>
        <v>0</v>
      </c>
      <c r="Z38" s="164" t="b">
        <f t="shared" si="9"/>
        <v>0</v>
      </c>
      <c r="AA38" s="164" t="b">
        <f t="shared" si="10"/>
        <v>0</v>
      </c>
      <c r="AB38" s="164" t="b">
        <f t="shared" si="11"/>
        <v>0</v>
      </c>
      <c r="AC38" s="164" t="b">
        <f t="shared" si="12"/>
        <v>0</v>
      </c>
      <c r="AD38" s="164" t="b">
        <f t="shared" si="20"/>
        <v>0</v>
      </c>
      <c r="AE38" s="164" t="b">
        <f t="shared" si="21"/>
        <v>0</v>
      </c>
      <c r="AF38" s="164" t="b">
        <f t="shared" si="22"/>
        <v>0</v>
      </c>
      <c r="AG38" s="164" t="b">
        <f t="shared" si="23"/>
        <v>0</v>
      </c>
      <c r="AH38" s="164" t="b">
        <f t="shared" si="24"/>
        <v>0</v>
      </c>
      <c r="AI38" s="169" t="str">
        <f t="shared" si="13"/>
        <v/>
      </c>
      <c r="AJ38" s="170" t="str">
        <f t="shared" si="14"/>
        <v/>
      </c>
      <c r="AK38" s="242" t="str">
        <f t="shared" si="25"/>
        <v/>
      </c>
      <c r="AL38" s="167" t="str">
        <f t="shared" si="26"/>
        <v/>
      </c>
      <c r="AM38" s="168">
        <f t="shared" si="27"/>
        <v>0</v>
      </c>
      <c r="AN38" s="149" t="str">
        <f t="shared" si="28"/>
        <v/>
      </c>
      <c r="AO38" s="150" t="str">
        <f t="shared" si="29"/>
        <v/>
      </c>
      <c r="AP38" s="138"/>
      <c r="AQ38" s="167" t="str">
        <f t="shared" si="30"/>
        <v/>
      </c>
      <c r="AR38" s="245" t="str">
        <f t="shared" si="31"/>
        <v/>
      </c>
      <c r="AS38" s="245" t="str">
        <f t="shared" si="32"/>
        <v/>
      </c>
      <c r="AT38" s="245" t="str">
        <f t="shared" si="33"/>
        <v/>
      </c>
      <c r="AU38" s="244"/>
      <c r="AV38" s="245" t="str">
        <f t="shared" si="35"/>
        <v/>
      </c>
      <c r="AW38" s="245">
        <f t="shared" si="36"/>
        <v>0</v>
      </c>
      <c r="AX38" s="244"/>
      <c r="AY38" s="60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157"/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16"/>
        <v>0</v>
      </c>
      <c r="N39" s="163" t="str">
        <f t="shared" si="17"/>
        <v/>
      </c>
      <c r="O39" s="163" t="str">
        <f t="shared" si="0"/>
        <v/>
      </c>
      <c r="P39" s="163" t="str">
        <f t="shared" si="1"/>
        <v/>
      </c>
      <c r="Q39" s="163">
        <f t="shared" si="18"/>
        <v>0</v>
      </c>
      <c r="R39" s="103" t="str">
        <f t="shared" si="2"/>
        <v/>
      </c>
      <c r="S39" s="103" t="str">
        <f t="shared" si="3"/>
        <v/>
      </c>
      <c r="T39" s="103" t="str">
        <f t="shared" si="4"/>
        <v/>
      </c>
      <c r="U39" s="103" t="str">
        <f t="shared" si="19"/>
        <v/>
      </c>
      <c r="V39" s="103" t="str">
        <f t="shared" si="5"/>
        <v/>
      </c>
      <c r="W39" s="103" t="str">
        <f t="shared" si="6"/>
        <v/>
      </c>
      <c r="X39" s="103">
        <f t="shared" si="7"/>
        <v>0</v>
      </c>
      <c r="Y39" s="164" t="b">
        <f t="shared" si="8"/>
        <v>0</v>
      </c>
      <c r="Z39" s="164" t="b">
        <f t="shared" si="9"/>
        <v>0</v>
      </c>
      <c r="AA39" s="164" t="b">
        <f t="shared" si="10"/>
        <v>0</v>
      </c>
      <c r="AB39" s="164" t="b">
        <f t="shared" si="11"/>
        <v>0</v>
      </c>
      <c r="AC39" s="164" t="b">
        <f t="shared" si="12"/>
        <v>0</v>
      </c>
      <c r="AD39" s="164" t="b">
        <f t="shared" si="20"/>
        <v>0</v>
      </c>
      <c r="AE39" s="164" t="b">
        <f t="shared" si="21"/>
        <v>0</v>
      </c>
      <c r="AF39" s="164" t="b">
        <f t="shared" si="22"/>
        <v>0</v>
      </c>
      <c r="AG39" s="164" t="b">
        <f t="shared" si="23"/>
        <v>0</v>
      </c>
      <c r="AH39" s="164" t="b">
        <f t="shared" si="24"/>
        <v>0</v>
      </c>
      <c r="AI39" s="169" t="str">
        <f t="shared" si="13"/>
        <v/>
      </c>
      <c r="AJ39" s="170" t="str">
        <f t="shared" si="14"/>
        <v/>
      </c>
      <c r="AK39" s="242" t="str">
        <f t="shared" si="25"/>
        <v/>
      </c>
      <c r="AL39" s="167" t="str">
        <f t="shared" si="26"/>
        <v/>
      </c>
      <c r="AM39" s="168">
        <f t="shared" si="27"/>
        <v>0</v>
      </c>
      <c r="AN39" s="149" t="str">
        <f t="shared" si="28"/>
        <v/>
      </c>
      <c r="AO39" s="150" t="str">
        <f t="shared" si="29"/>
        <v/>
      </c>
      <c r="AP39" s="138"/>
      <c r="AQ39" s="167" t="str">
        <f t="shared" si="30"/>
        <v/>
      </c>
      <c r="AR39" s="245" t="str">
        <f t="shared" si="31"/>
        <v/>
      </c>
      <c r="AS39" s="245" t="str">
        <f t="shared" si="32"/>
        <v/>
      </c>
      <c r="AT39" s="245" t="str">
        <f t="shared" si="33"/>
        <v/>
      </c>
      <c r="AU39" s="244"/>
      <c r="AV39" s="245" t="str">
        <f t="shared" si="35"/>
        <v/>
      </c>
      <c r="AW39" s="245">
        <f t="shared" si="36"/>
        <v>0</v>
      </c>
      <c r="AX39" s="244"/>
      <c r="AY39" s="60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157"/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16"/>
        <v>0</v>
      </c>
      <c r="N40" s="163" t="str">
        <f t="shared" si="17"/>
        <v/>
      </c>
      <c r="O40" s="163" t="str">
        <f t="shared" si="0"/>
        <v/>
      </c>
      <c r="P40" s="163" t="str">
        <f t="shared" si="1"/>
        <v/>
      </c>
      <c r="Q40" s="163">
        <f t="shared" si="18"/>
        <v>0</v>
      </c>
      <c r="R40" s="103" t="str">
        <f t="shared" si="2"/>
        <v/>
      </c>
      <c r="S40" s="103" t="str">
        <f t="shared" si="3"/>
        <v/>
      </c>
      <c r="T40" s="103" t="str">
        <f t="shared" si="4"/>
        <v/>
      </c>
      <c r="U40" s="103" t="str">
        <f t="shared" si="19"/>
        <v/>
      </c>
      <c r="V40" s="103" t="str">
        <f t="shared" si="5"/>
        <v/>
      </c>
      <c r="W40" s="103" t="str">
        <f t="shared" si="6"/>
        <v/>
      </c>
      <c r="X40" s="103">
        <f t="shared" si="7"/>
        <v>0</v>
      </c>
      <c r="Y40" s="164" t="b">
        <f t="shared" si="8"/>
        <v>0</v>
      </c>
      <c r="Z40" s="164" t="b">
        <f t="shared" si="9"/>
        <v>0</v>
      </c>
      <c r="AA40" s="164" t="b">
        <f t="shared" si="10"/>
        <v>0</v>
      </c>
      <c r="AB40" s="164" t="b">
        <f t="shared" si="11"/>
        <v>0</v>
      </c>
      <c r="AC40" s="164" t="b">
        <f t="shared" si="12"/>
        <v>0</v>
      </c>
      <c r="AD40" s="164" t="b">
        <f t="shared" si="20"/>
        <v>0</v>
      </c>
      <c r="AE40" s="164" t="b">
        <f t="shared" si="21"/>
        <v>0</v>
      </c>
      <c r="AF40" s="164" t="b">
        <f t="shared" si="22"/>
        <v>0</v>
      </c>
      <c r="AG40" s="164" t="b">
        <f t="shared" si="23"/>
        <v>0</v>
      </c>
      <c r="AH40" s="164" t="b">
        <f t="shared" si="24"/>
        <v>0</v>
      </c>
      <c r="AI40" s="169" t="str">
        <f t="shared" si="13"/>
        <v/>
      </c>
      <c r="AJ40" s="170" t="str">
        <f t="shared" si="14"/>
        <v/>
      </c>
      <c r="AK40" s="242" t="str">
        <f t="shared" si="25"/>
        <v/>
      </c>
      <c r="AL40" s="167" t="str">
        <f t="shared" si="26"/>
        <v/>
      </c>
      <c r="AM40" s="168">
        <f t="shared" si="27"/>
        <v>0</v>
      </c>
      <c r="AN40" s="149" t="str">
        <f t="shared" si="28"/>
        <v/>
      </c>
      <c r="AO40" s="150" t="str">
        <f t="shared" si="29"/>
        <v/>
      </c>
      <c r="AP40" s="138"/>
      <c r="AQ40" s="167" t="str">
        <f t="shared" si="30"/>
        <v/>
      </c>
      <c r="AR40" s="245" t="str">
        <f t="shared" si="31"/>
        <v/>
      </c>
      <c r="AS40" s="245" t="str">
        <f t="shared" si="32"/>
        <v/>
      </c>
      <c r="AT40" s="245" t="str">
        <f t="shared" si="33"/>
        <v/>
      </c>
      <c r="AU40" s="244"/>
      <c r="AV40" s="245" t="str">
        <f t="shared" si="35"/>
        <v/>
      </c>
      <c r="AW40" s="245">
        <f t="shared" si="36"/>
        <v>0</v>
      </c>
      <c r="AX40" s="244"/>
      <c r="AY40" s="60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7"/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16"/>
        <v>0</v>
      </c>
      <c r="N41" s="163" t="str">
        <f t="shared" si="17"/>
        <v/>
      </c>
      <c r="O41" s="163" t="str">
        <f t="shared" si="0"/>
        <v/>
      </c>
      <c r="P41" s="163" t="str">
        <f t="shared" si="1"/>
        <v/>
      </c>
      <c r="Q41" s="163">
        <f t="shared" si="18"/>
        <v>0</v>
      </c>
      <c r="R41" s="103" t="str">
        <f t="shared" si="2"/>
        <v/>
      </c>
      <c r="S41" s="103" t="str">
        <f t="shared" si="3"/>
        <v/>
      </c>
      <c r="T41" s="103" t="str">
        <f t="shared" si="4"/>
        <v/>
      </c>
      <c r="U41" s="103" t="str">
        <f t="shared" si="19"/>
        <v/>
      </c>
      <c r="V41" s="103" t="str">
        <f t="shared" si="5"/>
        <v/>
      </c>
      <c r="W41" s="103" t="str">
        <f t="shared" si="6"/>
        <v/>
      </c>
      <c r="X41" s="103">
        <f t="shared" si="7"/>
        <v>0</v>
      </c>
      <c r="Y41" s="164" t="b">
        <f t="shared" si="8"/>
        <v>0</v>
      </c>
      <c r="Z41" s="164" t="b">
        <f t="shared" si="9"/>
        <v>0</v>
      </c>
      <c r="AA41" s="164" t="b">
        <f t="shared" si="10"/>
        <v>0</v>
      </c>
      <c r="AB41" s="164" t="b">
        <f t="shared" si="11"/>
        <v>0</v>
      </c>
      <c r="AC41" s="164" t="b">
        <f t="shared" si="12"/>
        <v>0</v>
      </c>
      <c r="AD41" s="164" t="b">
        <f t="shared" si="20"/>
        <v>0</v>
      </c>
      <c r="AE41" s="164" t="b">
        <f t="shared" si="21"/>
        <v>0</v>
      </c>
      <c r="AF41" s="164" t="b">
        <f t="shared" si="22"/>
        <v>0</v>
      </c>
      <c r="AG41" s="164" t="b">
        <f t="shared" si="23"/>
        <v>0</v>
      </c>
      <c r="AH41" s="164" t="b">
        <f t="shared" si="24"/>
        <v>0</v>
      </c>
      <c r="AI41" s="169" t="str">
        <f t="shared" si="13"/>
        <v/>
      </c>
      <c r="AJ41" s="170" t="str">
        <f t="shared" si="14"/>
        <v/>
      </c>
      <c r="AK41" s="242" t="str">
        <f t="shared" si="25"/>
        <v/>
      </c>
      <c r="AL41" s="167" t="str">
        <f t="shared" si="26"/>
        <v/>
      </c>
      <c r="AM41" s="168">
        <f t="shared" si="27"/>
        <v>0</v>
      </c>
      <c r="AN41" s="149" t="str">
        <f t="shared" si="28"/>
        <v/>
      </c>
      <c r="AO41" s="150" t="str">
        <f t="shared" si="29"/>
        <v/>
      </c>
      <c r="AP41" s="138"/>
      <c r="AQ41" s="167" t="str">
        <f t="shared" si="30"/>
        <v/>
      </c>
      <c r="AR41" s="245" t="str">
        <f t="shared" si="31"/>
        <v/>
      </c>
      <c r="AS41" s="245" t="str">
        <f t="shared" si="32"/>
        <v/>
      </c>
      <c r="AT41" s="245" t="str">
        <f t="shared" si="33"/>
        <v/>
      </c>
      <c r="AU41" s="244"/>
      <c r="AV41" s="245" t="str">
        <f t="shared" si="35"/>
        <v/>
      </c>
      <c r="AW41" s="245">
        <f t="shared" si="36"/>
        <v>0</v>
      </c>
      <c r="AX41" s="244"/>
      <c r="AY41" s="60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157"/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16"/>
        <v>0</v>
      </c>
      <c r="N42" s="163" t="str">
        <f t="shared" si="17"/>
        <v/>
      </c>
      <c r="O42" s="163" t="str">
        <f t="shared" si="0"/>
        <v/>
      </c>
      <c r="P42" s="163" t="str">
        <f t="shared" si="1"/>
        <v/>
      </c>
      <c r="Q42" s="163">
        <f t="shared" si="18"/>
        <v>0</v>
      </c>
      <c r="R42" s="103" t="str">
        <f t="shared" si="2"/>
        <v/>
      </c>
      <c r="S42" s="103" t="str">
        <f t="shared" si="3"/>
        <v/>
      </c>
      <c r="T42" s="103" t="str">
        <f t="shared" si="4"/>
        <v/>
      </c>
      <c r="U42" s="103" t="str">
        <f t="shared" si="19"/>
        <v/>
      </c>
      <c r="V42" s="103" t="str">
        <f t="shared" si="5"/>
        <v/>
      </c>
      <c r="W42" s="103" t="str">
        <f t="shared" si="6"/>
        <v/>
      </c>
      <c r="X42" s="103">
        <f t="shared" si="7"/>
        <v>0</v>
      </c>
      <c r="Y42" s="164" t="b">
        <f t="shared" si="8"/>
        <v>0</v>
      </c>
      <c r="Z42" s="164" t="b">
        <f t="shared" si="9"/>
        <v>0</v>
      </c>
      <c r="AA42" s="164" t="b">
        <f t="shared" si="10"/>
        <v>0</v>
      </c>
      <c r="AB42" s="164" t="b">
        <f t="shared" si="11"/>
        <v>0</v>
      </c>
      <c r="AC42" s="164" t="b">
        <f t="shared" si="12"/>
        <v>0</v>
      </c>
      <c r="AD42" s="164" t="b">
        <f t="shared" si="20"/>
        <v>0</v>
      </c>
      <c r="AE42" s="164" t="b">
        <f t="shared" si="21"/>
        <v>0</v>
      </c>
      <c r="AF42" s="164" t="b">
        <f t="shared" si="22"/>
        <v>0</v>
      </c>
      <c r="AG42" s="164" t="b">
        <f t="shared" si="23"/>
        <v>0</v>
      </c>
      <c r="AH42" s="164" t="b">
        <f t="shared" si="24"/>
        <v>0</v>
      </c>
      <c r="AI42" s="169" t="str">
        <f t="shared" si="13"/>
        <v/>
      </c>
      <c r="AJ42" s="170" t="str">
        <f t="shared" si="14"/>
        <v/>
      </c>
      <c r="AK42" s="242" t="str">
        <f t="shared" si="25"/>
        <v/>
      </c>
      <c r="AL42" s="167" t="str">
        <f t="shared" si="26"/>
        <v/>
      </c>
      <c r="AM42" s="168">
        <f t="shared" si="27"/>
        <v>0</v>
      </c>
      <c r="AN42" s="149" t="str">
        <f t="shared" si="28"/>
        <v/>
      </c>
      <c r="AO42" s="150" t="str">
        <f t="shared" si="29"/>
        <v/>
      </c>
      <c r="AP42" s="138"/>
      <c r="AQ42" s="167" t="str">
        <f t="shared" si="30"/>
        <v/>
      </c>
      <c r="AR42" s="245" t="str">
        <f t="shared" si="31"/>
        <v/>
      </c>
      <c r="AS42" s="245" t="str">
        <f t="shared" si="32"/>
        <v/>
      </c>
      <c r="AT42" s="245" t="str">
        <f t="shared" si="33"/>
        <v/>
      </c>
      <c r="AU42" s="244"/>
      <c r="AV42" s="245" t="str">
        <f t="shared" si="35"/>
        <v/>
      </c>
      <c r="AW42" s="245">
        <f t="shared" si="36"/>
        <v>0</v>
      </c>
      <c r="AX42" s="244"/>
      <c r="AY42" s="60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157"/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16"/>
        <v>0</v>
      </c>
      <c r="N43" s="163" t="str">
        <f t="shared" si="17"/>
        <v/>
      </c>
      <c r="O43" s="163" t="str">
        <f t="shared" si="0"/>
        <v/>
      </c>
      <c r="P43" s="163" t="str">
        <f t="shared" si="1"/>
        <v/>
      </c>
      <c r="Q43" s="163">
        <f t="shared" si="18"/>
        <v>0</v>
      </c>
      <c r="R43" s="103" t="str">
        <f t="shared" si="2"/>
        <v/>
      </c>
      <c r="S43" s="103" t="str">
        <f t="shared" si="3"/>
        <v/>
      </c>
      <c r="T43" s="103" t="str">
        <f t="shared" si="4"/>
        <v/>
      </c>
      <c r="U43" s="103" t="str">
        <f t="shared" si="19"/>
        <v/>
      </c>
      <c r="V43" s="103" t="str">
        <f t="shared" si="5"/>
        <v/>
      </c>
      <c r="W43" s="103" t="str">
        <f t="shared" si="6"/>
        <v/>
      </c>
      <c r="X43" s="103">
        <f t="shared" si="7"/>
        <v>0</v>
      </c>
      <c r="Y43" s="164" t="b">
        <f t="shared" si="8"/>
        <v>0</v>
      </c>
      <c r="Z43" s="164" t="b">
        <f t="shared" si="9"/>
        <v>0</v>
      </c>
      <c r="AA43" s="164" t="b">
        <f t="shared" si="10"/>
        <v>0</v>
      </c>
      <c r="AB43" s="164" t="b">
        <f t="shared" si="11"/>
        <v>0</v>
      </c>
      <c r="AC43" s="164" t="b">
        <f t="shared" si="12"/>
        <v>0</v>
      </c>
      <c r="AD43" s="164" t="b">
        <f t="shared" si="20"/>
        <v>0</v>
      </c>
      <c r="AE43" s="164" t="b">
        <f t="shared" si="21"/>
        <v>0</v>
      </c>
      <c r="AF43" s="164" t="b">
        <f t="shared" si="22"/>
        <v>0</v>
      </c>
      <c r="AG43" s="164" t="b">
        <f t="shared" si="23"/>
        <v>0</v>
      </c>
      <c r="AH43" s="164" t="b">
        <f t="shared" si="24"/>
        <v>0</v>
      </c>
      <c r="AI43" s="169" t="str">
        <f t="shared" si="13"/>
        <v/>
      </c>
      <c r="AJ43" s="170" t="str">
        <f t="shared" si="14"/>
        <v/>
      </c>
      <c r="AK43" s="242" t="str">
        <f t="shared" si="25"/>
        <v/>
      </c>
      <c r="AL43" s="167" t="str">
        <f t="shared" si="26"/>
        <v/>
      </c>
      <c r="AM43" s="168">
        <f t="shared" si="27"/>
        <v>0</v>
      </c>
      <c r="AN43" s="149" t="str">
        <f t="shared" si="28"/>
        <v/>
      </c>
      <c r="AO43" s="150" t="str">
        <f t="shared" si="29"/>
        <v/>
      </c>
      <c r="AP43" s="138"/>
      <c r="AQ43" s="167" t="str">
        <f t="shared" si="30"/>
        <v/>
      </c>
      <c r="AR43" s="245" t="str">
        <f t="shared" si="31"/>
        <v/>
      </c>
      <c r="AS43" s="245" t="str">
        <f t="shared" si="32"/>
        <v/>
      </c>
      <c r="AT43" s="245" t="str">
        <f t="shared" si="33"/>
        <v/>
      </c>
      <c r="AU43" s="244"/>
      <c r="AV43" s="245" t="str">
        <f t="shared" si="35"/>
        <v/>
      </c>
      <c r="AW43" s="245">
        <f t="shared" si="36"/>
        <v>0</v>
      </c>
      <c r="AX43" s="244"/>
      <c r="AY43" s="60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157"/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16"/>
        <v>0</v>
      </c>
      <c r="N44" s="163" t="str">
        <f t="shared" si="17"/>
        <v/>
      </c>
      <c r="O44" s="163" t="str">
        <f t="shared" si="0"/>
        <v/>
      </c>
      <c r="P44" s="163" t="str">
        <f t="shared" si="1"/>
        <v/>
      </c>
      <c r="Q44" s="163">
        <f t="shared" si="18"/>
        <v>0</v>
      </c>
      <c r="R44" s="103" t="str">
        <f t="shared" si="2"/>
        <v/>
      </c>
      <c r="S44" s="103" t="str">
        <f t="shared" si="3"/>
        <v/>
      </c>
      <c r="T44" s="103" t="str">
        <f t="shared" si="4"/>
        <v/>
      </c>
      <c r="U44" s="103" t="str">
        <f t="shared" si="19"/>
        <v/>
      </c>
      <c r="V44" s="103" t="str">
        <f t="shared" si="5"/>
        <v/>
      </c>
      <c r="W44" s="103" t="str">
        <f t="shared" si="6"/>
        <v/>
      </c>
      <c r="X44" s="103">
        <f t="shared" si="7"/>
        <v>0</v>
      </c>
      <c r="Y44" s="164" t="b">
        <f t="shared" si="8"/>
        <v>0</v>
      </c>
      <c r="Z44" s="164" t="b">
        <f t="shared" si="9"/>
        <v>0</v>
      </c>
      <c r="AA44" s="164" t="b">
        <f t="shared" si="10"/>
        <v>0</v>
      </c>
      <c r="AB44" s="164" t="b">
        <f t="shared" si="11"/>
        <v>0</v>
      </c>
      <c r="AC44" s="164" t="b">
        <f t="shared" si="12"/>
        <v>0</v>
      </c>
      <c r="AD44" s="164" t="b">
        <f t="shared" si="20"/>
        <v>0</v>
      </c>
      <c r="AE44" s="164" t="b">
        <f t="shared" si="21"/>
        <v>0</v>
      </c>
      <c r="AF44" s="164" t="b">
        <f t="shared" si="22"/>
        <v>0</v>
      </c>
      <c r="AG44" s="164" t="b">
        <f t="shared" si="23"/>
        <v>0</v>
      </c>
      <c r="AH44" s="164" t="b">
        <f t="shared" si="24"/>
        <v>0</v>
      </c>
      <c r="AI44" s="169" t="str">
        <f t="shared" si="13"/>
        <v/>
      </c>
      <c r="AJ44" s="170" t="str">
        <f t="shared" si="14"/>
        <v/>
      </c>
      <c r="AK44" s="242" t="str">
        <f t="shared" si="25"/>
        <v/>
      </c>
      <c r="AL44" s="167" t="str">
        <f t="shared" si="26"/>
        <v/>
      </c>
      <c r="AM44" s="168">
        <f t="shared" si="27"/>
        <v>0</v>
      </c>
      <c r="AN44" s="149" t="str">
        <f t="shared" si="28"/>
        <v/>
      </c>
      <c r="AO44" s="150" t="str">
        <f t="shared" si="29"/>
        <v/>
      </c>
      <c r="AP44" s="138"/>
      <c r="AQ44" s="167" t="str">
        <f t="shared" si="30"/>
        <v/>
      </c>
      <c r="AR44" s="245" t="str">
        <f t="shared" si="31"/>
        <v/>
      </c>
      <c r="AS44" s="245" t="str">
        <f t="shared" si="32"/>
        <v/>
      </c>
      <c r="AT44" s="245" t="str">
        <f t="shared" si="33"/>
        <v/>
      </c>
      <c r="AU44" s="244"/>
      <c r="AV44" s="245" t="str">
        <f t="shared" si="35"/>
        <v/>
      </c>
      <c r="AW44" s="245">
        <f t="shared" si="36"/>
        <v>0</v>
      </c>
      <c r="AX44" s="244"/>
      <c r="AY44" s="60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157"/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16"/>
        <v>0</v>
      </c>
      <c r="N45" s="163" t="str">
        <f t="shared" si="17"/>
        <v/>
      </c>
      <c r="O45" s="163" t="str">
        <f t="shared" si="0"/>
        <v/>
      </c>
      <c r="P45" s="163" t="str">
        <f t="shared" si="1"/>
        <v/>
      </c>
      <c r="Q45" s="163">
        <f t="shared" si="18"/>
        <v>0</v>
      </c>
      <c r="R45" s="103" t="str">
        <f t="shared" si="2"/>
        <v/>
      </c>
      <c r="S45" s="103" t="str">
        <f t="shared" si="3"/>
        <v/>
      </c>
      <c r="T45" s="103" t="str">
        <f t="shared" si="4"/>
        <v/>
      </c>
      <c r="U45" s="103" t="str">
        <f t="shared" si="19"/>
        <v/>
      </c>
      <c r="V45" s="103" t="str">
        <f t="shared" si="5"/>
        <v/>
      </c>
      <c r="W45" s="103" t="str">
        <f t="shared" si="6"/>
        <v/>
      </c>
      <c r="X45" s="103">
        <f t="shared" si="7"/>
        <v>0</v>
      </c>
      <c r="Y45" s="164" t="b">
        <f t="shared" si="8"/>
        <v>0</v>
      </c>
      <c r="Z45" s="164" t="b">
        <f t="shared" si="9"/>
        <v>0</v>
      </c>
      <c r="AA45" s="164" t="b">
        <f t="shared" si="10"/>
        <v>0</v>
      </c>
      <c r="AB45" s="164" t="b">
        <f t="shared" si="11"/>
        <v>0</v>
      </c>
      <c r="AC45" s="164" t="b">
        <f t="shared" si="12"/>
        <v>0</v>
      </c>
      <c r="AD45" s="164" t="b">
        <f t="shared" si="20"/>
        <v>0</v>
      </c>
      <c r="AE45" s="164" t="b">
        <f t="shared" si="21"/>
        <v>0</v>
      </c>
      <c r="AF45" s="164" t="b">
        <f t="shared" si="22"/>
        <v>0</v>
      </c>
      <c r="AG45" s="164" t="b">
        <f t="shared" si="23"/>
        <v>0</v>
      </c>
      <c r="AH45" s="164" t="b">
        <f t="shared" si="24"/>
        <v>0</v>
      </c>
      <c r="AI45" s="169" t="str">
        <f t="shared" si="13"/>
        <v/>
      </c>
      <c r="AJ45" s="170" t="str">
        <f t="shared" si="14"/>
        <v/>
      </c>
      <c r="AK45" s="242" t="str">
        <f t="shared" si="25"/>
        <v/>
      </c>
      <c r="AL45" s="167" t="str">
        <f t="shared" si="26"/>
        <v/>
      </c>
      <c r="AM45" s="168">
        <f t="shared" si="27"/>
        <v>0</v>
      </c>
      <c r="AN45" s="149" t="str">
        <f t="shared" si="28"/>
        <v/>
      </c>
      <c r="AO45" s="150" t="str">
        <f t="shared" si="29"/>
        <v/>
      </c>
      <c r="AP45" s="138"/>
      <c r="AQ45" s="167" t="str">
        <f t="shared" si="30"/>
        <v/>
      </c>
      <c r="AR45" s="245" t="str">
        <f t="shared" si="31"/>
        <v/>
      </c>
      <c r="AS45" s="245" t="str">
        <f t="shared" si="32"/>
        <v/>
      </c>
      <c r="AT45" s="245" t="str">
        <f t="shared" si="33"/>
        <v/>
      </c>
      <c r="AU45" s="244"/>
      <c r="AV45" s="245" t="str">
        <f t="shared" si="35"/>
        <v/>
      </c>
      <c r="AW45" s="245">
        <f t="shared" si="36"/>
        <v>0</v>
      </c>
      <c r="AX45" s="244"/>
      <c r="AY45" s="60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157"/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16"/>
        <v>0</v>
      </c>
      <c r="N46" s="163" t="str">
        <f t="shared" si="17"/>
        <v/>
      </c>
      <c r="O46" s="163" t="str">
        <f t="shared" si="0"/>
        <v/>
      </c>
      <c r="P46" s="163" t="str">
        <f t="shared" si="1"/>
        <v/>
      </c>
      <c r="Q46" s="163">
        <f t="shared" si="18"/>
        <v>0</v>
      </c>
      <c r="R46" s="103" t="str">
        <f t="shared" si="2"/>
        <v/>
      </c>
      <c r="S46" s="103" t="str">
        <f t="shared" si="3"/>
        <v/>
      </c>
      <c r="T46" s="103" t="str">
        <f t="shared" si="4"/>
        <v/>
      </c>
      <c r="U46" s="103" t="str">
        <f t="shared" si="19"/>
        <v/>
      </c>
      <c r="V46" s="103" t="str">
        <f t="shared" si="5"/>
        <v/>
      </c>
      <c r="W46" s="103" t="str">
        <f t="shared" si="6"/>
        <v/>
      </c>
      <c r="X46" s="103">
        <f t="shared" si="7"/>
        <v>0</v>
      </c>
      <c r="Y46" s="164" t="b">
        <f t="shared" si="8"/>
        <v>0</v>
      </c>
      <c r="Z46" s="164" t="b">
        <f t="shared" si="9"/>
        <v>0</v>
      </c>
      <c r="AA46" s="164" t="b">
        <f t="shared" si="10"/>
        <v>0</v>
      </c>
      <c r="AB46" s="164" t="b">
        <f t="shared" si="11"/>
        <v>0</v>
      </c>
      <c r="AC46" s="164" t="b">
        <f t="shared" si="12"/>
        <v>0</v>
      </c>
      <c r="AD46" s="164" t="b">
        <f t="shared" si="20"/>
        <v>0</v>
      </c>
      <c r="AE46" s="164" t="b">
        <f t="shared" si="21"/>
        <v>0</v>
      </c>
      <c r="AF46" s="164" t="b">
        <f t="shared" si="22"/>
        <v>0</v>
      </c>
      <c r="AG46" s="164" t="b">
        <f t="shared" si="23"/>
        <v>0</v>
      </c>
      <c r="AH46" s="164" t="b">
        <f t="shared" si="24"/>
        <v>0</v>
      </c>
      <c r="AI46" s="169" t="str">
        <f t="shared" si="13"/>
        <v/>
      </c>
      <c r="AJ46" s="170" t="str">
        <f t="shared" si="14"/>
        <v/>
      </c>
      <c r="AK46" s="242" t="str">
        <f t="shared" si="25"/>
        <v/>
      </c>
      <c r="AL46" s="167" t="str">
        <f t="shared" si="26"/>
        <v/>
      </c>
      <c r="AM46" s="168">
        <f t="shared" si="27"/>
        <v>0</v>
      </c>
      <c r="AN46" s="149" t="str">
        <f t="shared" si="28"/>
        <v/>
      </c>
      <c r="AO46" s="150" t="str">
        <f t="shared" si="29"/>
        <v/>
      </c>
      <c r="AP46" s="138"/>
      <c r="AQ46" s="167" t="str">
        <f t="shared" si="30"/>
        <v/>
      </c>
      <c r="AR46" s="245" t="str">
        <f t="shared" si="31"/>
        <v/>
      </c>
      <c r="AS46" s="245" t="str">
        <f t="shared" si="32"/>
        <v/>
      </c>
      <c r="AT46" s="245" t="str">
        <f t="shared" si="33"/>
        <v/>
      </c>
      <c r="AU46" s="244"/>
      <c r="AV46" s="245" t="str">
        <f t="shared" si="35"/>
        <v/>
      </c>
      <c r="AW46" s="245">
        <f t="shared" si="36"/>
        <v>0</v>
      </c>
      <c r="AX46" s="244"/>
      <c r="AY46" s="60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7"/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16"/>
        <v>0</v>
      </c>
      <c r="N47" s="163" t="str">
        <f t="shared" si="17"/>
        <v/>
      </c>
      <c r="O47" s="163" t="str">
        <f t="shared" si="0"/>
        <v/>
      </c>
      <c r="P47" s="163" t="str">
        <f t="shared" si="1"/>
        <v/>
      </c>
      <c r="Q47" s="163">
        <f t="shared" si="18"/>
        <v>0</v>
      </c>
      <c r="R47" s="103" t="str">
        <f t="shared" si="2"/>
        <v/>
      </c>
      <c r="S47" s="103" t="str">
        <f t="shared" si="3"/>
        <v/>
      </c>
      <c r="T47" s="103" t="str">
        <f t="shared" si="4"/>
        <v/>
      </c>
      <c r="U47" s="103" t="str">
        <f t="shared" si="19"/>
        <v/>
      </c>
      <c r="V47" s="103" t="str">
        <f t="shared" si="5"/>
        <v/>
      </c>
      <c r="W47" s="103" t="str">
        <f t="shared" si="6"/>
        <v/>
      </c>
      <c r="X47" s="103">
        <f t="shared" si="7"/>
        <v>0</v>
      </c>
      <c r="Y47" s="164" t="b">
        <f t="shared" si="8"/>
        <v>0</v>
      </c>
      <c r="Z47" s="164" t="b">
        <f t="shared" si="9"/>
        <v>0</v>
      </c>
      <c r="AA47" s="164" t="b">
        <f t="shared" si="10"/>
        <v>0</v>
      </c>
      <c r="AB47" s="164" t="b">
        <f t="shared" si="11"/>
        <v>0</v>
      </c>
      <c r="AC47" s="164" t="b">
        <f t="shared" si="12"/>
        <v>0</v>
      </c>
      <c r="AD47" s="164" t="b">
        <f t="shared" si="20"/>
        <v>0</v>
      </c>
      <c r="AE47" s="164" t="b">
        <f t="shared" si="21"/>
        <v>0</v>
      </c>
      <c r="AF47" s="164" t="b">
        <f t="shared" si="22"/>
        <v>0</v>
      </c>
      <c r="AG47" s="164" t="b">
        <f t="shared" si="23"/>
        <v>0</v>
      </c>
      <c r="AH47" s="164" t="b">
        <f t="shared" si="24"/>
        <v>0</v>
      </c>
      <c r="AI47" s="169" t="str">
        <f t="shared" si="13"/>
        <v/>
      </c>
      <c r="AJ47" s="170" t="str">
        <f t="shared" si="14"/>
        <v/>
      </c>
      <c r="AK47" s="242" t="str">
        <f t="shared" si="25"/>
        <v/>
      </c>
      <c r="AL47" s="167" t="str">
        <f t="shared" si="26"/>
        <v/>
      </c>
      <c r="AM47" s="168">
        <f t="shared" si="27"/>
        <v>0</v>
      </c>
      <c r="AN47" s="149" t="str">
        <f t="shared" si="28"/>
        <v/>
      </c>
      <c r="AO47" s="150" t="str">
        <f t="shared" si="29"/>
        <v/>
      </c>
      <c r="AP47" s="138"/>
      <c r="AQ47" s="167" t="str">
        <f t="shared" si="30"/>
        <v/>
      </c>
      <c r="AR47" s="245" t="str">
        <f t="shared" si="31"/>
        <v/>
      </c>
      <c r="AS47" s="245" t="str">
        <f t="shared" si="32"/>
        <v/>
      </c>
      <c r="AT47" s="245" t="str">
        <f t="shared" si="33"/>
        <v/>
      </c>
      <c r="AU47" s="244"/>
      <c r="AV47" s="245" t="str">
        <f t="shared" si="35"/>
        <v/>
      </c>
      <c r="AW47" s="245">
        <f t="shared" si="36"/>
        <v>0</v>
      </c>
      <c r="AX47" s="244"/>
      <c r="AY47" s="60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57"/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16"/>
        <v>0</v>
      </c>
      <c r="N48" s="163" t="str">
        <f t="shared" si="17"/>
        <v/>
      </c>
      <c r="O48" s="163" t="str">
        <f t="shared" si="0"/>
        <v/>
      </c>
      <c r="P48" s="163" t="str">
        <f t="shared" si="1"/>
        <v/>
      </c>
      <c r="Q48" s="163">
        <f t="shared" si="18"/>
        <v>0</v>
      </c>
      <c r="R48" s="103" t="str">
        <f t="shared" si="2"/>
        <v/>
      </c>
      <c r="S48" s="103" t="str">
        <f t="shared" si="3"/>
        <v/>
      </c>
      <c r="T48" s="103" t="str">
        <f t="shared" si="4"/>
        <v/>
      </c>
      <c r="U48" s="103" t="str">
        <f t="shared" si="19"/>
        <v/>
      </c>
      <c r="V48" s="103" t="str">
        <f t="shared" si="5"/>
        <v/>
      </c>
      <c r="W48" s="103" t="str">
        <f t="shared" si="6"/>
        <v/>
      </c>
      <c r="X48" s="103">
        <f t="shared" si="7"/>
        <v>0</v>
      </c>
      <c r="Y48" s="164" t="b">
        <f t="shared" si="8"/>
        <v>0</v>
      </c>
      <c r="Z48" s="164" t="b">
        <f t="shared" si="9"/>
        <v>0</v>
      </c>
      <c r="AA48" s="164" t="b">
        <f t="shared" si="10"/>
        <v>0</v>
      </c>
      <c r="AB48" s="164" t="b">
        <f t="shared" si="11"/>
        <v>0</v>
      </c>
      <c r="AC48" s="164" t="b">
        <f t="shared" si="12"/>
        <v>0</v>
      </c>
      <c r="AD48" s="164" t="b">
        <f t="shared" si="20"/>
        <v>0</v>
      </c>
      <c r="AE48" s="164" t="b">
        <f t="shared" si="21"/>
        <v>0</v>
      </c>
      <c r="AF48" s="164" t="b">
        <f t="shared" si="22"/>
        <v>0</v>
      </c>
      <c r="AG48" s="164" t="b">
        <f t="shared" si="23"/>
        <v>0</v>
      </c>
      <c r="AH48" s="164" t="b">
        <f t="shared" si="24"/>
        <v>0</v>
      </c>
      <c r="AI48" s="169" t="str">
        <f t="shared" si="13"/>
        <v/>
      </c>
      <c r="AJ48" s="170" t="str">
        <f t="shared" si="14"/>
        <v/>
      </c>
      <c r="AK48" s="242" t="str">
        <f t="shared" si="25"/>
        <v/>
      </c>
      <c r="AL48" s="167" t="str">
        <f t="shared" si="26"/>
        <v/>
      </c>
      <c r="AM48" s="168">
        <f t="shared" si="27"/>
        <v>0</v>
      </c>
      <c r="AN48" s="149" t="str">
        <f t="shared" si="28"/>
        <v/>
      </c>
      <c r="AO48" s="150" t="str">
        <f t="shared" si="29"/>
        <v/>
      </c>
      <c r="AP48" s="138"/>
      <c r="AQ48" s="167" t="str">
        <f t="shared" si="30"/>
        <v/>
      </c>
      <c r="AR48" s="245" t="str">
        <f t="shared" si="31"/>
        <v/>
      </c>
      <c r="AS48" s="245" t="str">
        <f t="shared" si="32"/>
        <v/>
      </c>
      <c r="AT48" s="245" t="str">
        <f t="shared" si="33"/>
        <v/>
      </c>
      <c r="AU48" s="244"/>
      <c r="AV48" s="245" t="str">
        <f t="shared" si="35"/>
        <v/>
      </c>
      <c r="AW48" s="245">
        <f t="shared" si="36"/>
        <v>0</v>
      </c>
      <c r="AX48" s="244"/>
      <c r="AY48" s="60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7"/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16"/>
        <v>0</v>
      </c>
      <c r="N49" s="163" t="str">
        <f t="shared" si="17"/>
        <v/>
      </c>
      <c r="O49" s="163" t="str">
        <f t="shared" si="0"/>
        <v/>
      </c>
      <c r="P49" s="163" t="str">
        <f t="shared" si="1"/>
        <v/>
      </c>
      <c r="Q49" s="163">
        <f t="shared" si="18"/>
        <v>0</v>
      </c>
      <c r="R49" s="103" t="str">
        <f t="shared" si="2"/>
        <v/>
      </c>
      <c r="S49" s="103" t="str">
        <f t="shared" si="3"/>
        <v/>
      </c>
      <c r="T49" s="103" t="str">
        <f t="shared" si="4"/>
        <v/>
      </c>
      <c r="U49" s="103" t="str">
        <f t="shared" si="19"/>
        <v/>
      </c>
      <c r="V49" s="103" t="str">
        <f t="shared" si="5"/>
        <v/>
      </c>
      <c r="W49" s="103" t="str">
        <f t="shared" si="6"/>
        <v/>
      </c>
      <c r="X49" s="103">
        <f t="shared" si="7"/>
        <v>0</v>
      </c>
      <c r="Y49" s="164" t="b">
        <f t="shared" si="8"/>
        <v>0</v>
      </c>
      <c r="Z49" s="164" t="b">
        <f t="shared" si="9"/>
        <v>0</v>
      </c>
      <c r="AA49" s="164" t="b">
        <f t="shared" si="10"/>
        <v>0</v>
      </c>
      <c r="AB49" s="164" t="b">
        <f t="shared" si="11"/>
        <v>0</v>
      </c>
      <c r="AC49" s="164" t="b">
        <f t="shared" si="12"/>
        <v>0</v>
      </c>
      <c r="AD49" s="164" t="b">
        <f t="shared" si="20"/>
        <v>0</v>
      </c>
      <c r="AE49" s="164" t="b">
        <f t="shared" si="21"/>
        <v>0</v>
      </c>
      <c r="AF49" s="164" t="b">
        <f t="shared" si="22"/>
        <v>0</v>
      </c>
      <c r="AG49" s="164" t="b">
        <f t="shared" si="23"/>
        <v>0</v>
      </c>
      <c r="AH49" s="164" t="b">
        <f t="shared" si="24"/>
        <v>0</v>
      </c>
      <c r="AI49" s="169" t="str">
        <f t="shared" si="13"/>
        <v/>
      </c>
      <c r="AJ49" s="170" t="str">
        <f t="shared" si="14"/>
        <v/>
      </c>
      <c r="AK49" s="242" t="str">
        <f t="shared" si="25"/>
        <v/>
      </c>
      <c r="AL49" s="167" t="str">
        <f t="shared" si="26"/>
        <v/>
      </c>
      <c r="AM49" s="168">
        <f t="shared" si="27"/>
        <v>0</v>
      </c>
      <c r="AN49" s="149" t="str">
        <f t="shared" si="28"/>
        <v/>
      </c>
      <c r="AO49" s="150" t="str">
        <f t="shared" si="29"/>
        <v/>
      </c>
      <c r="AP49" s="138"/>
      <c r="AQ49" s="167" t="str">
        <f t="shared" si="30"/>
        <v/>
      </c>
      <c r="AR49" s="245" t="str">
        <f t="shared" si="31"/>
        <v/>
      </c>
      <c r="AS49" s="245" t="str">
        <f t="shared" si="32"/>
        <v/>
      </c>
      <c r="AT49" s="245" t="str">
        <f t="shared" si="33"/>
        <v/>
      </c>
      <c r="AU49" s="244"/>
      <c r="AV49" s="245" t="str">
        <f t="shared" si="35"/>
        <v/>
      </c>
      <c r="AW49" s="245">
        <f t="shared" si="36"/>
        <v>0</v>
      </c>
      <c r="AX49" s="244"/>
      <c r="AY49" s="60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57"/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16"/>
        <v>0</v>
      </c>
      <c r="N50" s="163" t="str">
        <f t="shared" si="17"/>
        <v/>
      </c>
      <c r="O50" s="163" t="str">
        <f t="shared" si="0"/>
        <v/>
      </c>
      <c r="P50" s="163" t="str">
        <f t="shared" si="1"/>
        <v/>
      </c>
      <c r="Q50" s="163">
        <f t="shared" si="18"/>
        <v>0</v>
      </c>
      <c r="R50" s="103" t="str">
        <f t="shared" si="2"/>
        <v/>
      </c>
      <c r="S50" s="103" t="str">
        <f t="shared" si="3"/>
        <v/>
      </c>
      <c r="T50" s="103" t="str">
        <f t="shared" si="4"/>
        <v/>
      </c>
      <c r="U50" s="103" t="str">
        <f t="shared" si="19"/>
        <v/>
      </c>
      <c r="V50" s="103" t="str">
        <f t="shared" si="5"/>
        <v/>
      </c>
      <c r="W50" s="103" t="str">
        <f t="shared" si="6"/>
        <v/>
      </c>
      <c r="X50" s="103">
        <f t="shared" si="7"/>
        <v>0</v>
      </c>
      <c r="Y50" s="164" t="b">
        <f t="shared" si="8"/>
        <v>0</v>
      </c>
      <c r="Z50" s="164" t="b">
        <f t="shared" si="9"/>
        <v>0</v>
      </c>
      <c r="AA50" s="164" t="b">
        <f t="shared" si="10"/>
        <v>0</v>
      </c>
      <c r="AB50" s="164" t="b">
        <f t="shared" si="11"/>
        <v>0</v>
      </c>
      <c r="AC50" s="164" t="b">
        <f t="shared" si="12"/>
        <v>0</v>
      </c>
      <c r="AD50" s="164" t="b">
        <f t="shared" si="20"/>
        <v>0</v>
      </c>
      <c r="AE50" s="164" t="b">
        <f t="shared" si="21"/>
        <v>0</v>
      </c>
      <c r="AF50" s="164" t="b">
        <f t="shared" si="22"/>
        <v>0</v>
      </c>
      <c r="AG50" s="164" t="b">
        <f t="shared" si="23"/>
        <v>0</v>
      </c>
      <c r="AH50" s="164" t="b">
        <f t="shared" si="24"/>
        <v>0</v>
      </c>
      <c r="AI50" s="169" t="str">
        <f t="shared" si="13"/>
        <v/>
      </c>
      <c r="AJ50" s="170" t="str">
        <f t="shared" si="14"/>
        <v/>
      </c>
      <c r="AK50" s="242" t="str">
        <f t="shared" si="25"/>
        <v/>
      </c>
      <c r="AL50" s="167" t="str">
        <f t="shared" si="26"/>
        <v/>
      </c>
      <c r="AM50" s="168">
        <f t="shared" si="27"/>
        <v>0</v>
      </c>
      <c r="AN50" s="149" t="str">
        <f t="shared" si="28"/>
        <v/>
      </c>
      <c r="AO50" s="150" t="str">
        <f t="shared" si="29"/>
        <v/>
      </c>
      <c r="AP50" s="138"/>
      <c r="AQ50" s="167" t="str">
        <f t="shared" si="30"/>
        <v/>
      </c>
      <c r="AR50" s="245" t="str">
        <f t="shared" si="31"/>
        <v/>
      </c>
      <c r="AS50" s="245" t="str">
        <f t="shared" si="32"/>
        <v/>
      </c>
      <c r="AT50" s="245" t="str">
        <f t="shared" si="33"/>
        <v/>
      </c>
      <c r="AU50" s="244"/>
      <c r="AV50" s="245" t="str">
        <f t="shared" si="35"/>
        <v/>
      </c>
      <c r="AW50" s="245">
        <f t="shared" si="36"/>
        <v>0</v>
      </c>
      <c r="AX50" s="244"/>
      <c r="AY50" s="60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157"/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16"/>
        <v>0</v>
      </c>
      <c r="N51" s="163" t="str">
        <f t="shared" si="17"/>
        <v/>
      </c>
      <c r="O51" s="163" t="str">
        <f t="shared" si="0"/>
        <v/>
      </c>
      <c r="P51" s="163" t="str">
        <f t="shared" si="1"/>
        <v/>
      </c>
      <c r="Q51" s="163">
        <f t="shared" si="18"/>
        <v>0</v>
      </c>
      <c r="R51" s="103" t="str">
        <f t="shared" si="2"/>
        <v/>
      </c>
      <c r="S51" s="103" t="str">
        <f t="shared" si="3"/>
        <v/>
      </c>
      <c r="T51" s="103" t="str">
        <f t="shared" si="4"/>
        <v/>
      </c>
      <c r="U51" s="103" t="str">
        <f t="shared" si="19"/>
        <v/>
      </c>
      <c r="V51" s="103" t="str">
        <f t="shared" si="5"/>
        <v/>
      </c>
      <c r="W51" s="103" t="str">
        <f t="shared" si="6"/>
        <v/>
      </c>
      <c r="X51" s="103">
        <f t="shared" si="7"/>
        <v>0</v>
      </c>
      <c r="Y51" s="164" t="b">
        <f t="shared" si="8"/>
        <v>0</v>
      </c>
      <c r="Z51" s="164" t="b">
        <f t="shared" si="9"/>
        <v>0</v>
      </c>
      <c r="AA51" s="164" t="b">
        <f t="shared" si="10"/>
        <v>0</v>
      </c>
      <c r="AB51" s="164" t="b">
        <f t="shared" si="11"/>
        <v>0</v>
      </c>
      <c r="AC51" s="164" t="b">
        <f t="shared" si="12"/>
        <v>0</v>
      </c>
      <c r="AD51" s="164" t="b">
        <f t="shared" si="20"/>
        <v>0</v>
      </c>
      <c r="AE51" s="164" t="b">
        <f t="shared" si="21"/>
        <v>0</v>
      </c>
      <c r="AF51" s="164" t="b">
        <f t="shared" si="22"/>
        <v>0</v>
      </c>
      <c r="AG51" s="164" t="b">
        <f t="shared" si="23"/>
        <v>0</v>
      </c>
      <c r="AH51" s="164" t="b">
        <f t="shared" si="24"/>
        <v>0</v>
      </c>
      <c r="AI51" s="169" t="str">
        <f t="shared" si="13"/>
        <v/>
      </c>
      <c r="AJ51" s="170" t="str">
        <f t="shared" si="14"/>
        <v/>
      </c>
      <c r="AK51" s="242" t="str">
        <f t="shared" si="25"/>
        <v/>
      </c>
      <c r="AL51" s="167" t="str">
        <f t="shared" si="26"/>
        <v/>
      </c>
      <c r="AM51" s="168">
        <f t="shared" si="27"/>
        <v>0</v>
      </c>
      <c r="AN51" s="149" t="str">
        <f t="shared" si="28"/>
        <v/>
      </c>
      <c r="AO51" s="150" t="str">
        <f t="shared" si="29"/>
        <v/>
      </c>
      <c r="AP51" s="138"/>
      <c r="AQ51" s="167" t="str">
        <f t="shared" si="30"/>
        <v/>
      </c>
      <c r="AR51" s="245" t="str">
        <f t="shared" si="31"/>
        <v/>
      </c>
      <c r="AS51" s="245" t="str">
        <f t="shared" si="32"/>
        <v/>
      </c>
      <c r="AT51" s="245" t="str">
        <f t="shared" si="33"/>
        <v/>
      </c>
      <c r="AU51" s="244"/>
      <c r="AV51" s="245" t="str">
        <f t="shared" si="35"/>
        <v/>
      </c>
      <c r="AW51" s="245">
        <f t="shared" si="36"/>
        <v>0</v>
      </c>
      <c r="AX51" s="244"/>
      <c r="AY51" s="60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7"/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16"/>
        <v>0</v>
      </c>
      <c r="N52" s="163" t="str">
        <f t="shared" si="17"/>
        <v/>
      </c>
      <c r="O52" s="163" t="str">
        <f t="shared" si="0"/>
        <v/>
      </c>
      <c r="P52" s="163" t="str">
        <f t="shared" si="1"/>
        <v/>
      </c>
      <c r="Q52" s="163">
        <f t="shared" si="18"/>
        <v>0</v>
      </c>
      <c r="R52" s="103" t="str">
        <f t="shared" si="2"/>
        <v/>
      </c>
      <c r="S52" s="103" t="str">
        <f t="shared" si="3"/>
        <v/>
      </c>
      <c r="T52" s="103" t="str">
        <f t="shared" si="4"/>
        <v/>
      </c>
      <c r="U52" s="103" t="str">
        <f t="shared" si="19"/>
        <v/>
      </c>
      <c r="V52" s="103" t="str">
        <f t="shared" si="5"/>
        <v/>
      </c>
      <c r="W52" s="103" t="str">
        <f t="shared" si="6"/>
        <v/>
      </c>
      <c r="X52" s="103">
        <f t="shared" si="7"/>
        <v>0</v>
      </c>
      <c r="Y52" s="164" t="b">
        <f t="shared" si="8"/>
        <v>0</v>
      </c>
      <c r="Z52" s="164" t="b">
        <f t="shared" si="9"/>
        <v>0</v>
      </c>
      <c r="AA52" s="164" t="b">
        <f t="shared" si="10"/>
        <v>0</v>
      </c>
      <c r="AB52" s="164" t="b">
        <f t="shared" si="11"/>
        <v>0</v>
      </c>
      <c r="AC52" s="164" t="b">
        <f t="shared" si="12"/>
        <v>0</v>
      </c>
      <c r="AD52" s="164" t="b">
        <f t="shared" si="20"/>
        <v>0</v>
      </c>
      <c r="AE52" s="164" t="b">
        <f t="shared" si="21"/>
        <v>0</v>
      </c>
      <c r="AF52" s="164" t="b">
        <f t="shared" si="22"/>
        <v>0</v>
      </c>
      <c r="AG52" s="164" t="b">
        <f t="shared" si="23"/>
        <v>0</v>
      </c>
      <c r="AH52" s="164" t="b">
        <f t="shared" si="24"/>
        <v>0</v>
      </c>
      <c r="AI52" s="169" t="str">
        <f t="shared" si="13"/>
        <v/>
      </c>
      <c r="AJ52" s="170" t="str">
        <f t="shared" si="14"/>
        <v/>
      </c>
      <c r="AK52" s="242" t="str">
        <f t="shared" si="25"/>
        <v/>
      </c>
      <c r="AL52" s="167" t="str">
        <f t="shared" si="26"/>
        <v/>
      </c>
      <c r="AM52" s="168">
        <f t="shared" si="27"/>
        <v>0</v>
      </c>
      <c r="AN52" s="149" t="str">
        <f t="shared" si="28"/>
        <v/>
      </c>
      <c r="AO52" s="150" t="str">
        <f t="shared" si="29"/>
        <v/>
      </c>
      <c r="AP52" s="138"/>
      <c r="AQ52" s="167" t="str">
        <f t="shared" si="30"/>
        <v/>
      </c>
      <c r="AR52" s="245" t="str">
        <f t="shared" si="31"/>
        <v/>
      </c>
      <c r="AS52" s="245" t="str">
        <f t="shared" si="32"/>
        <v/>
      </c>
      <c r="AT52" s="245" t="str">
        <f t="shared" si="33"/>
        <v/>
      </c>
      <c r="AU52" s="244"/>
      <c r="AV52" s="245" t="str">
        <f t="shared" si="35"/>
        <v/>
      </c>
      <c r="AW52" s="245">
        <f t="shared" si="36"/>
        <v>0</v>
      </c>
      <c r="AX52" s="244"/>
      <c r="AY52" s="60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7"/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16"/>
        <v>0</v>
      </c>
      <c r="N53" s="163" t="str">
        <f t="shared" si="17"/>
        <v/>
      </c>
      <c r="O53" s="163" t="str">
        <f t="shared" si="0"/>
        <v/>
      </c>
      <c r="P53" s="163" t="str">
        <f t="shared" si="1"/>
        <v/>
      </c>
      <c r="Q53" s="163">
        <f t="shared" si="18"/>
        <v>0</v>
      </c>
      <c r="R53" s="103" t="str">
        <f t="shared" si="2"/>
        <v/>
      </c>
      <c r="S53" s="103" t="str">
        <f t="shared" si="3"/>
        <v/>
      </c>
      <c r="T53" s="103" t="str">
        <f t="shared" si="4"/>
        <v/>
      </c>
      <c r="U53" s="103" t="str">
        <f t="shared" si="19"/>
        <v/>
      </c>
      <c r="V53" s="103" t="str">
        <f t="shared" si="5"/>
        <v/>
      </c>
      <c r="W53" s="103" t="str">
        <f t="shared" si="6"/>
        <v/>
      </c>
      <c r="X53" s="103">
        <f t="shared" si="7"/>
        <v>0</v>
      </c>
      <c r="Y53" s="164" t="b">
        <f t="shared" si="8"/>
        <v>0</v>
      </c>
      <c r="Z53" s="164" t="b">
        <f t="shared" si="9"/>
        <v>0</v>
      </c>
      <c r="AA53" s="164" t="b">
        <f t="shared" si="10"/>
        <v>0</v>
      </c>
      <c r="AB53" s="164" t="b">
        <f t="shared" si="11"/>
        <v>0</v>
      </c>
      <c r="AC53" s="164" t="b">
        <f t="shared" si="12"/>
        <v>0</v>
      </c>
      <c r="AD53" s="164" t="b">
        <f t="shared" si="20"/>
        <v>0</v>
      </c>
      <c r="AE53" s="164" t="b">
        <f t="shared" si="21"/>
        <v>0</v>
      </c>
      <c r="AF53" s="164" t="b">
        <f t="shared" si="22"/>
        <v>0</v>
      </c>
      <c r="AG53" s="164" t="b">
        <f t="shared" si="23"/>
        <v>0</v>
      </c>
      <c r="AH53" s="164" t="b">
        <f t="shared" si="24"/>
        <v>0</v>
      </c>
      <c r="AI53" s="177" t="str">
        <f t="shared" si="13"/>
        <v/>
      </c>
      <c r="AJ53" s="170" t="str">
        <f t="shared" si="14"/>
        <v/>
      </c>
      <c r="AK53" s="242" t="str">
        <f t="shared" si="25"/>
        <v/>
      </c>
      <c r="AL53" s="167" t="str">
        <f t="shared" si="26"/>
        <v/>
      </c>
      <c r="AM53" s="168">
        <f t="shared" si="27"/>
        <v>0</v>
      </c>
      <c r="AN53" s="149" t="str">
        <f t="shared" si="28"/>
        <v/>
      </c>
      <c r="AO53" s="150" t="str">
        <f t="shared" si="29"/>
        <v/>
      </c>
      <c r="AP53" s="138"/>
      <c r="AQ53" s="167" t="str">
        <f t="shared" si="30"/>
        <v/>
      </c>
      <c r="AR53" s="245" t="str">
        <f t="shared" si="31"/>
        <v/>
      </c>
      <c r="AS53" s="245" t="str">
        <f t="shared" si="32"/>
        <v/>
      </c>
      <c r="AT53" s="245" t="str">
        <f t="shared" si="33"/>
        <v/>
      </c>
      <c r="AU53" s="244"/>
      <c r="AV53" s="245" t="str">
        <f t="shared" si="35"/>
        <v/>
      </c>
      <c r="AW53" s="245">
        <f t="shared" si="36"/>
        <v>0</v>
      </c>
      <c r="AX53" s="244"/>
      <c r="AY53" s="60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0</v>
      </c>
      <c r="C54" s="301" t="s">
        <v>47</v>
      </c>
      <c r="D54" s="301"/>
      <c r="E54" s="301"/>
      <c r="F54" s="301"/>
      <c r="G54" s="178" t="str">
        <f t="shared" ref="G54:L54" si="37">IF(R56=0,"",IF(R56&gt;0,R55))</f>
        <v/>
      </c>
      <c r="H54" s="179" t="str">
        <f t="shared" si="37"/>
        <v/>
      </c>
      <c r="I54" s="179" t="str">
        <f t="shared" si="37"/>
        <v/>
      </c>
      <c r="J54" s="179" t="str">
        <f t="shared" si="37"/>
        <v/>
      </c>
      <c r="K54" s="179" t="str">
        <f t="shared" si="37"/>
        <v/>
      </c>
      <c r="L54" s="179" t="str">
        <f t="shared" si="37"/>
        <v/>
      </c>
      <c r="M54" s="179"/>
      <c r="N54" s="179"/>
      <c r="O54" s="179"/>
      <c r="P54" s="179"/>
      <c r="Q54" s="179"/>
      <c r="R54" s="180">
        <f t="shared" ref="R54:W54" si="38">SUM(R18:R53)</f>
        <v>0</v>
      </c>
      <c r="S54" s="180">
        <f t="shared" si="38"/>
        <v>0</v>
      </c>
      <c r="T54" s="180">
        <f t="shared" si="38"/>
        <v>0</v>
      </c>
      <c r="U54" s="180">
        <f t="shared" si="38"/>
        <v>0</v>
      </c>
      <c r="V54" s="180">
        <f t="shared" si="38"/>
        <v>0</v>
      </c>
      <c r="W54" s="180">
        <f t="shared" si="38"/>
        <v>0</v>
      </c>
      <c r="X54" s="181">
        <f>SUM(AJ18:AJ53)</f>
        <v>0</v>
      </c>
      <c r="Y54" s="181">
        <f t="shared" ref="Y54:AH54" si="39">SUM(Y18:Y53)</f>
        <v>0</v>
      </c>
      <c r="Z54" s="181">
        <f t="shared" si="39"/>
        <v>0</v>
      </c>
      <c r="AA54" s="181">
        <f t="shared" si="39"/>
        <v>0</v>
      </c>
      <c r="AB54" s="181">
        <f t="shared" si="39"/>
        <v>0</v>
      </c>
      <c r="AC54" s="181">
        <f t="shared" si="39"/>
        <v>0</v>
      </c>
      <c r="AD54" s="181">
        <f t="shared" si="39"/>
        <v>0</v>
      </c>
      <c r="AE54" s="181">
        <f t="shared" si="39"/>
        <v>0</v>
      </c>
      <c r="AF54" s="181">
        <f t="shared" si="39"/>
        <v>0</v>
      </c>
      <c r="AG54" s="181">
        <f t="shared" si="39"/>
        <v>0</v>
      </c>
      <c r="AH54" s="181">
        <f t="shared" si="39"/>
        <v>0</v>
      </c>
      <c r="AI54" s="182"/>
      <c r="AJ54" s="246" t="str">
        <f>IF(X57=0,"",IF(X57&gt;0,$X$55))</f>
        <v/>
      </c>
      <c r="AK54" s="246" t="str">
        <f>IF(Y57=0,"",IF(Y57&gt;0,$X$55))</f>
        <v/>
      </c>
      <c r="AL54" s="183"/>
      <c r="AM54" s="183"/>
      <c r="AN54" s="184" t="str">
        <f>IF(B54=0,"",IF(B54&gt;0,AN55/B54))</f>
        <v/>
      </c>
      <c r="AO54" s="184" t="str">
        <f>IF(B54=0,"",IF(B54&gt;0,AO55/B54))</f>
        <v/>
      </c>
      <c r="AP54" s="185" t="str">
        <f>IF(B54=0,"",IF(B54&gt;0,AP56/B54))</f>
        <v/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 t="e">
        <f t="shared" ref="R55:W55" si="40">R54/R56</f>
        <v>#DIV/0!</v>
      </c>
      <c r="S55" s="188" t="e">
        <f t="shared" si="40"/>
        <v>#DIV/0!</v>
      </c>
      <c r="T55" s="188" t="e">
        <f t="shared" si="40"/>
        <v>#DIV/0!</v>
      </c>
      <c r="U55" s="188" t="e">
        <f t="shared" si="40"/>
        <v>#DIV/0!</v>
      </c>
      <c r="V55" s="188" t="e">
        <f t="shared" si="40"/>
        <v>#DIV/0!</v>
      </c>
      <c r="W55" s="188" t="e">
        <f t="shared" si="40"/>
        <v>#DIV/0!</v>
      </c>
      <c r="X55" s="188" t="e">
        <f>X54/X57</f>
        <v>#DIV/0!</v>
      </c>
      <c r="Y55" s="164">
        <f>Y54/10</f>
        <v>0</v>
      </c>
      <c r="Z55" s="164">
        <f t="shared" ref="Z55:AH55" si="41">Z54/10</f>
        <v>0</v>
      </c>
      <c r="AA55" s="164">
        <f t="shared" si="41"/>
        <v>0</v>
      </c>
      <c r="AB55" s="164">
        <f t="shared" si="41"/>
        <v>0</v>
      </c>
      <c r="AC55" s="164">
        <f t="shared" si="41"/>
        <v>0</v>
      </c>
      <c r="AD55" s="164">
        <f t="shared" si="41"/>
        <v>0</v>
      </c>
      <c r="AE55" s="164">
        <f t="shared" si="41"/>
        <v>0</v>
      </c>
      <c r="AF55" s="164">
        <f t="shared" si="41"/>
        <v>0</v>
      </c>
      <c r="AG55" s="164">
        <f t="shared" si="41"/>
        <v>0</v>
      </c>
      <c r="AH55" s="164">
        <f t="shared" si="41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 t="str">
        <f>IF($AR$57=0,"",IF($C$2&lt;6,"",IF($C$2&gt;=6,(AR58+AR59)/AR57)))</f>
        <v/>
      </c>
      <c r="AS55" s="128" t="str">
        <f t="shared" ref="AS55:AT55" si="42">IF($AR$57=0,"",IF($C$2&lt;6,"",IF($C$2&gt;=6,(AS58+AS59)/AS57)))</f>
        <v/>
      </c>
      <c r="AT55" s="128" t="str">
        <f t="shared" si="42"/>
        <v/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3">COUNTA(G18:G53)</f>
        <v>0</v>
      </c>
      <c r="S56" s="3">
        <f t="shared" si="43"/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>COUNTIF(AJ18:AJ53,"")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0</v>
      </c>
      <c r="AQ56" s="3"/>
      <c r="AR56" s="128" t="str">
        <f>IF($AR$57=0,"",IF($C$2&lt;6,"",IF($C$2&gt;=6,(AR59/AR57))))</f>
        <v/>
      </c>
      <c r="AS56" s="128" t="str">
        <f t="shared" ref="AS56:AT56" si="44">IF($AR$57=0,"",IF($C$2&lt;6,"",IF($C$2&gt;=6,(AS59/AS57))))</f>
        <v/>
      </c>
      <c r="AT56" s="128" t="str">
        <f t="shared" si="44"/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5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5">COUNTIF(AR18:AR53,"&gt;""")</f>
        <v>0</v>
      </c>
      <c r="AS57" s="77">
        <f t="shared" si="45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46031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0</v>
      </c>
      <c r="AS58" s="102">
        <f t="shared" ref="AS58:AT58" si="46">COUNTIF(AS18:AS53,"1F")</f>
        <v>0</v>
      </c>
      <c r="AT58" s="102">
        <f t="shared" si="46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0</v>
      </c>
      <c r="AS59" s="102">
        <f t="shared" ref="AS59" si="47">COUNTIF(AS18:AS53,"2F")</f>
        <v>0</v>
      </c>
      <c r="AT59" s="102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8">R55</f>
        <v>#DIV/0!</v>
      </c>
      <c r="D63" s="10" t="e">
        <f t="shared" si="48"/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str">
        <f>$AJ$54</f>
        <v/>
      </c>
      <c r="J63" s="14" t="str">
        <f>$AN$54</f>
        <v/>
      </c>
      <c r="K63" s="10" t="str">
        <f>$AO$54</f>
        <v/>
      </c>
      <c r="L63" s="10" t="str">
        <f>$AP$54</f>
        <v/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 t="e">
        <f>C68/$B$54</f>
        <v>#DIV/0!</v>
      </c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 t="e">
        <f>C69/$B$54</f>
        <v>#DIV/0!</v>
      </c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 t="e">
        <f>IF($D$7="ja",C70,IF($D7="nee",C72))</f>
        <v>#DIV/0!</v>
      </c>
      <c r="D74" s="10" t="e">
        <f>IF($D$7="ja",D70,IF($D7="nee",D72))</f>
        <v>#DIV/0!</v>
      </c>
      <c r="E74" s="10" t="e">
        <f>IF($D$7="ja",E70,IF($D7="nee",E72))</f>
        <v>#DIV/0!</v>
      </c>
      <c r="F74" s="10" t="e">
        <f>IF($D$7="ja",F70,IF($D7="nee",F72))</f>
        <v>#DIV/0!</v>
      </c>
      <c r="G74" s="10" t="e">
        <f>IF($D$7="ja",G70,IF($D7="nee",G72))</f>
        <v>#DIV/0!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B18:C53">
    <cfRule type="cellIs" dxfId="663" priority="51" stopIfTrue="1" operator="equal">
      <formula>""</formula>
    </cfRule>
  </conditionalFormatting>
  <conditionalFormatting sqref="D7:D8 C9">
    <cfRule type="cellIs" dxfId="662" priority="194" stopIfTrue="1" operator="equal">
      <formula>"ja"</formula>
    </cfRule>
    <cfRule type="cellIs" dxfId="661" priority="195" stopIfTrue="1" operator="equal">
      <formula>"nee"</formula>
    </cfRule>
  </conditionalFormatting>
  <conditionalFormatting sqref="D18:D53">
    <cfRule type="cellIs" dxfId="660" priority="214" stopIfTrue="1" operator="equal">
      <formula>""</formula>
    </cfRule>
  </conditionalFormatting>
  <conditionalFormatting sqref="D18:E53">
    <cfRule type="cellIs" dxfId="659" priority="211" stopIfTrue="1" operator="equal">
      <formula>"x"</formula>
    </cfRule>
  </conditionalFormatting>
  <conditionalFormatting sqref="E18:E53">
    <cfRule type="cellIs" dxfId="658" priority="212" stopIfTrue="1" operator="equal">
      <formula>""</formula>
    </cfRule>
  </conditionalFormatting>
  <conditionalFormatting sqref="F11:F13">
    <cfRule type="expression" dxfId="657" priority="201" stopIfTrue="1">
      <formula>$K$3="ja"</formula>
    </cfRule>
    <cfRule type="expression" dxfId="656" priority="200" stopIfTrue="1">
      <formula>$I$3="ja"</formula>
    </cfRule>
  </conditionalFormatting>
  <conditionalFormatting sqref="F18:F53">
    <cfRule type="cellIs" dxfId="655" priority="98" stopIfTrue="1" operator="greaterThan">
      <formula>""</formula>
    </cfRule>
    <cfRule type="cellIs" dxfId="654" priority="97" stopIfTrue="1" operator="equal">
      <formula>""</formula>
    </cfRule>
  </conditionalFormatting>
  <conditionalFormatting sqref="G11:G13">
    <cfRule type="expression" dxfId="653" priority="176">
      <formula>$J$2="ja"</formula>
    </cfRule>
    <cfRule type="expression" dxfId="652" priority="203" stopIfTrue="1">
      <formula>$K$2="ja"</formula>
    </cfRule>
    <cfRule type="expression" dxfId="651" priority="202" stopIfTrue="1">
      <formula>$I$2="ja"</formula>
    </cfRule>
  </conditionalFormatting>
  <conditionalFormatting sqref="G18:L53">
    <cfRule type="cellIs" dxfId="650" priority="185" stopIfTrue="1" operator="equal">
      <formula>0</formula>
    </cfRule>
    <cfRule type="cellIs" dxfId="649" priority="186" stopIfTrue="1" operator="lessThanOrEqual">
      <formula>$C18</formula>
    </cfRule>
    <cfRule type="cellIs" dxfId="648" priority="187" stopIfTrue="1" operator="notEqual">
      <formula>$C18</formula>
    </cfRule>
  </conditionalFormatting>
  <conditionalFormatting sqref="H11:H13">
    <cfRule type="expression" dxfId="647" priority="204" stopIfTrue="1">
      <formula>$I$3="ja"</formula>
    </cfRule>
  </conditionalFormatting>
  <conditionalFormatting sqref="H11:I13">
    <cfRule type="expression" dxfId="646" priority="171">
      <formula>$L$2="ja"</formula>
    </cfRule>
  </conditionalFormatting>
  <conditionalFormatting sqref="H11:J13">
    <cfRule type="expression" dxfId="645" priority="168">
      <formula>$K$3="ja"</formula>
    </cfRule>
  </conditionalFormatting>
  <conditionalFormatting sqref="I11:I13">
    <cfRule type="expression" dxfId="644" priority="175">
      <formula>$J$2="ja"</formula>
    </cfRule>
    <cfRule type="expression" dxfId="643" priority="177">
      <formula>$K$2="ja"</formula>
    </cfRule>
  </conditionalFormatting>
  <conditionalFormatting sqref="I11:Q13">
    <cfRule type="expression" dxfId="642" priority="76">
      <formula>$I$3="ja"</formula>
    </cfRule>
  </conditionalFormatting>
  <conditionalFormatting sqref="K11:Q13">
    <cfRule type="expression" dxfId="641" priority="79" stopIfTrue="1">
      <formula>$R$2="ja"</formula>
    </cfRule>
    <cfRule type="expression" dxfId="640" priority="78" stopIfTrue="1">
      <formula>$L$2="ja"</formula>
    </cfRule>
    <cfRule type="expression" dxfId="639" priority="77" stopIfTrue="1">
      <formula>$K$2="ja"</formula>
    </cfRule>
    <cfRule type="expression" dxfId="638" priority="75">
      <formula>$J$2="ja"</formula>
    </cfRule>
  </conditionalFormatting>
  <conditionalFormatting sqref="AI18:AI53">
    <cfRule type="cellIs" dxfId="637" priority="208" stopIfTrue="1" operator="notEqual">
      <formula>""</formula>
    </cfRule>
  </conditionalFormatting>
  <conditionalFormatting sqref="AJ18:AJ53">
    <cfRule type="cellIs" dxfId="636" priority="14" stopIfTrue="1" operator="lessThan">
      <formula>1</formula>
    </cfRule>
    <cfRule type="cellIs" dxfId="635" priority="13" stopIfTrue="1" operator="equal">
      <formula>1</formula>
    </cfRule>
  </conditionalFormatting>
  <conditionalFormatting sqref="AJ11:AK13">
    <cfRule type="cellIs" dxfId="634" priority="73" stopIfTrue="1" operator="equal">
      <formula>1</formula>
    </cfRule>
    <cfRule type="cellIs" dxfId="633" priority="74" stopIfTrue="1" operator="lessThan">
      <formula>1</formula>
    </cfRule>
  </conditionalFormatting>
  <conditionalFormatting sqref="AK18:AK53">
    <cfRule type="expression" dxfId="632" priority="2">
      <formula>$F18=""</formula>
    </cfRule>
    <cfRule type="expression" dxfId="631" priority="5">
      <formula>$AL18&gt;=$AQ18</formula>
    </cfRule>
    <cfRule type="expression" dxfId="630" priority="4">
      <formula>$AL18&lt;$AQ18</formula>
    </cfRule>
    <cfRule type="expression" dxfId="629" priority="3">
      <formula>$AL18=""</formula>
    </cfRule>
  </conditionalFormatting>
  <conditionalFormatting sqref="AK18:AK54">
    <cfRule type="expression" dxfId="628" priority="1">
      <formula>$B18&gt;0</formula>
    </cfRule>
  </conditionalFormatting>
  <conditionalFormatting sqref="AL18:AM53">
    <cfRule type="expression" dxfId="627" priority="99" stopIfTrue="1">
      <formula>$K$3="ja"</formula>
    </cfRule>
  </conditionalFormatting>
  <conditionalFormatting sqref="AN18:AN53">
    <cfRule type="cellIs" dxfId="626" priority="160" stopIfTrue="1" operator="equal">
      <formula>1</formula>
    </cfRule>
    <cfRule type="cellIs" dxfId="625" priority="161" stopIfTrue="1" operator="equal">
      <formula>""</formula>
    </cfRule>
  </conditionalFormatting>
  <conditionalFormatting sqref="AO18:AO53">
    <cfRule type="cellIs" dxfId="624" priority="162" stopIfTrue="1" operator="equal">
      <formula>1</formula>
    </cfRule>
    <cfRule type="cellIs" dxfId="623" priority="163" stopIfTrue="1" operator="equal">
      <formula>""</formula>
    </cfRule>
  </conditionalFormatting>
  <conditionalFormatting sqref="AP18:AP53">
    <cfRule type="cellIs" dxfId="622" priority="34" stopIfTrue="1" operator="equal">
      <formula>""</formula>
    </cfRule>
    <cfRule type="cellIs" dxfId="621" priority="32" stopIfTrue="1" operator="equal">
      <formula>"x"</formula>
    </cfRule>
    <cfRule type="expression" dxfId="620" priority="33" stopIfTrue="1">
      <formula>$B18&gt;0</formula>
    </cfRule>
  </conditionalFormatting>
  <conditionalFormatting sqref="AQ18:AQ54">
    <cfRule type="expression" dxfId="619" priority="31" stopIfTrue="1">
      <formula>$K$3="ja"</formula>
    </cfRule>
  </conditionalFormatting>
  <conditionalFormatting sqref="AQ54">
    <cfRule type="expression" dxfId="618" priority="30" stopIfTrue="1">
      <formula>$I$3="ja"</formula>
    </cfRule>
  </conditionalFormatting>
  <conditionalFormatting sqref="AR11:AR13">
    <cfRule type="expression" dxfId="617" priority="63" stopIfTrue="1">
      <formula>$I$3="ja"</formula>
    </cfRule>
  </conditionalFormatting>
  <conditionalFormatting sqref="AR11:AS13">
    <cfRule type="expression" dxfId="616" priority="66">
      <formula>$K$3="ja"</formula>
    </cfRule>
    <cfRule type="expression" dxfId="615" priority="65">
      <formula>$L$2="ja"</formula>
    </cfRule>
  </conditionalFormatting>
  <conditionalFormatting sqref="AR18:AS53">
    <cfRule type="cellIs" dxfId="614" priority="15" operator="equal">
      <formula>"2F"</formula>
    </cfRule>
  </conditionalFormatting>
  <conditionalFormatting sqref="AR18:AT53">
    <cfRule type="cellIs" dxfId="613" priority="17" operator="equal">
      <formula>"&lt;1F"</formula>
    </cfRule>
    <cfRule type="expression" dxfId="612" priority="19" stopIfTrue="1">
      <formula>$K$3="ja"</formula>
    </cfRule>
    <cfRule type="cellIs" dxfId="611" priority="18" operator="equal">
      <formula>"1F"</formula>
    </cfRule>
  </conditionalFormatting>
  <conditionalFormatting sqref="AR54:AT54">
    <cfRule type="expression" dxfId="610" priority="27" stopIfTrue="1">
      <formula>$K$3="ja"</formula>
    </cfRule>
  </conditionalFormatting>
  <conditionalFormatting sqref="AR54:AX54">
    <cfRule type="expression" dxfId="609" priority="28" stopIfTrue="1">
      <formula>$I$3="ja"</formula>
    </cfRule>
  </conditionalFormatting>
  <conditionalFormatting sqref="AS11:AS13">
    <cfRule type="expression" dxfId="608" priority="64">
      <formula>$K$2="ja"</formula>
    </cfRule>
  </conditionalFormatting>
  <conditionalFormatting sqref="AS11:AT13">
    <cfRule type="expression" dxfId="607" priority="58">
      <formula>$J$2="ja"</formula>
    </cfRule>
  </conditionalFormatting>
  <conditionalFormatting sqref="AS11:AU13">
    <cfRule type="expression" dxfId="606" priority="59">
      <formula>$I$3="ja"</formula>
    </cfRule>
  </conditionalFormatting>
  <conditionalFormatting sqref="AT11:AT13">
    <cfRule type="expression" dxfId="605" priority="62" stopIfTrue="1">
      <formula>$R$2="ja"</formula>
    </cfRule>
    <cfRule type="expression" dxfId="604" priority="61" stopIfTrue="1">
      <formula>$L$2="ja"</formula>
    </cfRule>
    <cfRule type="expression" dxfId="603" priority="60" stopIfTrue="1">
      <formula>$K$2="ja"</formula>
    </cfRule>
  </conditionalFormatting>
  <conditionalFormatting sqref="AT18:AT53">
    <cfRule type="cellIs" dxfId="602" priority="16" operator="equal">
      <formula>"1S"</formula>
    </cfRule>
  </conditionalFormatting>
  <conditionalFormatting sqref="AU11:AU13 AX11:AX13">
    <cfRule type="expression" dxfId="601" priority="121" stopIfTrue="1">
      <formula>$K$3="ja"</formula>
    </cfRule>
  </conditionalFormatting>
  <conditionalFormatting sqref="AU18:AU53">
    <cfRule type="expression" dxfId="600" priority="25">
      <formula>$AV18&gt;=$AQ18</formula>
    </cfRule>
    <cfRule type="expression" dxfId="599" priority="24">
      <formula>$AV18&lt;$AQ18</formula>
    </cfRule>
    <cfRule type="expression" dxfId="598" priority="23">
      <formula>$AV18=""</formula>
    </cfRule>
  </conditionalFormatting>
  <conditionalFormatting sqref="AU54:AX54">
    <cfRule type="expression" dxfId="597" priority="29" stopIfTrue="1">
      <formula>$K$3="ja"</formula>
    </cfRule>
  </conditionalFormatting>
  <conditionalFormatting sqref="AV18:AW53">
    <cfRule type="expression" dxfId="596" priority="26" stopIfTrue="1">
      <formula>$K$3="ja"</formula>
    </cfRule>
  </conditionalFormatting>
  <conditionalFormatting sqref="AX18:AX53">
    <cfRule type="expression" dxfId="595" priority="22">
      <formula>$AY18&gt;=$AV18</formula>
    </cfRule>
    <cfRule type="expression" dxfId="594" priority="21">
      <formula>$AY18&lt;$AV18</formula>
    </cfRule>
    <cfRule type="expression" dxfId="593" priority="20">
      <formula>$AY18=""</formula>
    </cfRule>
  </conditionalFormatting>
  <conditionalFormatting sqref="AY18:AZ53">
    <cfRule type="expression" dxfId="592" priority="141" stopIfTrue="1">
      <formula>$K$3="ja"</formula>
    </cfRule>
  </conditionalFormatting>
  <conditionalFormatting sqref="AZ54">
    <cfRule type="expression" dxfId="591" priority="139" stopIfTrue="1">
      <formula>$K$3="ja"</formula>
    </cfRule>
    <cfRule type="expression" dxfId="590" priority="138" stopIfTrue="1">
      <formula>$I$3="ja"</formula>
    </cfRule>
  </conditionalFormatting>
  <dataValidations xWindow="563" yWindow="627" count="5">
    <dataValidation type="list" allowBlank="1" showInputMessage="1" showErrorMessage="1" sqref="D2" xr:uid="{77AF899F-0C2D-4C16-8925-1851C47A1B77}">
      <formula1>"--,A,B,C,D,E,F,G,H,I,J,"</formula1>
    </dataValidation>
    <dataValidation type="list" allowBlank="1" showInputMessage="1" showErrorMessage="1" sqref="C2" xr:uid="{4B524BB3-95D0-41BB-9F83-11392B72CAD3}">
      <formula1>"3,4,5,6,7,8,"</formula1>
    </dataValidation>
    <dataValidation type="list" allowBlank="1" showInputMessage="1" showErrorMessage="1" sqref="D7" xr:uid="{AD9A1C2B-F6FA-49A6-9B1C-71D061231F1E}">
      <formula1>"ja,nee,"</formula1>
    </dataValidation>
    <dataValidation type="list" allowBlank="1" showInputMessage="1" showErrorMessage="1" sqref="AX18:AX53 AU18:AU53" xr:uid="{7BD103FA-713D-4712-8416-E8ABCB9CAF27}">
      <formula1>"PRO,LWOO,BBL,BBL/Kader,Kader,Kader/TL,TL,TL/Havo,Havo,Havo/Vwo,Vwo,"</formula1>
    </dataValidation>
    <dataValidation type="list" allowBlank="1" showInputMessage="1" showErrorMessage="1" sqref="F18:F53" xr:uid="{1106D43B-834B-49E4-998A-23C7499A77A9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0" min="1" max="55" man="1"/>
  </col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21F09-B9EA-4D33-A0EA-DE10579C9F5F}">
  <sheetPr codeName="Blad31">
    <tabColor rgb="FFCCCCFF"/>
  </sheetPr>
  <dimension ref="A1:AZ75"/>
  <sheetViews>
    <sheetView showGridLines="0" showRowColHeaders="0" zoomScale="85" zoomScaleNormal="85" workbookViewId="0"/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5</v>
      </c>
      <c r="D2" s="76"/>
      <c r="E2" s="13"/>
      <c r="F2" s="192"/>
      <c r="G2" s="192"/>
      <c r="I2" s="77" t="b">
        <f>IF($C$2=3,"ja",IF($C$2="3A","ja",IF($C$2="3B","ja",IF($C$2="3C","ja"))))</f>
        <v>0</v>
      </c>
      <c r="J2" s="77" t="str">
        <f>IF($C$2=5,"ja",IF($C$2="5A","ja",IF($C$2="5B","ja",IF($C$2="5C","ja"))))</f>
        <v>ja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46031</v>
      </c>
      <c r="D3" s="298"/>
      <c r="E3" s="13"/>
      <c r="F3" s="193"/>
      <c r="G3" s="193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1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47">
        <f>'M5'!B18</f>
        <v>0</v>
      </c>
      <c r="C18" s="260" t="str">
        <f>IF('M5'!C18="","",IF('M5'!C18&gt;0,'M5'!C18))</f>
        <v/>
      </c>
      <c r="D18" s="158"/>
      <c r="E18" s="158"/>
      <c r="F18" s="159"/>
      <c r="G18" s="204"/>
      <c r="H18" s="203"/>
      <c r="I18" s="203"/>
      <c r="J18" s="171"/>
      <c r="K18" s="203"/>
      <c r="L18" s="202"/>
      <c r="M18" s="162">
        <f>COUNTA(H18,I18,L18)</f>
        <v>0</v>
      </c>
      <c r="N18" s="163" t="str">
        <f>IF(L18="E",1,IF(L18="D",2,IF(L18="C",3,IF(L18="B",4,IF(L18="A",5,IF(L18=5,1,IF(L18=4,2,IF(L18=3,3,IF(L18=2,4,IF(L18=1,5,IF(L18="","")))))))))))</f>
        <v/>
      </c>
      <c r="O18" s="163" t="str">
        <f t="shared" ref="O18:P53" si="0">IF(H18="E",1,IF(H18="D",2,IF(H18="C",3,IF(H18="B",4,IF(H18="A",5,IF(H18=5,1,IF(H18=4,2,IF(H18=3,3,IF(H18=2,4,IF(H18=1,5,IF(H18="","")))))))))))</f>
        <v/>
      </c>
      <c r="P18" s="163" t="str">
        <f t="shared" si="0"/>
        <v/>
      </c>
      <c r="Q18" s="163">
        <f>IF(M18&lt;3,2,IF($C$2&lt;6,0,IF($C$2&gt;=6,SUM(N18:P18))))</f>
        <v>2</v>
      </c>
      <c r="R18" s="103" t="str">
        <f t="shared" ref="R18:R53" si="1">IF(C18="","",IF(G18="","",IF(G18=$C18,1,IF(G18&lt;$C18,1,IF(G18&gt;$C18,"",IF(G18="A+",1))))))</f>
        <v/>
      </c>
      <c r="S18" s="103" t="str">
        <f t="shared" ref="S18:S53" si="2">IF(C18="","",IF(H18="","",IF(H18=$C18,1,IF(H18&lt;$C18,1,IF(H18&gt;$C18,"",IF(H18="A+",1))))))</f>
        <v/>
      </c>
      <c r="T18" s="103" t="str">
        <f t="shared" ref="T18:T53" si="3">IF(C18="","",IF(I18="","",IF(I18=$C18,1,IF(I18&lt;$C18,1,IF(I18&gt;$C18,"",IF(I18="A+",1))))))</f>
        <v/>
      </c>
      <c r="U18" s="103" t="str">
        <f>IF(C18="","",IF(J18="","",IF(J18=$C18,1,IF(J18&lt;$C18,1,IF(J18&gt;$C18,"",IF(J18="A+",1))))))</f>
        <v/>
      </c>
      <c r="V18" s="103" t="str">
        <f t="shared" ref="V18:V53" si="4">IF(C18="","",IF(K18="","",IF(K18=$C18,1,IF(K18&lt;$C18,1,IF(K18&gt;$C18,"",IF(K18="A+",1))))))</f>
        <v/>
      </c>
      <c r="W18" s="103" t="str">
        <f t="shared" ref="W18:W53" si="5">IF(C18="","",IF(L18="","",IF(L18=$C18,1,IF(L18&lt;$C18,1,IF(L18&gt;$C18,"",IF(L18="A+",1))))))</f>
        <v/>
      </c>
      <c r="X18" s="103">
        <f t="shared" ref="X18:X53" si="6">SUM(R18:W18)</f>
        <v>0</v>
      </c>
      <c r="Y18" s="164" t="b">
        <f t="shared" ref="Y18:Y53" si="7">IF($C18="A",$AJ18)</f>
        <v>0</v>
      </c>
      <c r="Z18" s="164" t="b">
        <f t="shared" ref="Z18:Z53" si="8">IF($C18="B",$AJ18)</f>
        <v>0</v>
      </c>
      <c r="AA18" s="164" t="b">
        <f t="shared" ref="AA18:AA53" si="9">IF($C18="C",$AJ18)</f>
        <v>0</v>
      </c>
      <c r="AB18" s="164" t="b">
        <f t="shared" ref="AB18:AB53" si="10">IF($C18="D",$AJ18)</f>
        <v>0</v>
      </c>
      <c r="AC18" s="164" t="b">
        <f t="shared" ref="AC18:AC53" si="11">IF($C18="E",$AJ18)</f>
        <v>0</v>
      </c>
      <c r="AD18" s="164" t="b">
        <f>IF($C18=1,$AJ18)</f>
        <v>0</v>
      </c>
      <c r="AE18" s="164" t="b">
        <f>IF($C18=2,$AJ18)</f>
        <v>0</v>
      </c>
      <c r="AF18" s="164" t="b">
        <f>IF($C18=3,$AJ18)</f>
        <v>0</v>
      </c>
      <c r="AG18" s="164" t="b">
        <f>IF($C18=4,$AJ18)</f>
        <v>0</v>
      </c>
      <c r="AH18" s="164" t="b">
        <f>IF($C18=5,$AJ18)</f>
        <v>0</v>
      </c>
      <c r="AI18" s="165" t="str">
        <f t="shared" ref="AI18:AI53" si="12">IF(C18="","",IF(C18&gt;0,COUNTA(G18:L18)))</f>
        <v/>
      </c>
      <c r="AJ18" s="264" t="str">
        <f t="shared" ref="AJ18:AJ53" si="13">IF(AI18=0,"",IF(AI18="","",IF(AI18&gt;0,X18/AI18)))</f>
        <v/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7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8">
        <f>IF(AL18="",0,IF(AL18&lt;AQ18,0,IF(AL18&gt;=AQ18,1)))</f>
        <v>0</v>
      </c>
      <c r="AN18" s="149" t="str">
        <f>IF(E18="","",IF(E18="x",1))</f>
        <v/>
      </c>
      <c r="AO18" s="150" t="str">
        <f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/>
      </c>
      <c r="AS18" s="245" t="str">
        <f>IF($C$2&lt;6,"",IF($M18&lt;3,"",IF(P18=1,"&lt;1F",IF(P18&gt;3,"2F",IF(P18&gt;1,"1F")))))</f>
        <v/>
      </c>
      <c r="AT18" s="245" t="str">
        <f>IF($C$2&lt;6,"",IF($M18&lt;3,"",IF(N18&lt;=2,"&lt;1F",IF(N18&gt;3,"1S",IF(N18&gt;2,"1F")))))</f>
        <v/>
      </c>
      <c r="AU18" s="244"/>
      <c r="AV18" s="245"/>
      <c r="AW18" s="245"/>
      <c r="AX18" s="24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4">IF(AY18="",0,IF(AY18&lt;AV18,0,IF(AY18&gt;=AV18,1)))</f>
        <v>0</v>
      </c>
    </row>
    <row r="19" spans="1:52" ht="15" customHeight="1" x14ac:dyDescent="0.25">
      <c r="A19">
        <v>2</v>
      </c>
      <c r="B19" s="247">
        <f>'M5'!B19</f>
        <v>0</v>
      </c>
      <c r="C19" s="260" t="str">
        <f>IF('M5'!C19="","",IF('M5'!C19&gt;0,'M5'!C19))</f>
        <v/>
      </c>
      <c r="D19" s="137"/>
      <c r="E19" s="137"/>
      <c r="F19" s="159"/>
      <c r="G19" s="204"/>
      <c r="H19" s="203"/>
      <c r="I19" s="203"/>
      <c r="J19" s="171"/>
      <c r="K19" s="203"/>
      <c r="L19" s="202"/>
      <c r="M19" s="162">
        <f t="shared" ref="M19:M53" si="15">COUNTA(H19,I19,L19)</f>
        <v>0</v>
      </c>
      <c r="N19" s="163" t="str">
        <f t="shared" ref="N19:N53" si="16">IF(L19="E",1,IF(L19="D",2,IF(L19="C",3,IF(L19="B",4,IF(L19="A",5,IF(L19=5,1,IF(L19=4,2,IF(L19=3,3,IF(L19=2,4,IF(L19=1,5,IF(L19="","")))))))))))</f>
        <v/>
      </c>
      <c r="O19" s="163" t="str">
        <f t="shared" si="0"/>
        <v/>
      </c>
      <c r="P19" s="163" t="str">
        <f t="shared" si="0"/>
        <v/>
      </c>
      <c r="Q19" s="163">
        <f t="shared" ref="Q19:Q53" si="17">IF($C$2&lt;6,0,IF($C$2&gt;=6,SUM(N19:P19)))</f>
        <v>0</v>
      </c>
      <c r="R19" s="103" t="str">
        <f t="shared" si="1"/>
        <v/>
      </c>
      <c r="S19" s="103" t="str">
        <f t="shared" si="2"/>
        <v/>
      </c>
      <c r="T19" s="103" t="str">
        <f t="shared" si="3"/>
        <v/>
      </c>
      <c r="U19" s="103" t="str">
        <f t="shared" ref="U19:U53" si="18">IF(C19="","",IF(J19="","",IF(J19=$C19,1,IF(J19&lt;$C19,1,IF(J19&gt;$C19,"",IF(J19="A+",1))))))</f>
        <v/>
      </c>
      <c r="V19" s="103" t="str">
        <f t="shared" si="4"/>
        <v/>
      </c>
      <c r="W19" s="103" t="str">
        <f t="shared" si="5"/>
        <v/>
      </c>
      <c r="X19" s="103">
        <f t="shared" si="6"/>
        <v>0</v>
      </c>
      <c r="Y19" s="164" t="b">
        <f t="shared" si="7"/>
        <v>0</v>
      </c>
      <c r="Z19" s="164" t="b">
        <f t="shared" si="8"/>
        <v>0</v>
      </c>
      <c r="AA19" s="164" t="b">
        <f t="shared" si="9"/>
        <v>0</v>
      </c>
      <c r="AB19" s="164" t="b">
        <f t="shared" si="10"/>
        <v>0</v>
      </c>
      <c r="AC19" s="164" t="b">
        <f t="shared" si="11"/>
        <v>0</v>
      </c>
      <c r="AD19" s="164" t="b">
        <f t="shared" ref="AD19:AD53" si="19">IF($C19="1",$AJ19)</f>
        <v>0</v>
      </c>
      <c r="AE19" s="164" t="b">
        <f t="shared" ref="AE19:AE53" si="20">IF($C19=2,$AJ19)</f>
        <v>0</v>
      </c>
      <c r="AF19" s="164" t="b">
        <f t="shared" ref="AF19:AF53" si="21">IF($C19=3,$AJ19)</f>
        <v>0</v>
      </c>
      <c r="AG19" s="164" t="b">
        <f t="shared" ref="AG19:AG53" si="22">IF($C19=4,$AJ19)</f>
        <v>0</v>
      </c>
      <c r="AH19" s="164" t="b">
        <f t="shared" ref="AH19:AH53" si="23">IF($C19=5,$AJ19)</f>
        <v>0</v>
      </c>
      <c r="AI19" s="169" t="str">
        <f t="shared" si="12"/>
        <v/>
      </c>
      <c r="AJ19" s="265" t="str">
        <f t="shared" si="13"/>
        <v/>
      </c>
      <c r="AK19" s="242" t="str">
        <f t="shared" ref="AK19:AK53" si="24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7" t="str">
        <f t="shared" ref="AL19:AL53" si="25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8">
        <f t="shared" ref="AM19:AM53" si="26">IF(AL19="",0,IF(AL19&lt;AQ19,0,IF(AL19&gt;=AQ19,1)))</f>
        <v>0</v>
      </c>
      <c r="AN19" s="149" t="str">
        <f t="shared" ref="AN19:AN53" si="27">IF(E19="","",IF(E19="x",1))</f>
        <v/>
      </c>
      <c r="AO19" s="150" t="str">
        <f t="shared" ref="AO19:AO53" si="28">IF(D19="","",IF(D19="X",1))</f>
        <v/>
      </c>
      <c r="AP19" s="138"/>
      <c r="AQ19" s="167" t="str">
        <f t="shared" ref="AQ19:AQ53" si="29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0">IF($C$2&lt;6,"",IF(M19&lt;3,"",IF(O19=1,"&lt;1F",IF(O19&gt;3,"2F",IF(O19&gt;1,"1F")))))</f>
        <v/>
      </c>
      <c r="AS19" s="245" t="str">
        <f t="shared" ref="AS19:AS53" si="31">IF($C$2&lt;6,"",IF($M19&lt;3,"",IF(P19=1,"&lt;1F",IF(P19&gt;3,"2F",IF(P19&gt;1,"1F")))))</f>
        <v/>
      </c>
      <c r="AT19" s="245" t="str">
        <f t="shared" ref="AT19:AT53" si="32">IF($C$2&lt;6,"",IF($M19&lt;3,"",IF(N19&lt;=2,"&lt;1F",IF(N19&gt;3,"1S",IF(N19&gt;2,"1F")))))</f>
        <v/>
      </c>
      <c r="AU19" s="244"/>
      <c r="AV19" s="245"/>
      <c r="AW19" s="245"/>
      <c r="AX19" s="244"/>
      <c r="AY19" s="60" t="str">
        <f t="shared" ref="AY19:AY53" si="33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4"/>
        <v>0</v>
      </c>
    </row>
    <row r="20" spans="1:52" ht="15" customHeight="1" x14ac:dyDescent="0.25">
      <c r="A20">
        <v>3</v>
      </c>
      <c r="B20" s="247">
        <f>'M5'!B20</f>
        <v>0</v>
      </c>
      <c r="C20" s="260" t="str">
        <f>IF('M5'!C20="","",IF('M5'!C20&gt;0,'M5'!C20))</f>
        <v/>
      </c>
      <c r="D20" s="137"/>
      <c r="E20" s="138"/>
      <c r="F20" s="159"/>
      <c r="G20" s="204"/>
      <c r="H20" s="203"/>
      <c r="I20" s="203"/>
      <c r="J20" s="171"/>
      <c r="K20" s="203"/>
      <c r="L20" s="202"/>
      <c r="M20" s="162">
        <f t="shared" si="15"/>
        <v>0</v>
      </c>
      <c r="N20" s="163" t="str">
        <f t="shared" si="16"/>
        <v/>
      </c>
      <c r="O20" s="163" t="str">
        <f t="shared" si="0"/>
        <v/>
      </c>
      <c r="P20" s="163" t="str">
        <f t="shared" si="0"/>
        <v/>
      </c>
      <c r="Q20" s="163">
        <f t="shared" si="17"/>
        <v>0</v>
      </c>
      <c r="R20" s="103" t="str">
        <f t="shared" si="1"/>
        <v/>
      </c>
      <c r="S20" s="103" t="str">
        <f t="shared" si="2"/>
        <v/>
      </c>
      <c r="T20" s="103" t="str">
        <f t="shared" si="3"/>
        <v/>
      </c>
      <c r="U20" s="103" t="str">
        <f t="shared" si="18"/>
        <v/>
      </c>
      <c r="V20" s="103" t="str">
        <f t="shared" si="4"/>
        <v/>
      </c>
      <c r="W20" s="103" t="str">
        <f t="shared" si="5"/>
        <v/>
      </c>
      <c r="X20" s="103">
        <f t="shared" si="6"/>
        <v>0</v>
      </c>
      <c r="Y20" s="164" t="b">
        <f t="shared" si="7"/>
        <v>0</v>
      </c>
      <c r="Z20" s="164" t="b">
        <f t="shared" si="8"/>
        <v>0</v>
      </c>
      <c r="AA20" s="164" t="b">
        <f t="shared" si="9"/>
        <v>0</v>
      </c>
      <c r="AB20" s="164" t="b">
        <f t="shared" si="10"/>
        <v>0</v>
      </c>
      <c r="AC20" s="164" t="b">
        <f t="shared" si="11"/>
        <v>0</v>
      </c>
      <c r="AD20" s="164" t="b">
        <f t="shared" si="19"/>
        <v>0</v>
      </c>
      <c r="AE20" s="164" t="b">
        <f t="shared" si="20"/>
        <v>0</v>
      </c>
      <c r="AF20" s="164" t="b">
        <f t="shared" si="21"/>
        <v>0</v>
      </c>
      <c r="AG20" s="164" t="b">
        <f t="shared" si="22"/>
        <v>0</v>
      </c>
      <c r="AH20" s="164" t="b">
        <f t="shared" si="23"/>
        <v>0</v>
      </c>
      <c r="AI20" s="169" t="str">
        <f t="shared" si="12"/>
        <v/>
      </c>
      <c r="AJ20" s="265" t="str">
        <f t="shared" si="13"/>
        <v/>
      </c>
      <c r="AK20" s="242" t="str">
        <f t="shared" si="24"/>
        <v/>
      </c>
      <c r="AL20" s="167" t="str">
        <f t="shared" si="25"/>
        <v/>
      </c>
      <c r="AM20" s="168">
        <f t="shared" si="26"/>
        <v>0</v>
      </c>
      <c r="AN20" s="149" t="str">
        <f t="shared" si="27"/>
        <v/>
      </c>
      <c r="AO20" s="150" t="str">
        <f t="shared" si="28"/>
        <v/>
      </c>
      <c r="AP20" s="138"/>
      <c r="AQ20" s="167" t="str">
        <f t="shared" si="29"/>
        <v/>
      </c>
      <c r="AR20" s="245" t="str">
        <f t="shared" si="30"/>
        <v/>
      </c>
      <c r="AS20" s="245" t="str">
        <f t="shared" si="31"/>
        <v/>
      </c>
      <c r="AT20" s="245" t="str">
        <f t="shared" si="32"/>
        <v/>
      </c>
      <c r="AU20" s="244"/>
      <c r="AV20" s="245"/>
      <c r="AW20" s="245"/>
      <c r="AX20" s="244"/>
      <c r="AY20" s="60" t="str">
        <f t="shared" si="33"/>
        <v/>
      </c>
      <c r="AZ20" s="61">
        <f t="shared" si="14"/>
        <v>0</v>
      </c>
    </row>
    <row r="21" spans="1:52" ht="15" customHeight="1" x14ac:dyDescent="0.25">
      <c r="A21">
        <v>4</v>
      </c>
      <c r="B21" s="247">
        <f>'M5'!B21</f>
        <v>0</v>
      </c>
      <c r="C21" s="260" t="str">
        <f>IF('M5'!C21="","",IF('M5'!C21&gt;0,'M5'!C21))</f>
        <v/>
      </c>
      <c r="D21" s="138"/>
      <c r="E21" s="138"/>
      <c r="F21" s="159"/>
      <c r="G21" s="204"/>
      <c r="H21" s="203"/>
      <c r="I21" s="203"/>
      <c r="J21" s="171"/>
      <c r="K21" s="203"/>
      <c r="L21" s="202"/>
      <c r="M21" s="162">
        <f t="shared" si="15"/>
        <v>0</v>
      </c>
      <c r="N21" s="163" t="str">
        <f t="shared" si="16"/>
        <v/>
      </c>
      <c r="O21" s="163" t="str">
        <f t="shared" si="0"/>
        <v/>
      </c>
      <c r="P21" s="163" t="str">
        <f t="shared" si="0"/>
        <v/>
      </c>
      <c r="Q21" s="163">
        <f t="shared" si="17"/>
        <v>0</v>
      </c>
      <c r="R21" s="103" t="str">
        <f t="shared" si="1"/>
        <v/>
      </c>
      <c r="S21" s="103" t="str">
        <f t="shared" si="2"/>
        <v/>
      </c>
      <c r="T21" s="103" t="str">
        <f t="shared" si="3"/>
        <v/>
      </c>
      <c r="U21" s="103" t="str">
        <f t="shared" si="18"/>
        <v/>
      </c>
      <c r="V21" s="103" t="str">
        <f t="shared" si="4"/>
        <v/>
      </c>
      <c r="W21" s="103" t="str">
        <f t="shared" si="5"/>
        <v/>
      </c>
      <c r="X21" s="103">
        <f t="shared" si="6"/>
        <v>0</v>
      </c>
      <c r="Y21" s="164" t="b">
        <f t="shared" si="7"/>
        <v>0</v>
      </c>
      <c r="Z21" s="164" t="b">
        <f t="shared" si="8"/>
        <v>0</v>
      </c>
      <c r="AA21" s="164" t="b">
        <f t="shared" si="9"/>
        <v>0</v>
      </c>
      <c r="AB21" s="164" t="b">
        <f t="shared" si="10"/>
        <v>0</v>
      </c>
      <c r="AC21" s="164" t="b">
        <f t="shared" si="11"/>
        <v>0</v>
      </c>
      <c r="AD21" s="164" t="b">
        <f t="shared" si="19"/>
        <v>0</v>
      </c>
      <c r="AE21" s="164" t="b">
        <f t="shared" si="20"/>
        <v>0</v>
      </c>
      <c r="AF21" s="164" t="b">
        <f t="shared" si="21"/>
        <v>0</v>
      </c>
      <c r="AG21" s="164" t="b">
        <f t="shared" si="22"/>
        <v>0</v>
      </c>
      <c r="AH21" s="164" t="b">
        <f t="shared" si="23"/>
        <v>0</v>
      </c>
      <c r="AI21" s="169" t="str">
        <f t="shared" si="12"/>
        <v/>
      </c>
      <c r="AJ21" s="265" t="str">
        <f t="shared" si="13"/>
        <v/>
      </c>
      <c r="AK21" s="242" t="str">
        <f t="shared" si="24"/>
        <v/>
      </c>
      <c r="AL21" s="167" t="str">
        <f t="shared" si="25"/>
        <v/>
      </c>
      <c r="AM21" s="168">
        <f t="shared" si="26"/>
        <v>0</v>
      </c>
      <c r="AN21" s="149" t="str">
        <f t="shared" si="27"/>
        <v/>
      </c>
      <c r="AO21" s="150" t="str">
        <f t="shared" si="28"/>
        <v/>
      </c>
      <c r="AP21" s="138"/>
      <c r="AQ21" s="167" t="str">
        <f t="shared" si="29"/>
        <v/>
      </c>
      <c r="AR21" s="245" t="str">
        <f t="shared" si="30"/>
        <v/>
      </c>
      <c r="AS21" s="245" t="str">
        <f t="shared" si="31"/>
        <v/>
      </c>
      <c r="AT21" s="245" t="str">
        <f t="shared" si="32"/>
        <v/>
      </c>
      <c r="AU21" s="244"/>
      <c r="AV21" s="245"/>
      <c r="AW21" s="245"/>
      <c r="AX21" s="244"/>
      <c r="AY21" s="60" t="str">
        <f t="shared" si="33"/>
        <v/>
      </c>
      <c r="AZ21" s="61">
        <f t="shared" si="14"/>
        <v>0</v>
      </c>
    </row>
    <row r="22" spans="1:52" ht="15" customHeight="1" x14ac:dyDescent="0.25">
      <c r="A22">
        <v>5</v>
      </c>
      <c r="B22" s="247">
        <f>'M5'!B22</f>
        <v>0</v>
      </c>
      <c r="C22" s="260" t="str">
        <f>IF('M5'!C22="","",IF('M5'!C22&gt;0,'M5'!C22))</f>
        <v/>
      </c>
      <c r="D22" s="138"/>
      <c r="E22" s="138"/>
      <c r="F22" s="159"/>
      <c r="G22" s="204"/>
      <c r="H22" s="203"/>
      <c r="I22" s="203"/>
      <c r="J22" s="171"/>
      <c r="K22" s="203"/>
      <c r="L22" s="202"/>
      <c r="M22" s="162">
        <f t="shared" si="15"/>
        <v>0</v>
      </c>
      <c r="N22" s="163" t="str">
        <f t="shared" si="16"/>
        <v/>
      </c>
      <c r="O22" s="163" t="str">
        <f t="shared" si="0"/>
        <v/>
      </c>
      <c r="P22" s="163" t="str">
        <f t="shared" si="0"/>
        <v/>
      </c>
      <c r="Q22" s="163">
        <f t="shared" si="17"/>
        <v>0</v>
      </c>
      <c r="R22" s="103" t="str">
        <f t="shared" si="1"/>
        <v/>
      </c>
      <c r="S22" s="103" t="str">
        <f t="shared" si="2"/>
        <v/>
      </c>
      <c r="T22" s="103" t="str">
        <f t="shared" si="3"/>
        <v/>
      </c>
      <c r="U22" s="103" t="str">
        <f t="shared" si="18"/>
        <v/>
      </c>
      <c r="V22" s="103" t="str">
        <f t="shared" si="4"/>
        <v/>
      </c>
      <c r="W22" s="103" t="str">
        <f t="shared" si="5"/>
        <v/>
      </c>
      <c r="X22" s="103">
        <f t="shared" si="6"/>
        <v>0</v>
      </c>
      <c r="Y22" s="164" t="b">
        <f t="shared" si="7"/>
        <v>0</v>
      </c>
      <c r="Z22" s="164" t="b">
        <f t="shared" si="8"/>
        <v>0</v>
      </c>
      <c r="AA22" s="164" t="b">
        <f t="shared" si="9"/>
        <v>0</v>
      </c>
      <c r="AB22" s="164" t="b">
        <f t="shared" si="10"/>
        <v>0</v>
      </c>
      <c r="AC22" s="164" t="b">
        <f t="shared" si="11"/>
        <v>0</v>
      </c>
      <c r="AD22" s="164" t="b">
        <f t="shared" si="19"/>
        <v>0</v>
      </c>
      <c r="AE22" s="164" t="b">
        <f t="shared" si="20"/>
        <v>0</v>
      </c>
      <c r="AF22" s="164" t="b">
        <f t="shared" si="21"/>
        <v>0</v>
      </c>
      <c r="AG22" s="164" t="b">
        <f t="shared" si="22"/>
        <v>0</v>
      </c>
      <c r="AH22" s="164" t="b">
        <f t="shared" si="23"/>
        <v>0</v>
      </c>
      <c r="AI22" s="169" t="str">
        <f t="shared" si="12"/>
        <v/>
      </c>
      <c r="AJ22" s="265" t="str">
        <f t="shared" si="13"/>
        <v/>
      </c>
      <c r="AK22" s="242" t="str">
        <f t="shared" si="24"/>
        <v/>
      </c>
      <c r="AL22" s="167" t="str">
        <f t="shared" si="25"/>
        <v/>
      </c>
      <c r="AM22" s="168">
        <f t="shared" si="26"/>
        <v>0</v>
      </c>
      <c r="AN22" s="149" t="str">
        <f t="shared" si="27"/>
        <v/>
      </c>
      <c r="AO22" s="150" t="str">
        <f t="shared" si="28"/>
        <v/>
      </c>
      <c r="AP22" s="138"/>
      <c r="AQ22" s="167" t="str">
        <f t="shared" si="29"/>
        <v/>
      </c>
      <c r="AR22" s="245" t="str">
        <f t="shared" si="30"/>
        <v/>
      </c>
      <c r="AS22" s="245" t="str">
        <f t="shared" si="31"/>
        <v/>
      </c>
      <c r="AT22" s="245" t="str">
        <f t="shared" si="32"/>
        <v/>
      </c>
      <c r="AU22" s="244"/>
      <c r="AV22" s="245"/>
      <c r="AW22" s="245"/>
      <c r="AX22" s="244"/>
      <c r="AY22" s="60" t="str">
        <f t="shared" si="33"/>
        <v/>
      </c>
      <c r="AZ22" s="61">
        <f t="shared" si="14"/>
        <v>0</v>
      </c>
    </row>
    <row r="23" spans="1:52" ht="15" customHeight="1" x14ac:dyDescent="0.25">
      <c r="A23">
        <v>6</v>
      </c>
      <c r="B23" s="247">
        <f>'M5'!B23</f>
        <v>0</v>
      </c>
      <c r="C23" s="260" t="str">
        <f>IF('M5'!C23="","",IF('M5'!C23&gt;0,'M5'!C23))</f>
        <v/>
      </c>
      <c r="D23" s="138"/>
      <c r="E23" s="138"/>
      <c r="F23" s="159"/>
      <c r="G23" s="204"/>
      <c r="H23" s="203"/>
      <c r="I23" s="203"/>
      <c r="J23" s="171"/>
      <c r="K23" s="203"/>
      <c r="L23" s="202"/>
      <c r="M23" s="162">
        <f t="shared" si="15"/>
        <v>0</v>
      </c>
      <c r="N23" s="163" t="str">
        <f t="shared" si="16"/>
        <v/>
      </c>
      <c r="O23" s="163" t="str">
        <f t="shared" si="0"/>
        <v/>
      </c>
      <c r="P23" s="163" t="str">
        <f t="shared" si="0"/>
        <v/>
      </c>
      <c r="Q23" s="163">
        <f t="shared" si="17"/>
        <v>0</v>
      </c>
      <c r="R23" s="103" t="str">
        <f t="shared" si="1"/>
        <v/>
      </c>
      <c r="S23" s="103" t="str">
        <f t="shared" si="2"/>
        <v/>
      </c>
      <c r="T23" s="103" t="str">
        <f t="shared" si="3"/>
        <v/>
      </c>
      <c r="U23" s="103" t="str">
        <f t="shared" si="18"/>
        <v/>
      </c>
      <c r="V23" s="103" t="str">
        <f t="shared" si="4"/>
        <v/>
      </c>
      <c r="W23" s="103" t="str">
        <f t="shared" si="5"/>
        <v/>
      </c>
      <c r="X23" s="103">
        <f t="shared" si="6"/>
        <v>0</v>
      </c>
      <c r="Y23" s="164" t="b">
        <f t="shared" si="7"/>
        <v>0</v>
      </c>
      <c r="Z23" s="164" t="b">
        <f t="shared" si="8"/>
        <v>0</v>
      </c>
      <c r="AA23" s="164" t="b">
        <f t="shared" si="9"/>
        <v>0</v>
      </c>
      <c r="AB23" s="164" t="b">
        <f t="shared" si="10"/>
        <v>0</v>
      </c>
      <c r="AC23" s="164" t="b">
        <f t="shared" si="11"/>
        <v>0</v>
      </c>
      <c r="AD23" s="164" t="b">
        <f t="shared" si="19"/>
        <v>0</v>
      </c>
      <c r="AE23" s="164" t="b">
        <f t="shared" si="20"/>
        <v>0</v>
      </c>
      <c r="AF23" s="164" t="b">
        <f t="shared" si="21"/>
        <v>0</v>
      </c>
      <c r="AG23" s="164" t="b">
        <f t="shared" si="22"/>
        <v>0</v>
      </c>
      <c r="AH23" s="164" t="b">
        <f t="shared" si="23"/>
        <v>0</v>
      </c>
      <c r="AI23" s="169" t="str">
        <f t="shared" si="12"/>
        <v/>
      </c>
      <c r="AJ23" s="265" t="str">
        <f t="shared" si="13"/>
        <v/>
      </c>
      <c r="AK23" s="242" t="str">
        <f t="shared" si="24"/>
        <v/>
      </c>
      <c r="AL23" s="167" t="str">
        <f t="shared" si="25"/>
        <v/>
      </c>
      <c r="AM23" s="168">
        <f t="shared" si="26"/>
        <v>0</v>
      </c>
      <c r="AN23" s="149" t="str">
        <f t="shared" si="27"/>
        <v/>
      </c>
      <c r="AO23" s="150" t="str">
        <f t="shared" si="28"/>
        <v/>
      </c>
      <c r="AP23" s="138"/>
      <c r="AQ23" s="167" t="str">
        <f t="shared" si="29"/>
        <v/>
      </c>
      <c r="AR23" s="245" t="str">
        <f t="shared" si="30"/>
        <v/>
      </c>
      <c r="AS23" s="245" t="str">
        <f t="shared" si="31"/>
        <v/>
      </c>
      <c r="AT23" s="245" t="str">
        <f t="shared" si="32"/>
        <v/>
      </c>
      <c r="AU23" s="244"/>
      <c r="AV23" s="245"/>
      <c r="AW23" s="245"/>
      <c r="AX23" s="244"/>
      <c r="AY23" s="60" t="str">
        <f t="shared" si="33"/>
        <v/>
      </c>
      <c r="AZ23" s="61">
        <f t="shared" si="14"/>
        <v>0</v>
      </c>
    </row>
    <row r="24" spans="1:52" ht="15" customHeight="1" x14ac:dyDescent="0.25">
      <c r="A24">
        <v>7</v>
      </c>
      <c r="B24" s="247">
        <f>'M5'!B24</f>
        <v>0</v>
      </c>
      <c r="C24" s="260" t="str">
        <f>IF('M5'!C24="","",IF('M5'!C24&gt;0,'M5'!C24))</f>
        <v/>
      </c>
      <c r="D24" s="137"/>
      <c r="E24" s="137"/>
      <c r="F24" s="159"/>
      <c r="G24" s="204"/>
      <c r="H24" s="203"/>
      <c r="I24" s="203"/>
      <c r="J24" s="171"/>
      <c r="K24" s="203"/>
      <c r="L24" s="202"/>
      <c r="M24" s="162">
        <f t="shared" si="15"/>
        <v>0</v>
      </c>
      <c r="N24" s="163" t="str">
        <f t="shared" si="16"/>
        <v/>
      </c>
      <c r="O24" s="163" t="str">
        <f t="shared" si="0"/>
        <v/>
      </c>
      <c r="P24" s="163" t="str">
        <f t="shared" si="0"/>
        <v/>
      </c>
      <c r="Q24" s="163">
        <f t="shared" si="17"/>
        <v>0</v>
      </c>
      <c r="R24" s="103" t="str">
        <f t="shared" si="1"/>
        <v/>
      </c>
      <c r="S24" s="103" t="str">
        <f t="shared" si="2"/>
        <v/>
      </c>
      <c r="T24" s="103" t="str">
        <f t="shared" si="3"/>
        <v/>
      </c>
      <c r="U24" s="103" t="str">
        <f t="shared" si="18"/>
        <v/>
      </c>
      <c r="V24" s="103" t="str">
        <f t="shared" si="4"/>
        <v/>
      </c>
      <c r="W24" s="103" t="str">
        <f t="shared" si="5"/>
        <v/>
      </c>
      <c r="X24" s="103">
        <f t="shared" si="6"/>
        <v>0</v>
      </c>
      <c r="Y24" s="164" t="b">
        <f t="shared" si="7"/>
        <v>0</v>
      </c>
      <c r="Z24" s="164" t="b">
        <f t="shared" si="8"/>
        <v>0</v>
      </c>
      <c r="AA24" s="164" t="b">
        <f t="shared" si="9"/>
        <v>0</v>
      </c>
      <c r="AB24" s="164" t="b">
        <f t="shared" si="10"/>
        <v>0</v>
      </c>
      <c r="AC24" s="164" t="b">
        <f t="shared" si="11"/>
        <v>0</v>
      </c>
      <c r="AD24" s="164" t="b">
        <f t="shared" si="19"/>
        <v>0</v>
      </c>
      <c r="AE24" s="164" t="b">
        <f t="shared" si="20"/>
        <v>0</v>
      </c>
      <c r="AF24" s="164" t="b">
        <f t="shared" si="21"/>
        <v>0</v>
      </c>
      <c r="AG24" s="164" t="b">
        <f t="shared" si="22"/>
        <v>0</v>
      </c>
      <c r="AH24" s="164" t="b">
        <f t="shared" si="23"/>
        <v>0</v>
      </c>
      <c r="AI24" s="169" t="str">
        <f t="shared" si="12"/>
        <v/>
      </c>
      <c r="AJ24" s="265" t="str">
        <f t="shared" si="13"/>
        <v/>
      </c>
      <c r="AK24" s="242" t="str">
        <f t="shared" si="24"/>
        <v/>
      </c>
      <c r="AL24" s="167" t="str">
        <f t="shared" si="25"/>
        <v/>
      </c>
      <c r="AM24" s="168">
        <f t="shared" si="26"/>
        <v>0</v>
      </c>
      <c r="AN24" s="149" t="str">
        <f t="shared" si="27"/>
        <v/>
      </c>
      <c r="AO24" s="150" t="str">
        <f t="shared" si="28"/>
        <v/>
      </c>
      <c r="AP24" s="138"/>
      <c r="AQ24" s="167" t="str">
        <f t="shared" si="29"/>
        <v/>
      </c>
      <c r="AR24" s="245" t="str">
        <f t="shared" si="30"/>
        <v/>
      </c>
      <c r="AS24" s="245" t="str">
        <f t="shared" si="31"/>
        <v/>
      </c>
      <c r="AT24" s="245" t="str">
        <f t="shared" si="32"/>
        <v/>
      </c>
      <c r="AU24" s="244"/>
      <c r="AV24" s="245"/>
      <c r="AW24" s="245"/>
      <c r="AX24" s="244"/>
      <c r="AY24" s="60" t="str">
        <f t="shared" si="33"/>
        <v/>
      </c>
      <c r="AZ24" s="61">
        <f t="shared" si="14"/>
        <v>0</v>
      </c>
    </row>
    <row r="25" spans="1:52" ht="15" customHeight="1" x14ac:dyDescent="0.25">
      <c r="A25">
        <v>8</v>
      </c>
      <c r="B25" s="247">
        <f>'M5'!B25</f>
        <v>0</v>
      </c>
      <c r="C25" s="260" t="str">
        <f>IF('M5'!C25="","",IF('M5'!C25&gt;0,'M5'!C25))</f>
        <v/>
      </c>
      <c r="D25" s="138"/>
      <c r="E25" s="138"/>
      <c r="F25" s="159"/>
      <c r="G25" s="204"/>
      <c r="H25" s="203"/>
      <c r="I25" s="203"/>
      <c r="J25" s="171"/>
      <c r="K25" s="171"/>
      <c r="L25" s="202"/>
      <c r="M25" s="162">
        <f t="shared" si="15"/>
        <v>0</v>
      </c>
      <c r="N25" s="163" t="str">
        <f t="shared" si="16"/>
        <v/>
      </c>
      <c r="O25" s="163" t="str">
        <f t="shared" si="0"/>
        <v/>
      </c>
      <c r="P25" s="163" t="str">
        <f t="shared" si="0"/>
        <v/>
      </c>
      <c r="Q25" s="163">
        <f t="shared" si="17"/>
        <v>0</v>
      </c>
      <c r="R25" s="103" t="str">
        <f t="shared" si="1"/>
        <v/>
      </c>
      <c r="S25" s="103" t="str">
        <f t="shared" si="2"/>
        <v/>
      </c>
      <c r="T25" s="103" t="str">
        <f t="shared" si="3"/>
        <v/>
      </c>
      <c r="U25" s="103" t="str">
        <f t="shared" si="18"/>
        <v/>
      </c>
      <c r="V25" s="103" t="str">
        <f t="shared" si="4"/>
        <v/>
      </c>
      <c r="W25" s="103" t="str">
        <f t="shared" si="5"/>
        <v/>
      </c>
      <c r="X25" s="103">
        <f t="shared" si="6"/>
        <v>0</v>
      </c>
      <c r="Y25" s="164" t="b">
        <f t="shared" si="7"/>
        <v>0</v>
      </c>
      <c r="Z25" s="164" t="b">
        <f t="shared" si="8"/>
        <v>0</v>
      </c>
      <c r="AA25" s="164" t="b">
        <f t="shared" si="9"/>
        <v>0</v>
      </c>
      <c r="AB25" s="164" t="b">
        <f t="shared" si="10"/>
        <v>0</v>
      </c>
      <c r="AC25" s="164" t="b">
        <f t="shared" si="11"/>
        <v>0</v>
      </c>
      <c r="AD25" s="164" t="b">
        <f t="shared" si="19"/>
        <v>0</v>
      </c>
      <c r="AE25" s="164" t="b">
        <f t="shared" si="20"/>
        <v>0</v>
      </c>
      <c r="AF25" s="164" t="b">
        <f t="shared" si="21"/>
        <v>0</v>
      </c>
      <c r="AG25" s="164" t="b">
        <f t="shared" si="22"/>
        <v>0</v>
      </c>
      <c r="AH25" s="164" t="b">
        <f t="shared" si="23"/>
        <v>0</v>
      </c>
      <c r="AI25" s="169" t="str">
        <f t="shared" si="12"/>
        <v/>
      </c>
      <c r="AJ25" s="265" t="str">
        <f t="shared" si="13"/>
        <v/>
      </c>
      <c r="AK25" s="242" t="str">
        <f t="shared" si="24"/>
        <v/>
      </c>
      <c r="AL25" s="167" t="str">
        <f t="shared" si="25"/>
        <v/>
      </c>
      <c r="AM25" s="168">
        <f t="shared" si="26"/>
        <v>0</v>
      </c>
      <c r="AN25" s="149" t="str">
        <f t="shared" si="27"/>
        <v/>
      </c>
      <c r="AO25" s="150" t="str">
        <f t="shared" si="28"/>
        <v/>
      </c>
      <c r="AP25" s="138"/>
      <c r="AQ25" s="167" t="str">
        <f t="shared" si="29"/>
        <v/>
      </c>
      <c r="AR25" s="245" t="str">
        <f t="shared" si="30"/>
        <v/>
      </c>
      <c r="AS25" s="245" t="str">
        <f t="shared" si="31"/>
        <v/>
      </c>
      <c r="AT25" s="245" t="str">
        <f t="shared" si="32"/>
        <v/>
      </c>
      <c r="AU25" s="244"/>
      <c r="AV25" s="245" t="str">
        <f t="shared" ref="AV25:AV53" si="34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5">IF(AV25="",0,IF(AV25&lt;AQ25,0,IF(AV25&gt;=AQ25,1)))</f>
        <v>0</v>
      </c>
      <c r="AX25" s="244"/>
      <c r="AY25" s="60" t="str">
        <f t="shared" si="33"/>
        <v/>
      </c>
      <c r="AZ25" s="61">
        <f t="shared" si="14"/>
        <v>0</v>
      </c>
    </row>
    <row r="26" spans="1:52" ht="15" customHeight="1" x14ac:dyDescent="0.25">
      <c r="A26">
        <v>9</v>
      </c>
      <c r="B26" s="247">
        <f>'M5'!B26</f>
        <v>0</v>
      </c>
      <c r="C26" s="260" t="str">
        <f>IF('M5'!C26="","",IF('M5'!C26&gt;0,'M5'!C26))</f>
        <v/>
      </c>
      <c r="D26" s="138"/>
      <c r="E26" s="138"/>
      <c r="F26" s="159"/>
      <c r="G26" s="172"/>
      <c r="H26" s="171"/>
      <c r="I26" s="171"/>
      <c r="J26" s="171"/>
      <c r="K26" s="171"/>
      <c r="L26" s="173"/>
      <c r="M26" s="162">
        <f t="shared" si="15"/>
        <v>0</v>
      </c>
      <c r="N26" s="163" t="str">
        <f t="shared" si="16"/>
        <v/>
      </c>
      <c r="O26" s="163" t="str">
        <f t="shared" si="0"/>
        <v/>
      </c>
      <c r="P26" s="163" t="str">
        <f t="shared" si="0"/>
        <v/>
      </c>
      <c r="Q26" s="163">
        <f t="shared" si="17"/>
        <v>0</v>
      </c>
      <c r="R26" s="103" t="str">
        <f t="shared" si="1"/>
        <v/>
      </c>
      <c r="S26" s="103" t="str">
        <f t="shared" si="2"/>
        <v/>
      </c>
      <c r="T26" s="103" t="str">
        <f t="shared" si="3"/>
        <v/>
      </c>
      <c r="U26" s="103" t="str">
        <f t="shared" si="18"/>
        <v/>
      </c>
      <c r="V26" s="103" t="str">
        <f t="shared" si="4"/>
        <v/>
      </c>
      <c r="W26" s="103" t="str">
        <f t="shared" si="5"/>
        <v/>
      </c>
      <c r="X26" s="103">
        <f t="shared" si="6"/>
        <v>0</v>
      </c>
      <c r="Y26" s="164" t="b">
        <f t="shared" si="7"/>
        <v>0</v>
      </c>
      <c r="Z26" s="164" t="b">
        <f t="shared" si="8"/>
        <v>0</v>
      </c>
      <c r="AA26" s="164" t="b">
        <f t="shared" si="9"/>
        <v>0</v>
      </c>
      <c r="AB26" s="164" t="b">
        <f t="shared" si="10"/>
        <v>0</v>
      </c>
      <c r="AC26" s="164" t="b">
        <f t="shared" si="11"/>
        <v>0</v>
      </c>
      <c r="AD26" s="164" t="b">
        <f t="shared" si="19"/>
        <v>0</v>
      </c>
      <c r="AE26" s="164" t="b">
        <f t="shared" si="20"/>
        <v>0</v>
      </c>
      <c r="AF26" s="164" t="b">
        <f t="shared" si="21"/>
        <v>0</v>
      </c>
      <c r="AG26" s="164" t="b">
        <f t="shared" si="22"/>
        <v>0</v>
      </c>
      <c r="AH26" s="164" t="b">
        <f t="shared" si="23"/>
        <v>0</v>
      </c>
      <c r="AI26" s="169" t="str">
        <f t="shared" si="12"/>
        <v/>
      </c>
      <c r="AJ26" s="265" t="str">
        <f t="shared" si="13"/>
        <v/>
      </c>
      <c r="AK26" s="242" t="str">
        <f t="shared" si="24"/>
        <v/>
      </c>
      <c r="AL26" s="167" t="str">
        <f t="shared" si="25"/>
        <v/>
      </c>
      <c r="AM26" s="168">
        <f t="shared" si="26"/>
        <v>0</v>
      </c>
      <c r="AN26" s="149" t="str">
        <f t="shared" si="27"/>
        <v/>
      </c>
      <c r="AO26" s="150" t="str">
        <f t="shared" si="28"/>
        <v/>
      </c>
      <c r="AP26" s="138"/>
      <c r="AQ26" s="167" t="str">
        <f t="shared" si="29"/>
        <v/>
      </c>
      <c r="AR26" s="245" t="str">
        <f t="shared" si="30"/>
        <v/>
      </c>
      <c r="AS26" s="245" t="str">
        <f t="shared" si="31"/>
        <v/>
      </c>
      <c r="AT26" s="245" t="str">
        <f t="shared" si="32"/>
        <v/>
      </c>
      <c r="AU26" s="244"/>
      <c r="AV26" s="245" t="str">
        <f t="shared" si="34"/>
        <v/>
      </c>
      <c r="AW26" s="245">
        <f t="shared" si="35"/>
        <v>0</v>
      </c>
      <c r="AX26" s="244"/>
      <c r="AY26" s="60" t="str">
        <f t="shared" si="33"/>
        <v/>
      </c>
      <c r="AZ26" s="61">
        <f t="shared" si="14"/>
        <v>0</v>
      </c>
    </row>
    <row r="27" spans="1:52" ht="15" customHeight="1" x14ac:dyDescent="0.25">
      <c r="A27">
        <v>10</v>
      </c>
      <c r="B27" s="247">
        <f>'M5'!B27</f>
        <v>0</v>
      </c>
      <c r="C27" s="260" t="str">
        <f>IF('M5'!C27="","",IF('M5'!C27&gt;0,'M5'!C27))</f>
        <v/>
      </c>
      <c r="D27" s="138"/>
      <c r="E27" s="138"/>
      <c r="F27" s="159"/>
      <c r="G27" s="172"/>
      <c r="H27" s="171"/>
      <c r="I27" s="171"/>
      <c r="J27" s="171"/>
      <c r="K27" s="171"/>
      <c r="L27" s="173"/>
      <c r="M27" s="162">
        <f t="shared" si="15"/>
        <v>0</v>
      </c>
      <c r="N27" s="163" t="str">
        <f t="shared" si="16"/>
        <v/>
      </c>
      <c r="O27" s="163" t="str">
        <f t="shared" si="0"/>
        <v/>
      </c>
      <c r="P27" s="163" t="str">
        <f t="shared" si="0"/>
        <v/>
      </c>
      <c r="Q27" s="163">
        <f t="shared" si="17"/>
        <v>0</v>
      </c>
      <c r="R27" s="103" t="str">
        <f t="shared" si="1"/>
        <v/>
      </c>
      <c r="S27" s="103" t="str">
        <f t="shared" si="2"/>
        <v/>
      </c>
      <c r="T27" s="103" t="str">
        <f t="shared" si="3"/>
        <v/>
      </c>
      <c r="U27" s="103" t="str">
        <f t="shared" si="18"/>
        <v/>
      </c>
      <c r="V27" s="103" t="str">
        <f t="shared" si="4"/>
        <v/>
      </c>
      <c r="W27" s="103" t="str">
        <f t="shared" si="5"/>
        <v/>
      </c>
      <c r="X27" s="103">
        <f t="shared" si="6"/>
        <v>0</v>
      </c>
      <c r="Y27" s="164" t="b">
        <f t="shared" si="7"/>
        <v>0</v>
      </c>
      <c r="Z27" s="164" t="b">
        <f t="shared" si="8"/>
        <v>0</v>
      </c>
      <c r="AA27" s="164" t="b">
        <f t="shared" si="9"/>
        <v>0</v>
      </c>
      <c r="AB27" s="164" t="b">
        <f t="shared" si="10"/>
        <v>0</v>
      </c>
      <c r="AC27" s="164" t="b">
        <f t="shared" si="11"/>
        <v>0</v>
      </c>
      <c r="AD27" s="164" t="b">
        <f t="shared" si="19"/>
        <v>0</v>
      </c>
      <c r="AE27" s="164" t="b">
        <f t="shared" si="20"/>
        <v>0</v>
      </c>
      <c r="AF27" s="164" t="b">
        <f t="shared" si="21"/>
        <v>0</v>
      </c>
      <c r="AG27" s="164" t="b">
        <f t="shared" si="22"/>
        <v>0</v>
      </c>
      <c r="AH27" s="164" t="b">
        <f t="shared" si="23"/>
        <v>0</v>
      </c>
      <c r="AI27" s="169" t="str">
        <f t="shared" si="12"/>
        <v/>
      </c>
      <c r="AJ27" s="265" t="str">
        <f t="shared" si="13"/>
        <v/>
      </c>
      <c r="AK27" s="242" t="str">
        <f t="shared" si="24"/>
        <v/>
      </c>
      <c r="AL27" s="167" t="str">
        <f t="shared" si="25"/>
        <v/>
      </c>
      <c r="AM27" s="168">
        <f t="shared" si="26"/>
        <v>0</v>
      </c>
      <c r="AN27" s="149" t="str">
        <f t="shared" si="27"/>
        <v/>
      </c>
      <c r="AO27" s="150" t="str">
        <f t="shared" si="28"/>
        <v/>
      </c>
      <c r="AP27" s="138"/>
      <c r="AQ27" s="167" t="str">
        <f t="shared" si="29"/>
        <v/>
      </c>
      <c r="AR27" s="245" t="str">
        <f t="shared" si="30"/>
        <v/>
      </c>
      <c r="AS27" s="245" t="str">
        <f t="shared" si="31"/>
        <v/>
      </c>
      <c r="AT27" s="245" t="str">
        <f t="shared" si="32"/>
        <v/>
      </c>
      <c r="AU27" s="244"/>
      <c r="AV27" s="245" t="str">
        <f t="shared" si="34"/>
        <v/>
      </c>
      <c r="AW27" s="245">
        <f t="shared" si="35"/>
        <v>0</v>
      </c>
      <c r="AX27" s="244"/>
      <c r="AY27" s="60" t="str">
        <f t="shared" si="33"/>
        <v/>
      </c>
      <c r="AZ27" s="61">
        <f t="shared" si="14"/>
        <v>0</v>
      </c>
    </row>
    <row r="28" spans="1:52" ht="15" customHeight="1" x14ac:dyDescent="0.25">
      <c r="A28">
        <v>11</v>
      </c>
      <c r="B28" s="247">
        <f>'M5'!B28</f>
        <v>0</v>
      </c>
      <c r="C28" s="260" t="str">
        <f>IF('M5'!C28="","",IF('M5'!C28&gt;0,'M5'!C28))</f>
        <v/>
      </c>
      <c r="D28" s="138"/>
      <c r="E28" s="138"/>
      <c r="F28" s="159"/>
      <c r="G28" s="172"/>
      <c r="H28" s="171"/>
      <c r="I28" s="171"/>
      <c r="J28" s="171"/>
      <c r="K28" s="171"/>
      <c r="L28" s="173"/>
      <c r="M28" s="162">
        <f t="shared" si="15"/>
        <v>0</v>
      </c>
      <c r="N28" s="163" t="str">
        <f t="shared" si="16"/>
        <v/>
      </c>
      <c r="O28" s="163" t="str">
        <f t="shared" si="0"/>
        <v/>
      </c>
      <c r="P28" s="163" t="str">
        <f t="shared" si="0"/>
        <v/>
      </c>
      <c r="Q28" s="163">
        <f t="shared" si="17"/>
        <v>0</v>
      </c>
      <c r="R28" s="103" t="str">
        <f t="shared" si="1"/>
        <v/>
      </c>
      <c r="S28" s="103" t="str">
        <f t="shared" si="2"/>
        <v/>
      </c>
      <c r="T28" s="103" t="str">
        <f t="shared" si="3"/>
        <v/>
      </c>
      <c r="U28" s="103" t="str">
        <f t="shared" si="18"/>
        <v/>
      </c>
      <c r="V28" s="103" t="str">
        <f t="shared" si="4"/>
        <v/>
      </c>
      <c r="W28" s="103" t="str">
        <f t="shared" si="5"/>
        <v/>
      </c>
      <c r="X28" s="103">
        <f t="shared" si="6"/>
        <v>0</v>
      </c>
      <c r="Y28" s="164" t="b">
        <f t="shared" si="7"/>
        <v>0</v>
      </c>
      <c r="Z28" s="164" t="b">
        <f t="shared" si="8"/>
        <v>0</v>
      </c>
      <c r="AA28" s="164" t="b">
        <f t="shared" si="9"/>
        <v>0</v>
      </c>
      <c r="AB28" s="164" t="b">
        <f t="shared" si="10"/>
        <v>0</v>
      </c>
      <c r="AC28" s="164" t="b">
        <f t="shared" si="11"/>
        <v>0</v>
      </c>
      <c r="AD28" s="164" t="b">
        <f t="shared" si="19"/>
        <v>0</v>
      </c>
      <c r="AE28" s="164" t="b">
        <f t="shared" si="20"/>
        <v>0</v>
      </c>
      <c r="AF28" s="164" t="b">
        <f t="shared" si="21"/>
        <v>0</v>
      </c>
      <c r="AG28" s="164" t="b">
        <f t="shared" si="22"/>
        <v>0</v>
      </c>
      <c r="AH28" s="164" t="b">
        <f t="shared" si="23"/>
        <v>0</v>
      </c>
      <c r="AI28" s="169" t="str">
        <f t="shared" si="12"/>
        <v/>
      </c>
      <c r="AJ28" s="265" t="str">
        <f t="shared" si="13"/>
        <v/>
      </c>
      <c r="AK28" s="242" t="str">
        <f t="shared" si="24"/>
        <v/>
      </c>
      <c r="AL28" s="167" t="str">
        <f t="shared" si="25"/>
        <v/>
      </c>
      <c r="AM28" s="168">
        <f t="shared" si="26"/>
        <v>0</v>
      </c>
      <c r="AN28" s="149" t="str">
        <f t="shared" si="27"/>
        <v/>
      </c>
      <c r="AO28" s="150" t="str">
        <f t="shared" si="28"/>
        <v/>
      </c>
      <c r="AP28" s="138"/>
      <c r="AQ28" s="167" t="str">
        <f t="shared" si="29"/>
        <v/>
      </c>
      <c r="AR28" s="245" t="str">
        <f t="shared" si="30"/>
        <v/>
      </c>
      <c r="AS28" s="245" t="str">
        <f t="shared" si="31"/>
        <v/>
      </c>
      <c r="AT28" s="245" t="str">
        <f t="shared" si="32"/>
        <v/>
      </c>
      <c r="AU28" s="244"/>
      <c r="AV28" s="245" t="str">
        <f t="shared" si="34"/>
        <v/>
      </c>
      <c r="AW28" s="245">
        <f t="shared" si="35"/>
        <v>0</v>
      </c>
      <c r="AX28" s="244"/>
      <c r="AY28" s="60" t="str">
        <f t="shared" si="33"/>
        <v/>
      </c>
      <c r="AZ28" s="61">
        <f t="shared" si="14"/>
        <v>0</v>
      </c>
    </row>
    <row r="29" spans="1:52" ht="15" customHeight="1" x14ac:dyDescent="0.25">
      <c r="A29">
        <v>12</v>
      </c>
      <c r="B29" s="247">
        <f>'M5'!B29</f>
        <v>0</v>
      </c>
      <c r="C29" s="260" t="str">
        <f>IF('M5'!C29="","",IF('M5'!C29&gt;0,'M5'!C29))</f>
        <v/>
      </c>
      <c r="D29" s="138"/>
      <c r="E29" s="138"/>
      <c r="F29" s="159"/>
      <c r="G29" s="172"/>
      <c r="H29" s="171"/>
      <c r="I29" s="171"/>
      <c r="J29" s="171"/>
      <c r="K29" s="171"/>
      <c r="L29" s="173"/>
      <c r="M29" s="162">
        <f t="shared" si="15"/>
        <v>0</v>
      </c>
      <c r="N29" s="163" t="str">
        <f t="shared" si="16"/>
        <v/>
      </c>
      <c r="O29" s="163" t="str">
        <f t="shared" si="0"/>
        <v/>
      </c>
      <c r="P29" s="163" t="str">
        <f t="shared" si="0"/>
        <v/>
      </c>
      <c r="Q29" s="163">
        <f t="shared" si="17"/>
        <v>0</v>
      </c>
      <c r="R29" s="103" t="str">
        <f t="shared" si="1"/>
        <v/>
      </c>
      <c r="S29" s="103" t="str">
        <f t="shared" si="2"/>
        <v/>
      </c>
      <c r="T29" s="103" t="str">
        <f t="shared" si="3"/>
        <v/>
      </c>
      <c r="U29" s="103" t="str">
        <f t="shared" si="18"/>
        <v/>
      </c>
      <c r="V29" s="103" t="str">
        <f t="shared" si="4"/>
        <v/>
      </c>
      <c r="W29" s="103" t="str">
        <f t="shared" si="5"/>
        <v/>
      </c>
      <c r="X29" s="103">
        <f t="shared" si="6"/>
        <v>0</v>
      </c>
      <c r="Y29" s="164" t="b">
        <f t="shared" si="7"/>
        <v>0</v>
      </c>
      <c r="Z29" s="164" t="b">
        <f t="shared" si="8"/>
        <v>0</v>
      </c>
      <c r="AA29" s="164" t="b">
        <f t="shared" si="9"/>
        <v>0</v>
      </c>
      <c r="AB29" s="164" t="b">
        <f t="shared" si="10"/>
        <v>0</v>
      </c>
      <c r="AC29" s="164" t="b">
        <f t="shared" si="11"/>
        <v>0</v>
      </c>
      <c r="AD29" s="164" t="b">
        <f t="shared" si="19"/>
        <v>0</v>
      </c>
      <c r="AE29" s="164" t="b">
        <f t="shared" si="20"/>
        <v>0</v>
      </c>
      <c r="AF29" s="164" t="b">
        <f t="shared" si="21"/>
        <v>0</v>
      </c>
      <c r="AG29" s="164" t="b">
        <f t="shared" si="22"/>
        <v>0</v>
      </c>
      <c r="AH29" s="164" t="b">
        <f t="shared" si="23"/>
        <v>0</v>
      </c>
      <c r="AI29" s="169" t="str">
        <f t="shared" si="12"/>
        <v/>
      </c>
      <c r="AJ29" s="265" t="str">
        <f t="shared" si="13"/>
        <v/>
      </c>
      <c r="AK29" s="242" t="str">
        <f t="shared" si="24"/>
        <v/>
      </c>
      <c r="AL29" s="167" t="str">
        <f t="shared" si="25"/>
        <v/>
      </c>
      <c r="AM29" s="168">
        <f t="shared" si="26"/>
        <v>0</v>
      </c>
      <c r="AN29" s="149" t="str">
        <f t="shared" si="27"/>
        <v/>
      </c>
      <c r="AO29" s="150" t="str">
        <f t="shared" si="28"/>
        <v/>
      </c>
      <c r="AP29" s="138"/>
      <c r="AQ29" s="167" t="str">
        <f t="shared" si="29"/>
        <v/>
      </c>
      <c r="AR29" s="245" t="str">
        <f t="shared" si="30"/>
        <v/>
      </c>
      <c r="AS29" s="245" t="str">
        <f t="shared" si="31"/>
        <v/>
      </c>
      <c r="AT29" s="245" t="str">
        <f t="shared" si="32"/>
        <v/>
      </c>
      <c r="AU29" s="244"/>
      <c r="AV29" s="245" t="str">
        <f t="shared" si="34"/>
        <v/>
      </c>
      <c r="AW29" s="245">
        <f t="shared" si="35"/>
        <v>0</v>
      </c>
      <c r="AX29" s="244"/>
      <c r="AY29" s="60" t="str">
        <f t="shared" si="33"/>
        <v/>
      </c>
      <c r="AZ29" s="61">
        <f t="shared" si="14"/>
        <v>0</v>
      </c>
    </row>
    <row r="30" spans="1:52" ht="15" customHeight="1" x14ac:dyDescent="0.25">
      <c r="A30">
        <v>13</v>
      </c>
      <c r="B30" s="247">
        <f>'M5'!B30</f>
        <v>0</v>
      </c>
      <c r="C30" s="260" t="str">
        <f>IF('M5'!C30="","",IF('M5'!C30&gt;0,'M5'!C30))</f>
        <v/>
      </c>
      <c r="D30" s="138"/>
      <c r="E30" s="138"/>
      <c r="F30" s="159"/>
      <c r="G30" s="172"/>
      <c r="H30" s="171"/>
      <c r="I30" s="171"/>
      <c r="J30" s="171"/>
      <c r="K30" s="171"/>
      <c r="L30" s="173"/>
      <c r="M30" s="162">
        <f t="shared" si="15"/>
        <v>0</v>
      </c>
      <c r="N30" s="163" t="str">
        <f t="shared" si="16"/>
        <v/>
      </c>
      <c r="O30" s="163" t="str">
        <f t="shared" si="0"/>
        <v/>
      </c>
      <c r="P30" s="163" t="str">
        <f t="shared" si="0"/>
        <v/>
      </c>
      <c r="Q30" s="163">
        <f t="shared" si="17"/>
        <v>0</v>
      </c>
      <c r="R30" s="103" t="str">
        <f t="shared" si="1"/>
        <v/>
      </c>
      <c r="S30" s="103" t="str">
        <f t="shared" si="2"/>
        <v/>
      </c>
      <c r="T30" s="103" t="str">
        <f t="shared" si="3"/>
        <v/>
      </c>
      <c r="U30" s="103" t="str">
        <f t="shared" si="18"/>
        <v/>
      </c>
      <c r="V30" s="103" t="str">
        <f t="shared" si="4"/>
        <v/>
      </c>
      <c r="W30" s="103" t="str">
        <f t="shared" si="5"/>
        <v/>
      </c>
      <c r="X30" s="103">
        <f t="shared" si="6"/>
        <v>0</v>
      </c>
      <c r="Y30" s="164" t="b">
        <f t="shared" si="7"/>
        <v>0</v>
      </c>
      <c r="Z30" s="164" t="b">
        <f t="shared" si="8"/>
        <v>0</v>
      </c>
      <c r="AA30" s="164" t="b">
        <f t="shared" si="9"/>
        <v>0</v>
      </c>
      <c r="AB30" s="164" t="b">
        <f t="shared" si="10"/>
        <v>0</v>
      </c>
      <c r="AC30" s="164" t="b">
        <f t="shared" si="11"/>
        <v>0</v>
      </c>
      <c r="AD30" s="164" t="b">
        <f t="shared" si="19"/>
        <v>0</v>
      </c>
      <c r="AE30" s="164" t="b">
        <f t="shared" si="20"/>
        <v>0</v>
      </c>
      <c r="AF30" s="164" t="b">
        <f t="shared" si="21"/>
        <v>0</v>
      </c>
      <c r="AG30" s="164" t="b">
        <f t="shared" si="22"/>
        <v>0</v>
      </c>
      <c r="AH30" s="164" t="b">
        <f t="shared" si="23"/>
        <v>0</v>
      </c>
      <c r="AI30" s="169" t="str">
        <f t="shared" si="12"/>
        <v/>
      </c>
      <c r="AJ30" s="265" t="str">
        <f t="shared" si="13"/>
        <v/>
      </c>
      <c r="AK30" s="242" t="str">
        <f t="shared" si="24"/>
        <v/>
      </c>
      <c r="AL30" s="167" t="str">
        <f t="shared" si="25"/>
        <v/>
      </c>
      <c r="AM30" s="168">
        <f t="shared" si="26"/>
        <v>0</v>
      </c>
      <c r="AN30" s="149" t="str">
        <f t="shared" si="27"/>
        <v/>
      </c>
      <c r="AO30" s="150" t="str">
        <f t="shared" si="28"/>
        <v/>
      </c>
      <c r="AP30" s="138"/>
      <c r="AQ30" s="167" t="str">
        <f t="shared" si="29"/>
        <v/>
      </c>
      <c r="AR30" s="245" t="str">
        <f t="shared" si="30"/>
        <v/>
      </c>
      <c r="AS30" s="245" t="str">
        <f t="shared" si="31"/>
        <v/>
      </c>
      <c r="AT30" s="245" t="str">
        <f t="shared" si="32"/>
        <v/>
      </c>
      <c r="AU30" s="244"/>
      <c r="AV30" s="245" t="str">
        <f t="shared" si="34"/>
        <v/>
      </c>
      <c r="AW30" s="245">
        <f t="shared" si="35"/>
        <v>0</v>
      </c>
      <c r="AX30" s="244"/>
      <c r="AY30" s="60" t="str">
        <f t="shared" si="33"/>
        <v/>
      </c>
      <c r="AZ30" s="61">
        <f t="shared" si="14"/>
        <v>0</v>
      </c>
    </row>
    <row r="31" spans="1:52" ht="15" customHeight="1" x14ac:dyDescent="0.25">
      <c r="A31">
        <v>14</v>
      </c>
      <c r="B31" s="247">
        <f>'M5'!B31</f>
        <v>0</v>
      </c>
      <c r="C31" s="260" t="str">
        <f>IF('M5'!C31="","",IF('M5'!C31&gt;0,'M5'!C31))</f>
        <v/>
      </c>
      <c r="D31" s="138"/>
      <c r="E31" s="138"/>
      <c r="F31" s="159"/>
      <c r="G31" s="172"/>
      <c r="H31" s="171"/>
      <c r="I31" s="171"/>
      <c r="J31" s="171"/>
      <c r="K31" s="171"/>
      <c r="L31" s="173"/>
      <c r="M31" s="162">
        <f t="shared" si="15"/>
        <v>0</v>
      </c>
      <c r="N31" s="163" t="str">
        <f t="shared" si="16"/>
        <v/>
      </c>
      <c r="O31" s="163" t="str">
        <f t="shared" si="0"/>
        <v/>
      </c>
      <c r="P31" s="163" t="str">
        <f t="shared" si="0"/>
        <v/>
      </c>
      <c r="Q31" s="163">
        <f t="shared" si="17"/>
        <v>0</v>
      </c>
      <c r="R31" s="103" t="str">
        <f t="shared" si="1"/>
        <v/>
      </c>
      <c r="S31" s="103" t="str">
        <f t="shared" si="2"/>
        <v/>
      </c>
      <c r="T31" s="103" t="str">
        <f t="shared" si="3"/>
        <v/>
      </c>
      <c r="U31" s="103" t="str">
        <f t="shared" si="18"/>
        <v/>
      </c>
      <c r="V31" s="103" t="str">
        <f t="shared" si="4"/>
        <v/>
      </c>
      <c r="W31" s="103" t="str">
        <f t="shared" si="5"/>
        <v/>
      </c>
      <c r="X31" s="103">
        <f t="shared" si="6"/>
        <v>0</v>
      </c>
      <c r="Y31" s="164" t="b">
        <f t="shared" si="7"/>
        <v>0</v>
      </c>
      <c r="Z31" s="164" t="b">
        <f t="shared" si="8"/>
        <v>0</v>
      </c>
      <c r="AA31" s="164" t="b">
        <f t="shared" si="9"/>
        <v>0</v>
      </c>
      <c r="AB31" s="164" t="b">
        <f t="shared" si="10"/>
        <v>0</v>
      </c>
      <c r="AC31" s="164" t="b">
        <f t="shared" si="11"/>
        <v>0</v>
      </c>
      <c r="AD31" s="164" t="b">
        <f t="shared" si="19"/>
        <v>0</v>
      </c>
      <c r="AE31" s="164" t="b">
        <f t="shared" si="20"/>
        <v>0</v>
      </c>
      <c r="AF31" s="164" t="b">
        <f t="shared" si="21"/>
        <v>0</v>
      </c>
      <c r="AG31" s="164" t="b">
        <f t="shared" si="22"/>
        <v>0</v>
      </c>
      <c r="AH31" s="164" t="b">
        <f t="shared" si="23"/>
        <v>0</v>
      </c>
      <c r="AI31" s="169" t="str">
        <f t="shared" si="12"/>
        <v/>
      </c>
      <c r="AJ31" s="265" t="str">
        <f t="shared" si="13"/>
        <v/>
      </c>
      <c r="AK31" s="242" t="str">
        <f t="shared" si="24"/>
        <v/>
      </c>
      <c r="AL31" s="167" t="str">
        <f t="shared" si="25"/>
        <v/>
      </c>
      <c r="AM31" s="168">
        <f t="shared" si="26"/>
        <v>0</v>
      </c>
      <c r="AN31" s="149" t="str">
        <f t="shared" si="27"/>
        <v/>
      </c>
      <c r="AO31" s="150" t="str">
        <f t="shared" si="28"/>
        <v/>
      </c>
      <c r="AP31" s="138"/>
      <c r="AQ31" s="167" t="str">
        <f t="shared" si="29"/>
        <v/>
      </c>
      <c r="AR31" s="245" t="str">
        <f t="shared" si="30"/>
        <v/>
      </c>
      <c r="AS31" s="245" t="str">
        <f t="shared" si="31"/>
        <v/>
      </c>
      <c r="AT31" s="245" t="str">
        <f t="shared" si="32"/>
        <v/>
      </c>
      <c r="AU31" s="244"/>
      <c r="AV31" s="245" t="str">
        <f t="shared" si="34"/>
        <v/>
      </c>
      <c r="AW31" s="245">
        <f t="shared" si="35"/>
        <v>0</v>
      </c>
      <c r="AX31" s="244"/>
      <c r="AY31" s="60" t="str">
        <f t="shared" si="33"/>
        <v/>
      </c>
      <c r="AZ31" s="61">
        <f t="shared" si="14"/>
        <v>0</v>
      </c>
    </row>
    <row r="32" spans="1:52" ht="15" customHeight="1" x14ac:dyDescent="0.25">
      <c r="A32">
        <v>15</v>
      </c>
      <c r="B32" s="247">
        <f>'M5'!B32</f>
        <v>0</v>
      </c>
      <c r="C32" s="260" t="str">
        <f>IF('M5'!C32="","",IF('M5'!C32&gt;0,'M5'!C32))</f>
        <v/>
      </c>
      <c r="D32" s="138"/>
      <c r="E32" s="138"/>
      <c r="F32" s="159"/>
      <c r="G32" s="172"/>
      <c r="H32" s="171"/>
      <c r="I32" s="171"/>
      <c r="J32" s="171"/>
      <c r="K32" s="171"/>
      <c r="L32" s="173"/>
      <c r="M32" s="162">
        <f t="shared" si="15"/>
        <v>0</v>
      </c>
      <c r="N32" s="163" t="str">
        <f t="shared" si="16"/>
        <v/>
      </c>
      <c r="O32" s="163" t="str">
        <f t="shared" si="0"/>
        <v/>
      </c>
      <c r="P32" s="163" t="str">
        <f t="shared" si="0"/>
        <v/>
      </c>
      <c r="Q32" s="163">
        <f t="shared" si="17"/>
        <v>0</v>
      </c>
      <c r="R32" s="103" t="str">
        <f t="shared" si="1"/>
        <v/>
      </c>
      <c r="S32" s="103" t="str">
        <f t="shared" si="2"/>
        <v/>
      </c>
      <c r="T32" s="103" t="str">
        <f t="shared" si="3"/>
        <v/>
      </c>
      <c r="U32" s="103" t="str">
        <f t="shared" si="18"/>
        <v/>
      </c>
      <c r="V32" s="103" t="str">
        <f t="shared" si="4"/>
        <v/>
      </c>
      <c r="W32" s="103" t="str">
        <f t="shared" si="5"/>
        <v/>
      </c>
      <c r="X32" s="103">
        <f t="shared" si="6"/>
        <v>0</v>
      </c>
      <c r="Y32" s="164" t="b">
        <f t="shared" si="7"/>
        <v>0</v>
      </c>
      <c r="Z32" s="164" t="b">
        <f t="shared" si="8"/>
        <v>0</v>
      </c>
      <c r="AA32" s="164" t="b">
        <f t="shared" si="9"/>
        <v>0</v>
      </c>
      <c r="AB32" s="164" t="b">
        <f t="shared" si="10"/>
        <v>0</v>
      </c>
      <c r="AC32" s="164" t="b">
        <f t="shared" si="11"/>
        <v>0</v>
      </c>
      <c r="AD32" s="164" t="b">
        <f t="shared" si="19"/>
        <v>0</v>
      </c>
      <c r="AE32" s="164" t="b">
        <f t="shared" si="20"/>
        <v>0</v>
      </c>
      <c r="AF32" s="164" t="b">
        <f t="shared" si="21"/>
        <v>0</v>
      </c>
      <c r="AG32" s="164" t="b">
        <f t="shared" si="22"/>
        <v>0</v>
      </c>
      <c r="AH32" s="164" t="b">
        <f t="shared" si="23"/>
        <v>0</v>
      </c>
      <c r="AI32" s="169" t="str">
        <f t="shared" si="12"/>
        <v/>
      </c>
      <c r="AJ32" s="265" t="str">
        <f t="shared" si="13"/>
        <v/>
      </c>
      <c r="AK32" s="242" t="str">
        <f t="shared" si="24"/>
        <v/>
      </c>
      <c r="AL32" s="167" t="str">
        <f t="shared" si="25"/>
        <v/>
      </c>
      <c r="AM32" s="168">
        <f t="shared" si="26"/>
        <v>0</v>
      </c>
      <c r="AN32" s="149" t="str">
        <f t="shared" si="27"/>
        <v/>
      </c>
      <c r="AO32" s="150" t="str">
        <f t="shared" si="28"/>
        <v/>
      </c>
      <c r="AP32" s="138"/>
      <c r="AQ32" s="167" t="str">
        <f t="shared" si="29"/>
        <v/>
      </c>
      <c r="AR32" s="245" t="str">
        <f t="shared" si="30"/>
        <v/>
      </c>
      <c r="AS32" s="245" t="str">
        <f t="shared" si="31"/>
        <v/>
      </c>
      <c r="AT32" s="245" t="str">
        <f t="shared" si="32"/>
        <v/>
      </c>
      <c r="AU32" s="244"/>
      <c r="AV32" s="245" t="str">
        <f t="shared" si="34"/>
        <v/>
      </c>
      <c r="AW32" s="245">
        <f t="shared" si="35"/>
        <v>0</v>
      </c>
      <c r="AX32" s="244"/>
      <c r="AY32" s="60" t="str">
        <f t="shared" si="33"/>
        <v/>
      </c>
      <c r="AZ32" s="61">
        <f t="shared" si="14"/>
        <v>0</v>
      </c>
    </row>
    <row r="33" spans="1:52" ht="15" customHeight="1" x14ac:dyDescent="0.25">
      <c r="A33">
        <v>16</v>
      </c>
      <c r="B33" s="247">
        <f>'M5'!B33</f>
        <v>0</v>
      </c>
      <c r="C33" s="260" t="str">
        <f>IF('M5'!C33="","",IF('M5'!C33&gt;0,'M5'!C33))</f>
        <v/>
      </c>
      <c r="D33" s="138"/>
      <c r="E33" s="138"/>
      <c r="F33" s="159"/>
      <c r="G33" s="172"/>
      <c r="H33" s="171"/>
      <c r="I33" s="171"/>
      <c r="J33" s="171"/>
      <c r="K33" s="171"/>
      <c r="L33" s="173"/>
      <c r="M33" s="162">
        <f t="shared" si="15"/>
        <v>0</v>
      </c>
      <c r="N33" s="163" t="str">
        <f t="shared" si="16"/>
        <v/>
      </c>
      <c r="O33" s="163" t="str">
        <f t="shared" si="0"/>
        <v/>
      </c>
      <c r="P33" s="163" t="str">
        <f t="shared" si="0"/>
        <v/>
      </c>
      <c r="Q33" s="163">
        <f t="shared" si="17"/>
        <v>0</v>
      </c>
      <c r="R33" s="103" t="str">
        <f t="shared" si="1"/>
        <v/>
      </c>
      <c r="S33" s="103" t="str">
        <f t="shared" si="2"/>
        <v/>
      </c>
      <c r="T33" s="103" t="str">
        <f t="shared" si="3"/>
        <v/>
      </c>
      <c r="U33" s="103" t="str">
        <f t="shared" si="18"/>
        <v/>
      </c>
      <c r="V33" s="103" t="str">
        <f t="shared" si="4"/>
        <v/>
      </c>
      <c r="W33" s="103" t="str">
        <f t="shared" si="5"/>
        <v/>
      </c>
      <c r="X33" s="103">
        <f t="shared" si="6"/>
        <v>0</v>
      </c>
      <c r="Y33" s="164" t="b">
        <f t="shared" si="7"/>
        <v>0</v>
      </c>
      <c r="Z33" s="164" t="b">
        <f t="shared" si="8"/>
        <v>0</v>
      </c>
      <c r="AA33" s="164" t="b">
        <f t="shared" si="9"/>
        <v>0</v>
      </c>
      <c r="AB33" s="164" t="b">
        <f t="shared" si="10"/>
        <v>0</v>
      </c>
      <c r="AC33" s="164" t="b">
        <f t="shared" si="11"/>
        <v>0</v>
      </c>
      <c r="AD33" s="164" t="b">
        <f t="shared" si="19"/>
        <v>0</v>
      </c>
      <c r="AE33" s="164" t="b">
        <f t="shared" si="20"/>
        <v>0</v>
      </c>
      <c r="AF33" s="164" t="b">
        <f t="shared" si="21"/>
        <v>0</v>
      </c>
      <c r="AG33" s="164" t="b">
        <f t="shared" si="22"/>
        <v>0</v>
      </c>
      <c r="AH33" s="164" t="b">
        <f t="shared" si="23"/>
        <v>0</v>
      </c>
      <c r="AI33" s="169" t="str">
        <f t="shared" si="12"/>
        <v/>
      </c>
      <c r="AJ33" s="265" t="str">
        <f t="shared" si="13"/>
        <v/>
      </c>
      <c r="AK33" s="242" t="str">
        <f t="shared" si="24"/>
        <v/>
      </c>
      <c r="AL33" s="167" t="str">
        <f t="shared" si="25"/>
        <v/>
      </c>
      <c r="AM33" s="168">
        <f t="shared" si="26"/>
        <v>0</v>
      </c>
      <c r="AN33" s="149" t="str">
        <f t="shared" si="27"/>
        <v/>
      </c>
      <c r="AO33" s="150" t="str">
        <f t="shared" si="28"/>
        <v/>
      </c>
      <c r="AP33" s="138"/>
      <c r="AQ33" s="167" t="str">
        <f t="shared" si="29"/>
        <v/>
      </c>
      <c r="AR33" s="245" t="str">
        <f t="shared" si="30"/>
        <v/>
      </c>
      <c r="AS33" s="245" t="str">
        <f t="shared" si="31"/>
        <v/>
      </c>
      <c r="AT33" s="245" t="str">
        <f t="shared" si="32"/>
        <v/>
      </c>
      <c r="AU33" s="244"/>
      <c r="AV33" s="245" t="str">
        <f t="shared" si="34"/>
        <v/>
      </c>
      <c r="AW33" s="245">
        <f t="shared" si="35"/>
        <v>0</v>
      </c>
      <c r="AX33" s="244"/>
      <c r="AY33" s="60" t="str">
        <f t="shared" si="33"/>
        <v/>
      </c>
      <c r="AZ33" s="61">
        <f t="shared" si="14"/>
        <v>0</v>
      </c>
    </row>
    <row r="34" spans="1:52" ht="15" customHeight="1" x14ac:dyDescent="0.25">
      <c r="A34">
        <v>17</v>
      </c>
      <c r="B34" s="247">
        <f>'M5'!B34</f>
        <v>0</v>
      </c>
      <c r="C34" s="260" t="str">
        <f>IF('M5'!C34="","",IF('M5'!C34&gt;0,'M5'!C34))</f>
        <v/>
      </c>
      <c r="D34" s="138"/>
      <c r="E34" s="138"/>
      <c r="F34" s="159"/>
      <c r="G34" s="172"/>
      <c r="H34" s="171"/>
      <c r="I34" s="171"/>
      <c r="J34" s="171"/>
      <c r="K34" s="171"/>
      <c r="L34" s="173"/>
      <c r="M34" s="162">
        <f t="shared" si="15"/>
        <v>0</v>
      </c>
      <c r="N34" s="163" t="str">
        <f t="shared" si="16"/>
        <v/>
      </c>
      <c r="O34" s="163" t="str">
        <f t="shared" si="0"/>
        <v/>
      </c>
      <c r="P34" s="163" t="str">
        <f t="shared" si="0"/>
        <v/>
      </c>
      <c r="Q34" s="163">
        <f t="shared" si="17"/>
        <v>0</v>
      </c>
      <c r="R34" s="103" t="str">
        <f t="shared" si="1"/>
        <v/>
      </c>
      <c r="S34" s="103" t="str">
        <f t="shared" si="2"/>
        <v/>
      </c>
      <c r="T34" s="103" t="str">
        <f t="shared" si="3"/>
        <v/>
      </c>
      <c r="U34" s="103" t="str">
        <f t="shared" si="18"/>
        <v/>
      </c>
      <c r="V34" s="103" t="str">
        <f t="shared" si="4"/>
        <v/>
      </c>
      <c r="W34" s="103" t="str">
        <f t="shared" si="5"/>
        <v/>
      </c>
      <c r="X34" s="103">
        <f t="shared" si="6"/>
        <v>0</v>
      </c>
      <c r="Y34" s="164" t="b">
        <f t="shared" si="7"/>
        <v>0</v>
      </c>
      <c r="Z34" s="164" t="b">
        <f t="shared" si="8"/>
        <v>0</v>
      </c>
      <c r="AA34" s="164" t="b">
        <f t="shared" si="9"/>
        <v>0</v>
      </c>
      <c r="AB34" s="164" t="b">
        <f t="shared" si="10"/>
        <v>0</v>
      </c>
      <c r="AC34" s="164" t="b">
        <f t="shared" si="11"/>
        <v>0</v>
      </c>
      <c r="AD34" s="164" t="b">
        <f t="shared" si="19"/>
        <v>0</v>
      </c>
      <c r="AE34" s="164" t="b">
        <f t="shared" si="20"/>
        <v>0</v>
      </c>
      <c r="AF34" s="164" t="b">
        <f t="shared" si="21"/>
        <v>0</v>
      </c>
      <c r="AG34" s="164" t="b">
        <f t="shared" si="22"/>
        <v>0</v>
      </c>
      <c r="AH34" s="164" t="b">
        <f t="shared" si="23"/>
        <v>0</v>
      </c>
      <c r="AI34" s="169" t="str">
        <f t="shared" si="12"/>
        <v/>
      </c>
      <c r="AJ34" s="265" t="str">
        <f t="shared" si="13"/>
        <v/>
      </c>
      <c r="AK34" s="242" t="str">
        <f t="shared" si="24"/>
        <v/>
      </c>
      <c r="AL34" s="167" t="str">
        <f t="shared" si="25"/>
        <v/>
      </c>
      <c r="AM34" s="168">
        <f t="shared" si="26"/>
        <v>0</v>
      </c>
      <c r="AN34" s="149" t="str">
        <f t="shared" si="27"/>
        <v/>
      </c>
      <c r="AO34" s="150" t="str">
        <f t="shared" si="28"/>
        <v/>
      </c>
      <c r="AP34" s="138"/>
      <c r="AQ34" s="167" t="str">
        <f t="shared" si="29"/>
        <v/>
      </c>
      <c r="AR34" s="245" t="str">
        <f t="shared" si="30"/>
        <v/>
      </c>
      <c r="AS34" s="245" t="str">
        <f t="shared" si="31"/>
        <v/>
      </c>
      <c r="AT34" s="245" t="str">
        <f t="shared" si="32"/>
        <v/>
      </c>
      <c r="AU34" s="244"/>
      <c r="AV34" s="245" t="str">
        <f t="shared" si="34"/>
        <v/>
      </c>
      <c r="AW34" s="245">
        <f t="shared" si="35"/>
        <v>0</v>
      </c>
      <c r="AX34" s="244"/>
      <c r="AY34" s="60" t="str">
        <f t="shared" si="33"/>
        <v/>
      </c>
      <c r="AZ34" s="61">
        <f t="shared" si="14"/>
        <v>0</v>
      </c>
    </row>
    <row r="35" spans="1:52" ht="15" customHeight="1" x14ac:dyDescent="0.25">
      <c r="A35">
        <v>18</v>
      </c>
      <c r="B35" s="247">
        <f>'M5'!B35</f>
        <v>0</v>
      </c>
      <c r="C35" s="260" t="str">
        <f>IF('M5'!C35="","",IF('M5'!C35&gt;0,'M5'!C35))</f>
        <v/>
      </c>
      <c r="D35" s="138"/>
      <c r="E35" s="138"/>
      <c r="F35" s="159"/>
      <c r="G35" s="172"/>
      <c r="H35" s="171"/>
      <c r="I35" s="171"/>
      <c r="J35" s="171"/>
      <c r="K35" s="171"/>
      <c r="L35" s="173"/>
      <c r="M35" s="162">
        <f t="shared" si="15"/>
        <v>0</v>
      </c>
      <c r="N35" s="163" t="str">
        <f t="shared" si="16"/>
        <v/>
      </c>
      <c r="O35" s="163" t="str">
        <f t="shared" si="0"/>
        <v/>
      </c>
      <c r="P35" s="163" t="str">
        <f t="shared" si="0"/>
        <v/>
      </c>
      <c r="Q35" s="163">
        <f t="shared" si="17"/>
        <v>0</v>
      </c>
      <c r="R35" s="103" t="str">
        <f t="shared" si="1"/>
        <v/>
      </c>
      <c r="S35" s="103" t="str">
        <f t="shared" si="2"/>
        <v/>
      </c>
      <c r="T35" s="103" t="str">
        <f t="shared" si="3"/>
        <v/>
      </c>
      <c r="U35" s="103" t="str">
        <f t="shared" si="18"/>
        <v/>
      </c>
      <c r="V35" s="103" t="str">
        <f t="shared" si="4"/>
        <v/>
      </c>
      <c r="W35" s="103" t="str">
        <f t="shared" si="5"/>
        <v/>
      </c>
      <c r="X35" s="103">
        <f t="shared" si="6"/>
        <v>0</v>
      </c>
      <c r="Y35" s="164" t="b">
        <f t="shared" si="7"/>
        <v>0</v>
      </c>
      <c r="Z35" s="164" t="b">
        <f t="shared" si="8"/>
        <v>0</v>
      </c>
      <c r="AA35" s="164" t="b">
        <f t="shared" si="9"/>
        <v>0</v>
      </c>
      <c r="AB35" s="164" t="b">
        <f t="shared" si="10"/>
        <v>0</v>
      </c>
      <c r="AC35" s="164" t="b">
        <f t="shared" si="11"/>
        <v>0</v>
      </c>
      <c r="AD35" s="164" t="b">
        <f t="shared" si="19"/>
        <v>0</v>
      </c>
      <c r="AE35" s="164" t="b">
        <f t="shared" si="20"/>
        <v>0</v>
      </c>
      <c r="AF35" s="164" t="b">
        <f t="shared" si="21"/>
        <v>0</v>
      </c>
      <c r="AG35" s="164" t="b">
        <f t="shared" si="22"/>
        <v>0</v>
      </c>
      <c r="AH35" s="164" t="b">
        <f t="shared" si="23"/>
        <v>0</v>
      </c>
      <c r="AI35" s="169" t="str">
        <f t="shared" si="12"/>
        <v/>
      </c>
      <c r="AJ35" s="265" t="str">
        <f t="shared" si="13"/>
        <v/>
      </c>
      <c r="AK35" s="242" t="str">
        <f t="shared" si="24"/>
        <v/>
      </c>
      <c r="AL35" s="167" t="str">
        <f t="shared" si="25"/>
        <v/>
      </c>
      <c r="AM35" s="168">
        <f t="shared" si="26"/>
        <v>0</v>
      </c>
      <c r="AN35" s="149" t="str">
        <f t="shared" si="27"/>
        <v/>
      </c>
      <c r="AO35" s="150" t="str">
        <f t="shared" si="28"/>
        <v/>
      </c>
      <c r="AP35" s="138"/>
      <c r="AQ35" s="167" t="str">
        <f t="shared" si="29"/>
        <v/>
      </c>
      <c r="AR35" s="245" t="str">
        <f t="shared" si="30"/>
        <v/>
      </c>
      <c r="AS35" s="245" t="str">
        <f t="shared" si="31"/>
        <v/>
      </c>
      <c r="AT35" s="245" t="str">
        <f t="shared" si="32"/>
        <v/>
      </c>
      <c r="AU35" s="244"/>
      <c r="AV35" s="245" t="str">
        <f t="shared" si="34"/>
        <v/>
      </c>
      <c r="AW35" s="245">
        <f t="shared" si="35"/>
        <v>0</v>
      </c>
      <c r="AX35" s="244"/>
      <c r="AY35" s="60" t="str">
        <f t="shared" si="33"/>
        <v/>
      </c>
      <c r="AZ35" s="61">
        <f t="shared" si="14"/>
        <v>0</v>
      </c>
    </row>
    <row r="36" spans="1:52" ht="15" customHeight="1" x14ac:dyDescent="0.25">
      <c r="A36">
        <v>19</v>
      </c>
      <c r="B36" s="247">
        <f>'M5'!B36</f>
        <v>0</v>
      </c>
      <c r="C36" s="260" t="str">
        <f>IF('M5'!C36="","",IF('M5'!C36&gt;0,'M5'!C36))</f>
        <v/>
      </c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15"/>
        <v>0</v>
      </c>
      <c r="N36" s="163" t="str">
        <f t="shared" si="16"/>
        <v/>
      </c>
      <c r="O36" s="163" t="str">
        <f t="shared" si="0"/>
        <v/>
      </c>
      <c r="P36" s="163" t="str">
        <f t="shared" si="0"/>
        <v/>
      </c>
      <c r="Q36" s="163">
        <f t="shared" si="17"/>
        <v>0</v>
      </c>
      <c r="R36" s="103" t="str">
        <f t="shared" si="1"/>
        <v/>
      </c>
      <c r="S36" s="103" t="str">
        <f t="shared" si="2"/>
        <v/>
      </c>
      <c r="T36" s="103" t="str">
        <f t="shared" si="3"/>
        <v/>
      </c>
      <c r="U36" s="103" t="str">
        <f t="shared" si="18"/>
        <v/>
      </c>
      <c r="V36" s="103" t="str">
        <f t="shared" si="4"/>
        <v/>
      </c>
      <c r="W36" s="103" t="str">
        <f t="shared" si="5"/>
        <v/>
      </c>
      <c r="X36" s="103">
        <f t="shared" si="6"/>
        <v>0</v>
      </c>
      <c r="Y36" s="164" t="b">
        <f t="shared" si="7"/>
        <v>0</v>
      </c>
      <c r="Z36" s="164" t="b">
        <f t="shared" si="8"/>
        <v>0</v>
      </c>
      <c r="AA36" s="164" t="b">
        <f t="shared" si="9"/>
        <v>0</v>
      </c>
      <c r="AB36" s="164" t="b">
        <f t="shared" si="10"/>
        <v>0</v>
      </c>
      <c r="AC36" s="164" t="b">
        <f t="shared" si="11"/>
        <v>0</v>
      </c>
      <c r="AD36" s="164" t="b">
        <f t="shared" si="19"/>
        <v>0</v>
      </c>
      <c r="AE36" s="164" t="b">
        <f t="shared" si="20"/>
        <v>0</v>
      </c>
      <c r="AF36" s="164" t="b">
        <f t="shared" si="21"/>
        <v>0</v>
      </c>
      <c r="AG36" s="164" t="b">
        <f t="shared" si="22"/>
        <v>0</v>
      </c>
      <c r="AH36" s="164" t="b">
        <f t="shared" si="23"/>
        <v>0</v>
      </c>
      <c r="AI36" s="169" t="str">
        <f t="shared" si="12"/>
        <v/>
      </c>
      <c r="AJ36" s="265" t="str">
        <f t="shared" si="13"/>
        <v/>
      </c>
      <c r="AK36" s="242" t="str">
        <f t="shared" si="24"/>
        <v/>
      </c>
      <c r="AL36" s="167" t="str">
        <f t="shared" si="25"/>
        <v/>
      </c>
      <c r="AM36" s="168">
        <f t="shared" si="26"/>
        <v>0</v>
      </c>
      <c r="AN36" s="149" t="str">
        <f t="shared" si="27"/>
        <v/>
      </c>
      <c r="AO36" s="150" t="str">
        <f t="shared" si="28"/>
        <v/>
      </c>
      <c r="AP36" s="138"/>
      <c r="AQ36" s="167" t="str">
        <f t="shared" si="29"/>
        <v/>
      </c>
      <c r="AR36" s="245" t="str">
        <f t="shared" si="30"/>
        <v/>
      </c>
      <c r="AS36" s="245" t="str">
        <f t="shared" si="31"/>
        <v/>
      </c>
      <c r="AT36" s="245" t="str">
        <f t="shared" si="32"/>
        <v/>
      </c>
      <c r="AU36" s="244"/>
      <c r="AV36" s="245" t="str">
        <f t="shared" si="34"/>
        <v/>
      </c>
      <c r="AW36" s="245">
        <f t="shared" si="35"/>
        <v>0</v>
      </c>
      <c r="AX36" s="244"/>
      <c r="AY36" s="60" t="str">
        <f t="shared" si="33"/>
        <v/>
      </c>
      <c r="AZ36" s="61">
        <f t="shared" si="14"/>
        <v>0</v>
      </c>
    </row>
    <row r="37" spans="1:52" ht="15" customHeight="1" x14ac:dyDescent="0.25">
      <c r="A37">
        <v>20</v>
      </c>
      <c r="B37" s="247">
        <f>'M5'!B37</f>
        <v>0</v>
      </c>
      <c r="C37" s="260" t="str">
        <f>IF('M5'!C37="","",IF('M5'!C37&gt;0,'M5'!C37))</f>
        <v/>
      </c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15"/>
        <v>0</v>
      </c>
      <c r="N37" s="163" t="str">
        <f t="shared" si="16"/>
        <v/>
      </c>
      <c r="O37" s="163" t="str">
        <f t="shared" si="0"/>
        <v/>
      </c>
      <c r="P37" s="163" t="str">
        <f t="shared" si="0"/>
        <v/>
      </c>
      <c r="Q37" s="163">
        <f t="shared" si="17"/>
        <v>0</v>
      </c>
      <c r="R37" s="103" t="str">
        <f t="shared" si="1"/>
        <v/>
      </c>
      <c r="S37" s="103" t="str">
        <f t="shared" si="2"/>
        <v/>
      </c>
      <c r="T37" s="103" t="str">
        <f t="shared" si="3"/>
        <v/>
      </c>
      <c r="U37" s="103" t="str">
        <f t="shared" si="18"/>
        <v/>
      </c>
      <c r="V37" s="103" t="str">
        <f t="shared" si="4"/>
        <v/>
      </c>
      <c r="W37" s="103" t="str">
        <f t="shared" si="5"/>
        <v/>
      </c>
      <c r="X37" s="103">
        <f t="shared" si="6"/>
        <v>0</v>
      </c>
      <c r="Y37" s="164" t="b">
        <f t="shared" si="7"/>
        <v>0</v>
      </c>
      <c r="Z37" s="164" t="b">
        <f t="shared" si="8"/>
        <v>0</v>
      </c>
      <c r="AA37" s="164" t="b">
        <f t="shared" si="9"/>
        <v>0</v>
      </c>
      <c r="AB37" s="164" t="b">
        <f t="shared" si="10"/>
        <v>0</v>
      </c>
      <c r="AC37" s="164" t="b">
        <f t="shared" si="11"/>
        <v>0</v>
      </c>
      <c r="AD37" s="164" t="b">
        <f t="shared" si="19"/>
        <v>0</v>
      </c>
      <c r="AE37" s="164" t="b">
        <f t="shared" si="20"/>
        <v>0</v>
      </c>
      <c r="AF37" s="164" t="b">
        <f t="shared" si="21"/>
        <v>0</v>
      </c>
      <c r="AG37" s="164" t="b">
        <f t="shared" si="22"/>
        <v>0</v>
      </c>
      <c r="AH37" s="164" t="b">
        <f t="shared" si="23"/>
        <v>0</v>
      </c>
      <c r="AI37" s="169" t="str">
        <f t="shared" si="12"/>
        <v/>
      </c>
      <c r="AJ37" s="265" t="str">
        <f t="shared" si="13"/>
        <v/>
      </c>
      <c r="AK37" s="242" t="str">
        <f t="shared" si="24"/>
        <v/>
      </c>
      <c r="AL37" s="167" t="str">
        <f t="shared" si="25"/>
        <v/>
      </c>
      <c r="AM37" s="168">
        <f t="shared" si="26"/>
        <v>0</v>
      </c>
      <c r="AN37" s="149" t="str">
        <f t="shared" si="27"/>
        <v/>
      </c>
      <c r="AO37" s="150" t="str">
        <f t="shared" si="28"/>
        <v/>
      </c>
      <c r="AP37" s="138"/>
      <c r="AQ37" s="167" t="str">
        <f t="shared" si="29"/>
        <v/>
      </c>
      <c r="AR37" s="245" t="str">
        <f t="shared" si="30"/>
        <v/>
      </c>
      <c r="AS37" s="245" t="str">
        <f t="shared" si="31"/>
        <v/>
      </c>
      <c r="AT37" s="245" t="str">
        <f t="shared" si="32"/>
        <v/>
      </c>
      <c r="AU37" s="244"/>
      <c r="AV37" s="245" t="str">
        <f t="shared" si="34"/>
        <v/>
      </c>
      <c r="AW37" s="245">
        <f t="shared" si="35"/>
        <v>0</v>
      </c>
      <c r="AX37" s="244"/>
      <c r="AY37" s="60" t="str">
        <f t="shared" si="33"/>
        <v/>
      </c>
      <c r="AZ37" s="61">
        <f t="shared" si="14"/>
        <v>0</v>
      </c>
    </row>
    <row r="38" spans="1:52" ht="15" customHeight="1" x14ac:dyDescent="0.25">
      <c r="A38">
        <v>21</v>
      </c>
      <c r="B38" s="17">
        <f>'M5'!B38</f>
        <v>0</v>
      </c>
      <c r="C38" s="260" t="str">
        <f>IF('M5'!C38="","",IF('M5'!C38&gt;0,'M5'!C38))</f>
        <v/>
      </c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15"/>
        <v>0</v>
      </c>
      <c r="N38" s="163" t="str">
        <f t="shared" si="16"/>
        <v/>
      </c>
      <c r="O38" s="163" t="str">
        <f t="shared" si="0"/>
        <v/>
      </c>
      <c r="P38" s="163" t="str">
        <f t="shared" si="0"/>
        <v/>
      </c>
      <c r="Q38" s="163">
        <f t="shared" si="17"/>
        <v>0</v>
      </c>
      <c r="R38" s="103" t="str">
        <f t="shared" si="1"/>
        <v/>
      </c>
      <c r="S38" s="103" t="str">
        <f t="shared" si="2"/>
        <v/>
      </c>
      <c r="T38" s="103" t="str">
        <f t="shared" si="3"/>
        <v/>
      </c>
      <c r="U38" s="103" t="str">
        <f t="shared" si="18"/>
        <v/>
      </c>
      <c r="V38" s="103" t="str">
        <f t="shared" si="4"/>
        <v/>
      </c>
      <c r="W38" s="103" t="str">
        <f t="shared" si="5"/>
        <v/>
      </c>
      <c r="X38" s="103">
        <f t="shared" si="6"/>
        <v>0</v>
      </c>
      <c r="Y38" s="164" t="b">
        <f t="shared" si="7"/>
        <v>0</v>
      </c>
      <c r="Z38" s="164" t="b">
        <f t="shared" si="8"/>
        <v>0</v>
      </c>
      <c r="AA38" s="164" t="b">
        <f t="shared" si="9"/>
        <v>0</v>
      </c>
      <c r="AB38" s="164" t="b">
        <f t="shared" si="10"/>
        <v>0</v>
      </c>
      <c r="AC38" s="164" t="b">
        <f t="shared" si="11"/>
        <v>0</v>
      </c>
      <c r="AD38" s="164" t="b">
        <f t="shared" si="19"/>
        <v>0</v>
      </c>
      <c r="AE38" s="164" t="b">
        <f t="shared" si="20"/>
        <v>0</v>
      </c>
      <c r="AF38" s="164" t="b">
        <f t="shared" si="21"/>
        <v>0</v>
      </c>
      <c r="AG38" s="164" t="b">
        <f t="shared" si="22"/>
        <v>0</v>
      </c>
      <c r="AH38" s="164" t="b">
        <f t="shared" si="23"/>
        <v>0</v>
      </c>
      <c r="AI38" s="169" t="str">
        <f t="shared" si="12"/>
        <v/>
      </c>
      <c r="AJ38" s="265" t="str">
        <f t="shared" si="13"/>
        <v/>
      </c>
      <c r="AK38" s="242" t="str">
        <f t="shared" si="24"/>
        <v/>
      </c>
      <c r="AL38" s="167" t="str">
        <f t="shared" si="25"/>
        <v/>
      </c>
      <c r="AM38" s="168">
        <f t="shared" si="26"/>
        <v>0</v>
      </c>
      <c r="AN38" s="149" t="str">
        <f t="shared" si="27"/>
        <v/>
      </c>
      <c r="AO38" s="150" t="str">
        <f t="shared" si="28"/>
        <v/>
      </c>
      <c r="AP38" s="138"/>
      <c r="AQ38" s="167" t="str">
        <f t="shared" si="29"/>
        <v/>
      </c>
      <c r="AR38" s="245" t="str">
        <f t="shared" si="30"/>
        <v/>
      </c>
      <c r="AS38" s="245" t="str">
        <f t="shared" si="31"/>
        <v/>
      </c>
      <c r="AT38" s="245" t="str">
        <f t="shared" si="32"/>
        <v/>
      </c>
      <c r="AU38" s="244"/>
      <c r="AV38" s="245" t="str">
        <f t="shared" si="34"/>
        <v/>
      </c>
      <c r="AW38" s="245">
        <f t="shared" si="35"/>
        <v>0</v>
      </c>
      <c r="AX38" s="244"/>
      <c r="AY38" s="60" t="str">
        <f t="shared" si="33"/>
        <v/>
      </c>
      <c r="AZ38" s="61">
        <f t="shared" si="14"/>
        <v>0</v>
      </c>
    </row>
    <row r="39" spans="1:52" ht="15" customHeight="1" x14ac:dyDescent="0.25">
      <c r="A39">
        <v>22</v>
      </c>
      <c r="B39" s="17">
        <f>'M5'!B39</f>
        <v>0</v>
      </c>
      <c r="C39" s="260" t="str">
        <f>IF('M5'!C39="","",IF('M5'!C39&gt;0,'M5'!C39))</f>
        <v/>
      </c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15"/>
        <v>0</v>
      </c>
      <c r="N39" s="163" t="str">
        <f t="shared" si="16"/>
        <v/>
      </c>
      <c r="O39" s="163" t="str">
        <f t="shared" si="0"/>
        <v/>
      </c>
      <c r="P39" s="163" t="str">
        <f t="shared" si="0"/>
        <v/>
      </c>
      <c r="Q39" s="163">
        <f t="shared" si="17"/>
        <v>0</v>
      </c>
      <c r="R39" s="103" t="str">
        <f t="shared" si="1"/>
        <v/>
      </c>
      <c r="S39" s="103" t="str">
        <f t="shared" si="2"/>
        <v/>
      </c>
      <c r="T39" s="103" t="str">
        <f t="shared" si="3"/>
        <v/>
      </c>
      <c r="U39" s="103" t="str">
        <f t="shared" si="18"/>
        <v/>
      </c>
      <c r="V39" s="103" t="str">
        <f t="shared" si="4"/>
        <v/>
      </c>
      <c r="W39" s="103" t="str">
        <f t="shared" si="5"/>
        <v/>
      </c>
      <c r="X39" s="103">
        <f t="shared" si="6"/>
        <v>0</v>
      </c>
      <c r="Y39" s="164" t="b">
        <f t="shared" si="7"/>
        <v>0</v>
      </c>
      <c r="Z39" s="164" t="b">
        <f t="shared" si="8"/>
        <v>0</v>
      </c>
      <c r="AA39" s="164" t="b">
        <f t="shared" si="9"/>
        <v>0</v>
      </c>
      <c r="AB39" s="164" t="b">
        <f t="shared" si="10"/>
        <v>0</v>
      </c>
      <c r="AC39" s="164" t="b">
        <f t="shared" si="11"/>
        <v>0</v>
      </c>
      <c r="AD39" s="164" t="b">
        <f t="shared" si="19"/>
        <v>0</v>
      </c>
      <c r="AE39" s="164" t="b">
        <f t="shared" si="20"/>
        <v>0</v>
      </c>
      <c r="AF39" s="164" t="b">
        <f t="shared" si="21"/>
        <v>0</v>
      </c>
      <c r="AG39" s="164" t="b">
        <f t="shared" si="22"/>
        <v>0</v>
      </c>
      <c r="AH39" s="164" t="b">
        <f t="shared" si="23"/>
        <v>0</v>
      </c>
      <c r="AI39" s="169" t="str">
        <f t="shared" si="12"/>
        <v/>
      </c>
      <c r="AJ39" s="265" t="str">
        <f t="shared" si="13"/>
        <v/>
      </c>
      <c r="AK39" s="242" t="str">
        <f t="shared" si="24"/>
        <v/>
      </c>
      <c r="AL39" s="167" t="str">
        <f t="shared" si="25"/>
        <v/>
      </c>
      <c r="AM39" s="168">
        <f t="shared" si="26"/>
        <v>0</v>
      </c>
      <c r="AN39" s="149" t="str">
        <f t="shared" si="27"/>
        <v/>
      </c>
      <c r="AO39" s="150" t="str">
        <f t="shared" si="28"/>
        <v/>
      </c>
      <c r="AP39" s="138"/>
      <c r="AQ39" s="167" t="str">
        <f t="shared" si="29"/>
        <v/>
      </c>
      <c r="AR39" s="245" t="str">
        <f t="shared" si="30"/>
        <v/>
      </c>
      <c r="AS39" s="245" t="str">
        <f t="shared" si="31"/>
        <v/>
      </c>
      <c r="AT39" s="245" t="str">
        <f t="shared" si="32"/>
        <v/>
      </c>
      <c r="AU39" s="244"/>
      <c r="AV39" s="245" t="str">
        <f t="shared" si="34"/>
        <v/>
      </c>
      <c r="AW39" s="245">
        <f t="shared" si="35"/>
        <v>0</v>
      </c>
      <c r="AX39" s="244"/>
      <c r="AY39" s="60" t="str">
        <f t="shared" si="33"/>
        <v/>
      </c>
      <c r="AZ39" s="61">
        <f t="shared" si="14"/>
        <v>0</v>
      </c>
    </row>
    <row r="40" spans="1:52" ht="15" customHeight="1" x14ac:dyDescent="0.25">
      <c r="A40">
        <v>23</v>
      </c>
      <c r="B40" s="17">
        <f>'M5'!B40</f>
        <v>0</v>
      </c>
      <c r="C40" s="260" t="str">
        <f>IF('M5'!C40="","",IF('M5'!C40&gt;0,'M5'!C40))</f>
        <v/>
      </c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15"/>
        <v>0</v>
      </c>
      <c r="N40" s="163" t="str">
        <f t="shared" si="16"/>
        <v/>
      </c>
      <c r="O40" s="163" t="str">
        <f t="shared" si="0"/>
        <v/>
      </c>
      <c r="P40" s="163" t="str">
        <f t="shared" si="0"/>
        <v/>
      </c>
      <c r="Q40" s="163">
        <f t="shared" si="17"/>
        <v>0</v>
      </c>
      <c r="R40" s="103" t="str">
        <f t="shared" si="1"/>
        <v/>
      </c>
      <c r="S40" s="103" t="str">
        <f t="shared" si="2"/>
        <v/>
      </c>
      <c r="T40" s="103" t="str">
        <f t="shared" si="3"/>
        <v/>
      </c>
      <c r="U40" s="103" t="str">
        <f t="shared" si="18"/>
        <v/>
      </c>
      <c r="V40" s="103" t="str">
        <f t="shared" si="4"/>
        <v/>
      </c>
      <c r="W40" s="103" t="str">
        <f t="shared" si="5"/>
        <v/>
      </c>
      <c r="X40" s="103">
        <f t="shared" si="6"/>
        <v>0</v>
      </c>
      <c r="Y40" s="164" t="b">
        <f t="shared" si="7"/>
        <v>0</v>
      </c>
      <c r="Z40" s="164" t="b">
        <f t="shared" si="8"/>
        <v>0</v>
      </c>
      <c r="AA40" s="164" t="b">
        <f t="shared" si="9"/>
        <v>0</v>
      </c>
      <c r="AB40" s="164" t="b">
        <f t="shared" si="10"/>
        <v>0</v>
      </c>
      <c r="AC40" s="164" t="b">
        <f t="shared" si="11"/>
        <v>0</v>
      </c>
      <c r="AD40" s="164" t="b">
        <f t="shared" si="19"/>
        <v>0</v>
      </c>
      <c r="AE40" s="164" t="b">
        <f t="shared" si="20"/>
        <v>0</v>
      </c>
      <c r="AF40" s="164" t="b">
        <f t="shared" si="21"/>
        <v>0</v>
      </c>
      <c r="AG40" s="164" t="b">
        <f t="shared" si="22"/>
        <v>0</v>
      </c>
      <c r="AH40" s="164" t="b">
        <f t="shared" si="23"/>
        <v>0</v>
      </c>
      <c r="AI40" s="169" t="str">
        <f t="shared" si="12"/>
        <v/>
      </c>
      <c r="AJ40" s="265" t="str">
        <f t="shared" si="13"/>
        <v/>
      </c>
      <c r="AK40" s="242" t="str">
        <f t="shared" si="24"/>
        <v/>
      </c>
      <c r="AL40" s="167" t="str">
        <f t="shared" si="25"/>
        <v/>
      </c>
      <c r="AM40" s="168">
        <f t="shared" si="26"/>
        <v>0</v>
      </c>
      <c r="AN40" s="149" t="str">
        <f t="shared" si="27"/>
        <v/>
      </c>
      <c r="AO40" s="150" t="str">
        <f t="shared" si="28"/>
        <v/>
      </c>
      <c r="AP40" s="138"/>
      <c r="AQ40" s="167" t="str">
        <f t="shared" si="29"/>
        <v/>
      </c>
      <c r="AR40" s="245" t="str">
        <f t="shared" si="30"/>
        <v/>
      </c>
      <c r="AS40" s="245" t="str">
        <f t="shared" si="31"/>
        <v/>
      </c>
      <c r="AT40" s="245" t="str">
        <f t="shared" si="32"/>
        <v/>
      </c>
      <c r="AU40" s="244"/>
      <c r="AV40" s="245" t="str">
        <f t="shared" si="34"/>
        <v/>
      </c>
      <c r="AW40" s="245">
        <f t="shared" si="35"/>
        <v>0</v>
      </c>
      <c r="AX40" s="244"/>
      <c r="AY40" s="60" t="str">
        <f t="shared" si="33"/>
        <v/>
      </c>
      <c r="AZ40" s="61">
        <f t="shared" si="14"/>
        <v>0</v>
      </c>
    </row>
    <row r="41" spans="1:52" ht="15" customHeight="1" x14ac:dyDescent="0.25">
      <c r="A41">
        <v>24</v>
      </c>
      <c r="B41" s="17">
        <f>'M5'!B41</f>
        <v>0</v>
      </c>
      <c r="C41" s="260" t="str">
        <f>IF('M5'!C41="","",IF('M5'!C41&gt;0,'M5'!C41))</f>
        <v/>
      </c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15"/>
        <v>0</v>
      </c>
      <c r="N41" s="163" t="str">
        <f t="shared" si="16"/>
        <v/>
      </c>
      <c r="O41" s="163" t="str">
        <f t="shared" si="0"/>
        <v/>
      </c>
      <c r="P41" s="163" t="str">
        <f t="shared" si="0"/>
        <v/>
      </c>
      <c r="Q41" s="163">
        <f t="shared" si="17"/>
        <v>0</v>
      </c>
      <c r="R41" s="103" t="str">
        <f t="shared" si="1"/>
        <v/>
      </c>
      <c r="S41" s="103" t="str">
        <f t="shared" si="2"/>
        <v/>
      </c>
      <c r="T41" s="103" t="str">
        <f t="shared" si="3"/>
        <v/>
      </c>
      <c r="U41" s="103" t="str">
        <f t="shared" si="18"/>
        <v/>
      </c>
      <c r="V41" s="103" t="str">
        <f t="shared" si="4"/>
        <v/>
      </c>
      <c r="W41" s="103" t="str">
        <f t="shared" si="5"/>
        <v/>
      </c>
      <c r="X41" s="103">
        <f t="shared" si="6"/>
        <v>0</v>
      </c>
      <c r="Y41" s="164" t="b">
        <f t="shared" si="7"/>
        <v>0</v>
      </c>
      <c r="Z41" s="164" t="b">
        <f t="shared" si="8"/>
        <v>0</v>
      </c>
      <c r="AA41" s="164" t="b">
        <f t="shared" si="9"/>
        <v>0</v>
      </c>
      <c r="AB41" s="164" t="b">
        <f t="shared" si="10"/>
        <v>0</v>
      </c>
      <c r="AC41" s="164" t="b">
        <f t="shared" si="11"/>
        <v>0</v>
      </c>
      <c r="AD41" s="164" t="b">
        <f t="shared" si="19"/>
        <v>0</v>
      </c>
      <c r="AE41" s="164" t="b">
        <f t="shared" si="20"/>
        <v>0</v>
      </c>
      <c r="AF41" s="164" t="b">
        <f t="shared" si="21"/>
        <v>0</v>
      </c>
      <c r="AG41" s="164" t="b">
        <f t="shared" si="22"/>
        <v>0</v>
      </c>
      <c r="AH41" s="164" t="b">
        <f t="shared" si="23"/>
        <v>0</v>
      </c>
      <c r="AI41" s="169" t="str">
        <f t="shared" si="12"/>
        <v/>
      </c>
      <c r="AJ41" s="265" t="str">
        <f t="shared" si="13"/>
        <v/>
      </c>
      <c r="AK41" s="242" t="str">
        <f t="shared" si="24"/>
        <v/>
      </c>
      <c r="AL41" s="167" t="str">
        <f t="shared" si="25"/>
        <v/>
      </c>
      <c r="AM41" s="168">
        <f t="shared" si="26"/>
        <v>0</v>
      </c>
      <c r="AN41" s="149" t="str">
        <f t="shared" si="27"/>
        <v/>
      </c>
      <c r="AO41" s="150" t="str">
        <f t="shared" si="28"/>
        <v/>
      </c>
      <c r="AP41" s="138"/>
      <c r="AQ41" s="167" t="str">
        <f t="shared" si="29"/>
        <v/>
      </c>
      <c r="AR41" s="245" t="str">
        <f t="shared" si="30"/>
        <v/>
      </c>
      <c r="AS41" s="245" t="str">
        <f t="shared" si="31"/>
        <v/>
      </c>
      <c r="AT41" s="245" t="str">
        <f t="shared" si="32"/>
        <v/>
      </c>
      <c r="AU41" s="244"/>
      <c r="AV41" s="245" t="str">
        <f t="shared" si="34"/>
        <v/>
      </c>
      <c r="AW41" s="245">
        <f t="shared" si="35"/>
        <v>0</v>
      </c>
      <c r="AX41" s="244"/>
      <c r="AY41" s="60" t="str">
        <f t="shared" si="33"/>
        <v/>
      </c>
      <c r="AZ41" s="61">
        <f t="shared" si="14"/>
        <v>0</v>
      </c>
    </row>
    <row r="42" spans="1:52" ht="15" customHeight="1" x14ac:dyDescent="0.25">
      <c r="A42">
        <v>25</v>
      </c>
      <c r="B42" s="17">
        <f>'M5'!B42</f>
        <v>0</v>
      </c>
      <c r="C42" s="260" t="str">
        <f>IF('M5'!C42="","",IF('M5'!C42&gt;0,'M5'!C42))</f>
        <v/>
      </c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15"/>
        <v>0</v>
      </c>
      <c r="N42" s="163" t="str">
        <f t="shared" si="16"/>
        <v/>
      </c>
      <c r="O42" s="163" t="str">
        <f t="shared" si="0"/>
        <v/>
      </c>
      <c r="P42" s="163" t="str">
        <f t="shared" si="0"/>
        <v/>
      </c>
      <c r="Q42" s="163">
        <f t="shared" si="17"/>
        <v>0</v>
      </c>
      <c r="R42" s="103" t="str">
        <f t="shared" si="1"/>
        <v/>
      </c>
      <c r="S42" s="103" t="str">
        <f t="shared" si="2"/>
        <v/>
      </c>
      <c r="T42" s="103" t="str">
        <f t="shared" si="3"/>
        <v/>
      </c>
      <c r="U42" s="103" t="str">
        <f t="shared" si="18"/>
        <v/>
      </c>
      <c r="V42" s="103" t="str">
        <f t="shared" si="4"/>
        <v/>
      </c>
      <c r="W42" s="103" t="str">
        <f t="shared" si="5"/>
        <v/>
      </c>
      <c r="X42" s="103">
        <f t="shared" si="6"/>
        <v>0</v>
      </c>
      <c r="Y42" s="164" t="b">
        <f t="shared" si="7"/>
        <v>0</v>
      </c>
      <c r="Z42" s="164" t="b">
        <f t="shared" si="8"/>
        <v>0</v>
      </c>
      <c r="AA42" s="164" t="b">
        <f t="shared" si="9"/>
        <v>0</v>
      </c>
      <c r="AB42" s="164" t="b">
        <f t="shared" si="10"/>
        <v>0</v>
      </c>
      <c r="AC42" s="164" t="b">
        <f t="shared" si="11"/>
        <v>0</v>
      </c>
      <c r="AD42" s="164" t="b">
        <f t="shared" si="19"/>
        <v>0</v>
      </c>
      <c r="AE42" s="164" t="b">
        <f t="shared" si="20"/>
        <v>0</v>
      </c>
      <c r="AF42" s="164" t="b">
        <f t="shared" si="21"/>
        <v>0</v>
      </c>
      <c r="AG42" s="164" t="b">
        <f t="shared" si="22"/>
        <v>0</v>
      </c>
      <c r="AH42" s="164" t="b">
        <f t="shared" si="23"/>
        <v>0</v>
      </c>
      <c r="AI42" s="169" t="str">
        <f t="shared" si="12"/>
        <v/>
      </c>
      <c r="AJ42" s="265" t="str">
        <f t="shared" si="13"/>
        <v/>
      </c>
      <c r="AK42" s="242" t="str">
        <f t="shared" si="24"/>
        <v/>
      </c>
      <c r="AL42" s="167" t="str">
        <f t="shared" si="25"/>
        <v/>
      </c>
      <c r="AM42" s="168">
        <f t="shared" si="26"/>
        <v>0</v>
      </c>
      <c r="AN42" s="149" t="str">
        <f t="shared" si="27"/>
        <v/>
      </c>
      <c r="AO42" s="150" t="str">
        <f t="shared" si="28"/>
        <v/>
      </c>
      <c r="AP42" s="138"/>
      <c r="AQ42" s="167" t="str">
        <f t="shared" si="29"/>
        <v/>
      </c>
      <c r="AR42" s="245" t="str">
        <f t="shared" si="30"/>
        <v/>
      </c>
      <c r="AS42" s="245" t="str">
        <f t="shared" si="31"/>
        <v/>
      </c>
      <c r="AT42" s="245" t="str">
        <f t="shared" si="32"/>
        <v/>
      </c>
      <c r="AU42" s="244"/>
      <c r="AV42" s="245" t="str">
        <f t="shared" si="34"/>
        <v/>
      </c>
      <c r="AW42" s="245">
        <f t="shared" si="35"/>
        <v>0</v>
      </c>
      <c r="AX42" s="244"/>
      <c r="AY42" s="60" t="str">
        <f t="shared" si="33"/>
        <v/>
      </c>
      <c r="AZ42" s="61">
        <f t="shared" si="14"/>
        <v>0</v>
      </c>
    </row>
    <row r="43" spans="1:52" ht="15" customHeight="1" x14ac:dyDescent="0.25">
      <c r="A43">
        <v>26</v>
      </c>
      <c r="B43" s="17">
        <f>'M5'!B43</f>
        <v>0</v>
      </c>
      <c r="C43" s="260" t="str">
        <f>IF('M5'!C43="","",IF('M5'!C43&gt;0,'M5'!C43))</f>
        <v/>
      </c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15"/>
        <v>0</v>
      </c>
      <c r="N43" s="163" t="str">
        <f t="shared" si="16"/>
        <v/>
      </c>
      <c r="O43" s="163" t="str">
        <f t="shared" si="0"/>
        <v/>
      </c>
      <c r="P43" s="163" t="str">
        <f t="shared" si="0"/>
        <v/>
      </c>
      <c r="Q43" s="163">
        <f t="shared" si="17"/>
        <v>0</v>
      </c>
      <c r="R43" s="103" t="str">
        <f t="shared" si="1"/>
        <v/>
      </c>
      <c r="S43" s="103" t="str">
        <f t="shared" si="2"/>
        <v/>
      </c>
      <c r="T43" s="103" t="str">
        <f t="shared" si="3"/>
        <v/>
      </c>
      <c r="U43" s="103" t="str">
        <f t="shared" si="18"/>
        <v/>
      </c>
      <c r="V43" s="103" t="str">
        <f t="shared" si="4"/>
        <v/>
      </c>
      <c r="W43" s="103" t="str">
        <f t="shared" si="5"/>
        <v/>
      </c>
      <c r="X43" s="103">
        <f t="shared" si="6"/>
        <v>0</v>
      </c>
      <c r="Y43" s="164" t="b">
        <f t="shared" si="7"/>
        <v>0</v>
      </c>
      <c r="Z43" s="164" t="b">
        <f t="shared" si="8"/>
        <v>0</v>
      </c>
      <c r="AA43" s="164" t="b">
        <f t="shared" si="9"/>
        <v>0</v>
      </c>
      <c r="AB43" s="164" t="b">
        <f t="shared" si="10"/>
        <v>0</v>
      </c>
      <c r="AC43" s="164" t="b">
        <f t="shared" si="11"/>
        <v>0</v>
      </c>
      <c r="AD43" s="164" t="b">
        <f t="shared" si="19"/>
        <v>0</v>
      </c>
      <c r="AE43" s="164" t="b">
        <f t="shared" si="20"/>
        <v>0</v>
      </c>
      <c r="AF43" s="164" t="b">
        <f t="shared" si="21"/>
        <v>0</v>
      </c>
      <c r="AG43" s="164" t="b">
        <f t="shared" si="22"/>
        <v>0</v>
      </c>
      <c r="AH43" s="164" t="b">
        <f t="shared" si="23"/>
        <v>0</v>
      </c>
      <c r="AI43" s="169" t="str">
        <f t="shared" si="12"/>
        <v/>
      </c>
      <c r="AJ43" s="265" t="str">
        <f t="shared" si="13"/>
        <v/>
      </c>
      <c r="AK43" s="242" t="str">
        <f t="shared" si="24"/>
        <v/>
      </c>
      <c r="AL43" s="167" t="str">
        <f t="shared" si="25"/>
        <v/>
      </c>
      <c r="AM43" s="168">
        <f t="shared" si="26"/>
        <v>0</v>
      </c>
      <c r="AN43" s="149" t="str">
        <f t="shared" si="27"/>
        <v/>
      </c>
      <c r="AO43" s="150" t="str">
        <f t="shared" si="28"/>
        <v/>
      </c>
      <c r="AP43" s="138"/>
      <c r="AQ43" s="167" t="str">
        <f t="shared" si="29"/>
        <v/>
      </c>
      <c r="AR43" s="245" t="str">
        <f t="shared" si="30"/>
        <v/>
      </c>
      <c r="AS43" s="245" t="str">
        <f t="shared" si="31"/>
        <v/>
      </c>
      <c r="AT43" s="245" t="str">
        <f t="shared" si="32"/>
        <v/>
      </c>
      <c r="AU43" s="244"/>
      <c r="AV43" s="245" t="str">
        <f t="shared" si="34"/>
        <v/>
      </c>
      <c r="AW43" s="245">
        <f t="shared" si="35"/>
        <v>0</v>
      </c>
      <c r="AX43" s="244"/>
      <c r="AY43" s="60" t="str">
        <f t="shared" si="33"/>
        <v/>
      </c>
      <c r="AZ43" s="61">
        <f t="shared" si="14"/>
        <v>0</v>
      </c>
    </row>
    <row r="44" spans="1:52" ht="15" customHeight="1" x14ac:dyDescent="0.25">
      <c r="A44">
        <v>27</v>
      </c>
      <c r="B44" s="17">
        <f>'M5'!B44</f>
        <v>0</v>
      </c>
      <c r="C44" s="260" t="str">
        <f>IF('M5'!C44="","",IF('M5'!C44&gt;0,'M5'!C44))</f>
        <v/>
      </c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15"/>
        <v>0</v>
      </c>
      <c r="N44" s="163" t="str">
        <f t="shared" si="16"/>
        <v/>
      </c>
      <c r="O44" s="163" t="str">
        <f t="shared" si="0"/>
        <v/>
      </c>
      <c r="P44" s="163" t="str">
        <f t="shared" si="0"/>
        <v/>
      </c>
      <c r="Q44" s="163">
        <f t="shared" si="17"/>
        <v>0</v>
      </c>
      <c r="R44" s="103" t="str">
        <f t="shared" si="1"/>
        <v/>
      </c>
      <c r="S44" s="103" t="str">
        <f t="shared" si="2"/>
        <v/>
      </c>
      <c r="T44" s="103" t="str">
        <f t="shared" si="3"/>
        <v/>
      </c>
      <c r="U44" s="103" t="str">
        <f t="shared" si="18"/>
        <v/>
      </c>
      <c r="V44" s="103" t="str">
        <f t="shared" si="4"/>
        <v/>
      </c>
      <c r="W44" s="103" t="str">
        <f t="shared" si="5"/>
        <v/>
      </c>
      <c r="X44" s="103">
        <f t="shared" si="6"/>
        <v>0</v>
      </c>
      <c r="Y44" s="164" t="b">
        <f t="shared" si="7"/>
        <v>0</v>
      </c>
      <c r="Z44" s="164" t="b">
        <f t="shared" si="8"/>
        <v>0</v>
      </c>
      <c r="AA44" s="164" t="b">
        <f t="shared" si="9"/>
        <v>0</v>
      </c>
      <c r="AB44" s="164" t="b">
        <f t="shared" si="10"/>
        <v>0</v>
      </c>
      <c r="AC44" s="164" t="b">
        <f t="shared" si="11"/>
        <v>0</v>
      </c>
      <c r="AD44" s="164" t="b">
        <f t="shared" si="19"/>
        <v>0</v>
      </c>
      <c r="AE44" s="164" t="b">
        <f t="shared" si="20"/>
        <v>0</v>
      </c>
      <c r="AF44" s="164" t="b">
        <f t="shared" si="21"/>
        <v>0</v>
      </c>
      <c r="AG44" s="164" t="b">
        <f t="shared" si="22"/>
        <v>0</v>
      </c>
      <c r="AH44" s="164" t="b">
        <f t="shared" si="23"/>
        <v>0</v>
      </c>
      <c r="AI44" s="169" t="str">
        <f t="shared" si="12"/>
        <v/>
      </c>
      <c r="AJ44" s="265" t="str">
        <f t="shared" si="13"/>
        <v/>
      </c>
      <c r="AK44" s="242" t="str">
        <f t="shared" si="24"/>
        <v/>
      </c>
      <c r="AL44" s="167" t="str">
        <f t="shared" si="25"/>
        <v/>
      </c>
      <c r="AM44" s="168">
        <f t="shared" si="26"/>
        <v>0</v>
      </c>
      <c r="AN44" s="149" t="str">
        <f t="shared" si="27"/>
        <v/>
      </c>
      <c r="AO44" s="150" t="str">
        <f t="shared" si="28"/>
        <v/>
      </c>
      <c r="AP44" s="138"/>
      <c r="AQ44" s="167" t="str">
        <f t="shared" si="29"/>
        <v/>
      </c>
      <c r="AR44" s="245" t="str">
        <f t="shared" si="30"/>
        <v/>
      </c>
      <c r="AS44" s="245" t="str">
        <f t="shared" si="31"/>
        <v/>
      </c>
      <c r="AT44" s="245" t="str">
        <f t="shared" si="32"/>
        <v/>
      </c>
      <c r="AU44" s="244"/>
      <c r="AV44" s="245" t="str">
        <f t="shared" si="34"/>
        <v/>
      </c>
      <c r="AW44" s="245">
        <f t="shared" si="35"/>
        <v>0</v>
      </c>
      <c r="AX44" s="244"/>
      <c r="AY44" s="60" t="str">
        <f t="shared" si="33"/>
        <v/>
      </c>
      <c r="AZ44" s="61">
        <f t="shared" si="14"/>
        <v>0</v>
      </c>
    </row>
    <row r="45" spans="1:52" ht="15" customHeight="1" x14ac:dyDescent="0.25">
      <c r="A45">
        <v>28</v>
      </c>
      <c r="B45" s="17">
        <f>'M5'!B45</f>
        <v>0</v>
      </c>
      <c r="C45" s="260" t="str">
        <f>IF('M5'!C45="","",IF('M5'!C45&gt;0,'M5'!C45))</f>
        <v/>
      </c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15"/>
        <v>0</v>
      </c>
      <c r="N45" s="163" t="str">
        <f t="shared" si="16"/>
        <v/>
      </c>
      <c r="O45" s="163" t="str">
        <f t="shared" si="0"/>
        <v/>
      </c>
      <c r="P45" s="163" t="str">
        <f t="shared" si="0"/>
        <v/>
      </c>
      <c r="Q45" s="163">
        <f t="shared" si="17"/>
        <v>0</v>
      </c>
      <c r="R45" s="103" t="str">
        <f t="shared" si="1"/>
        <v/>
      </c>
      <c r="S45" s="103" t="str">
        <f t="shared" si="2"/>
        <v/>
      </c>
      <c r="T45" s="103" t="str">
        <f t="shared" si="3"/>
        <v/>
      </c>
      <c r="U45" s="103" t="str">
        <f t="shared" si="18"/>
        <v/>
      </c>
      <c r="V45" s="103" t="str">
        <f t="shared" si="4"/>
        <v/>
      </c>
      <c r="W45" s="103" t="str">
        <f t="shared" si="5"/>
        <v/>
      </c>
      <c r="X45" s="103">
        <f t="shared" si="6"/>
        <v>0</v>
      </c>
      <c r="Y45" s="164" t="b">
        <f t="shared" si="7"/>
        <v>0</v>
      </c>
      <c r="Z45" s="164" t="b">
        <f t="shared" si="8"/>
        <v>0</v>
      </c>
      <c r="AA45" s="164" t="b">
        <f t="shared" si="9"/>
        <v>0</v>
      </c>
      <c r="AB45" s="164" t="b">
        <f t="shared" si="10"/>
        <v>0</v>
      </c>
      <c r="AC45" s="164" t="b">
        <f t="shared" si="11"/>
        <v>0</v>
      </c>
      <c r="AD45" s="164" t="b">
        <f t="shared" si="19"/>
        <v>0</v>
      </c>
      <c r="AE45" s="164" t="b">
        <f t="shared" si="20"/>
        <v>0</v>
      </c>
      <c r="AF45" s="164" t="b">
        <f t="shared" si="21"/>
        <v>0</v>
      </c>
      <c r="AG45" s="164" t="b">
        <f t="shared" si="22"/>
        <v>0</v>
      </c>
      <c r="AH45" s="164" t="b">
        <f t="shared" si="23"/>
        <v>0</v>
      </c>
      <c r="AI45" s="169" t="str">
        <f t="shared" si="12"/>
        <v/>
      </c>
      <c r="AJ45" s="265" t="str">
        <f t="shared" si="13"/>
        <v/>
      </c>
      <c r="AK45" s="242" t="str">
        <f t="shared" si="24"/>
        <v/>
      </c>
      <c r="AL45" s="167" t="str">
        <f t="shared" si="25"/>
        <v/>
      </c>
      <c r="AM45" s="168">
        <f t="shared" si="26"/>
        <v>0</v>
      </c>
      <c r="AN45" s="149" t="str">
        <f t="shared" si="27"/>
        <v/>
      </c>
      <c r="AO45" s="150" t="str">
        <f t="shared" si="28"/>
        <v/>
      </c>
      <c r="AP45" s="138"/>
      <c r="AQ45" s="167" t="str">
        <f t="shared" si="29"/>
        <v/>
      </c>
      <c r="AR45" s="245" t="str">
        <f t="shared" si="30"/>
        <v/>
      </c>
      <c r="AS45" s="245" t="str">
        <f t="shared" si="31"/>
        <v/>
      </c>
      <c r="AT45" s="245" t="str">
        <f t="shared" si="32"/>
        <v/>
      </c>
      <c r="AU45" s="244"/>
      <c r="AV45" s="245" t="str">
        <f t="shared" si="34"/>
        <v/>
      </c>
      <c r="AW45" s="245">
        <f t="shared" si="35"/>
        <v>0</v>
      </c>
      <c r="AX45" s="244"/>
      <c r="AY45" s="60" t="str">
        <f t="shared" si="33"/>
        <v/>
      </c>
      <c r="AZ45" s="61">
        <f t="shared" si="14"/>
        <v>0</v>
      </c>
    </row>
    <row r="46" spans="1:52" ht="15" customHeight="1" x14ac:dyDescent="0.25">
      <c r="A46">
        <v>29</v>
      </c>
      <c r="B46" s="17">
        <f>'M5'!B46</f>
        <v>0</v>
      </c>
      <c r="C46" s="260" t="str">
        <f>IF('M5'!C46="","",IF('M5'!C46&gt;0,'M5'!C46))</f>
        <v/>
      </c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15"/>
        <v>0</v>
      </c>
      <c r="N46" s="163" t="str">
        <f t="shared" si="16"/>
        <v/>
      </c>
      <c r="O46" s="163" t="str">
        <f t="shared" si="0"/>
        <v/>
      </c>
      <c r="P46" s="163" t="str">
        <f t="shared" si="0"/>
        <v/>
      </c>
      <c r="Q46" s="163">
        <f t="shared" si="17"/>
        <v>0</v>
      </c>
      <c r="R46" s="103" t="str">
        <f t="shared" si="1"/>
        <v/>
      </c>
      <c r="S46" s="103" t="str">
        <f t="shared" si="2"/>
        <v/>
      </c>
      <c r="T46" s="103" t="str">
        <f t="shared" si="3"/>
        <v/>
      </c>
      <c r="U46" s="103" t="str">
        <f t="shared" si="18"/>
        <v/>
      </c>
      <c r="V46" s="103" t="str">
        <f t="shared" si="4"/>
        <v/>
      </c>
      <c r="W46" s="103" t="str">
        <f t="shared" si="5"/>
        <v/>
      </c>
      <c r="X46" s="103">
        <f t="shared" si="6"/>
        <v>0</v>
      </c>
      <c r="Y46" s="164" t="b">
        <f t="shared" si="7"/>
        <v>0</v>
      </c>
      <c r="Z46" s="164" t="b">
        <f t="shared" si="8"/>
        <v>0</v>
      </c>
      <c r="AA46" s="164" t="b">
        <f t="shared" si="9"/>
        <v>0</v>
      </c>
      <c r="AB46" s="164" t="b">
        <f t="shared" si="10"/>
        <v>0</v>
      </c>
      <c r="AC46" s="164" t="b">
        <f t="shared" si="11"/>
        <v>0</v>
      </c>
      <c r="AD46" s="164" t="b">
        <f t="shared" si="19"/>
        <v>0</v>
      </c>
      <c r="AE46" s="164" t="b">
        <f t="shared" si="20"/>
        <v>0</v>
      </c>
      <c r="AF46" s="164" t="b">
        <f t="shared" si="21"/>
        <v>0</v>
      </c>
      <c r="AG46" s="164" t="b">
        <f t="shared" si="22"/>
        <v>0</v>
      </c>
      <c r="AH46" s="164" t="b">
        <f t="shared" si="23"/>
        <v>0</v>
      </c>
      <c r="AI46" s="169" t="str">
        <f t="shared" si="12"/>
        <v/>
      </c>
      <c r="AJ46" s="265" t="str">
        <f t="shared" si="13"/>
        <v/>
      </c>
      <c r="AK46" s="242" t="str">
        <f t="shared" si="24"/>
        <v/>
      </c>
      <c r="AL46" s="167" t="str">
        <f t="shared" si="25"/>
        <v/>
      </c>
      <c r="AM46" s="168">
        <f t="shared" si="26"/>
        <v>0</v>
      </c>
      <c r="AN46" s="149" t="str">
        <f t="shared" si="27"/>
        <v/>
      </c>
      <c r="AO46" s="150" t="str">
        <f t="shared" si="28"/>
        <v/>
      </c>
      <c r="AP46" s="138"/>
      <c r="AQ46" s="167" t="str">
        <f t="shared" si="29"/>
        <v/>
      </c>
      <c r="AR46" s="245" t="str">
        <f t="shared" si="30"/>
        <v/>
      </c>
      <c r="AS46" s="245" t="str">
        <f t="shared" si="31"/>
        <v/>
      </c>
      <c r="AT46" s="245" t="str">
        <f t="shared" si="32"/>
        <v/>
      </c>
      <c r="AU46" s="244"/>
      <c r="AV46" s="245" t="str">
        <f t="shared" si="34"/>
        <v/>
      </c>
      <c r="AW46" s="245">
        <f t="shared" si="35"/>
        <v>0</v>
      </c>
      <c r="AX46" s="244"/>
      <c r="AY46" s="60" t="str">
        <f t="shared" si="33"/>
        <v/>
      </c>
      <c r="AZ46" s="61">
        <f t="shared" si="14"/>
        <v>0</v>
      </c>
    </row>
    <row r="47" spans="1:52" ht="15" customHeight="1" x14ac:dyDescent="0.25">
      <c r="A47">
        <v>30</v>
      </c>
      <c r="B47" s="17">
        <f>'M5'!B47</f>
        <v>0</v>
      </c>
      <c r="C47" s="260" t="str">
        <f>IF('M5'!C47="","",IF('M5'!C47&gt;0,'M5'!C47))</f>
        <v/>
      </c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15"/>
        <v>0</v>
      </c>
      <c r="N47" s="163" t="str">
        <f t="shared" si="16"/>
        <v/>
      </c>
      <c r="O47" s="163" t="str">
        <f t="shared" si="0"/>
        <v/>
      </c>
      <c r="P47" s="163" t="str">
        <f t="shared" si="0"/>
        <v/>
      </c>
      <c r="Q47" s="163">
        <f t="shared" si="17"/>
        <v>0</v>
      </c>
      <c r="R47" s="103" t="str">
        <f t="shared" si="1"/>
        <v/>
      </c>
      <c r="S47" s="103" t="str">
        <f t="shared" si="2"/>
        <v/>
      </c>
      <c r="T47" s="103" t="str">
        <f t="shared" si="3"/>
        <v/>
      </c>
      <c r="U47" s="103" t="str">
        <f t="shared" si="18"/>
        <v/>
      </c>
      <c r="V47" s="103" t="str">
        <f t="shared" si="4"/>
        <v/>
      </c>
      <c r="W47" s="103" t="str">
        <f t="shared" si="5"/>
        <v/>
      </c>
      <c r="X47" s="103">
        <f t="shared" si="6"/>
        <v>0</v>
      </c>
      <c r="Y47" s="164" t="b">
        <f t="shared" si="7"/>
        <v>0</v>
      </c>
      <c r="Z47" s="164" t="b">
        <f t="shared" si="8"/>
        <v>0</v>
      </c>
      <c r="AA47" s="164" t="b">
        <f t="shared" si="9"/>
        <v>0</v>
      </c>
      <c r="AB47" s="164" t="b">
        <f t="shared" si="10"/>
        <v>0</v>
      </c>
      <c r="AC47" s="164" t="b">
        <f t="shared" si="11"/>
        <v>0</v>
      </c>
      <c r="AD47" s="164" t="b">
        <f t="shared" si="19"/>
        <v>0</v>
      </c>
      <c r="AE47" s="164" t="b">
        <f t="shared" si="20"/>
        <v>0</v>
      </c>
      <c r="AF47" s="164" t="b">
        <f t="shared" si="21"/>
        <v>0</v>
      </c>
      <c r="AG47" s="164" t="b">
        <f t="shared" si="22"/>
        <v>0</v>
      </c>
      <c r="AH47" s="164" t="b">
        <f t="shared" si="23"/>
        <v>0</v>
      </c>
      <c r="AI47" s="169" t="str">
        <f t="shared" si="12"/>
        <v/>
      </c>
      <c r="AJ47" s="265" t="str">
        <f t="shared" si="13"/>
        <v/>
      </c>
      <c r="AK47" s="242" t="str">
        <f t="shared" si="24"/>
        <v/>
      </c>
      <c r="AL47" s="167" t="str">
        <f t="shared" si="25"/>
        <v/>
      </c>
      <c r="AM47" s="168">
        <f t="shared" si="26"/>
        <v>0</v>
      </c>
      <c r="AN47" s="149" t="str">
        <f t="shared" si="27"/>
        <v/>
      </c>
      <c r="AO47" s="150" t="str">
        <f t="shared" si="28"/>
        <v/>
      </c>
      <c r="AP47" s="138"/>
      <c r="AQ47" s="167" t="str">
        <f t="shared" si="29"/>
        <v/>
      </c>
      <c r="AR47" s="245" t="str">
        <f t="shared" si="30"/>
        <v/>
      </c>
      <c r="AS47" s="245" t="str">
        <f t="shared" si="31"/>
        <v/>
      </c>
      <c r="AT47" s="245" t="str">
        <f t="shared" si="32"/>
        <v/>
      </c>
      <c r="AU47" s="244"/>
      <c r="AV47" s="245" t="str">
        <f t="shared" si="34"/>
        <v/>
      </c>
      <c r="AW47" s="245">
        <f t="shared" si="35"/>
        <v>0</v>
      </c>
      <c r="AX47" s="244"/>
      <c r="AY47" s="60" t="str">
        <f t="shared" si="33"/>
        <v/>
      </c>
      <c r="AZ47" s="61">
        <f t="shared" si="14"/>
        <v>0</v>
      </c>
    </row>
    <row r="48" spans="1:52" ht="15" customHeight="1" x14ac:dyDescent="0.25">
      <c r="A48">
        <v>31</v>
      </c>
      <c r="B48" s="17">
        <f>'M5'!B48</f>
        <v>0</v>
      </c>
      <c r="C48" s="260" t="str">
        <f>IF('M5'!C48="","",IF('M5'!C48&gt;0,'M5'!C48))</f>
        <v/>
      </c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15"/>
        <v>0</v>
      </c>
      <c r="N48" s="163" t="str">
        <f t="shared" si="16"/>
        <v/>
      </c>
      <c r="O48" s="163" t="str">
        <f t="shared" si="0"/>
        <v/>
      </c>
      <c r="P48" s="163" t="str">
        <f t="shared" si="0"/>
        <v/>
      </c>
      <c r="Q48" s="163">
        <f t="shared" si="17"/>
        <v>0</v>
      </c>
      <c r="R48" s="103" t="str">
        <f t="shared" si="1"/>
        <v/>
      </c>
      <c r="S48" s="103" t="str">
        <f t="shared" si="2"/>
        <v/>
      </c>
      <c r="T48" s="103" t="str">
        <f t="shared" si="3"/>
        <v/>
      </c>
      <c r="U48" s="103" t="str">
        <f t="shared" si="18"/>
        <v/>
      </c>
      <c r="V48" s="103" t="str">
        <f t="shared" si="4"/>
        <v/>
      </c>
      <c r="W48" s="103" t="str">
        <f t="shared" si="5"/>
        <v/>
      </c>
      <c r="X48" s="103">
        <f t="shared" si="6"/>
        <v>0</v>
      </c>
      <c r="Y48" s="164" t="b">
        <f t="shared" si="7"/>
        <v>0</v>
      </c>
      <c r="Z48" s="164" t="b">
        <f t="shared" si="8"/>
        <v>0</v>
      </c>
      <c r="AA48" s="164" t="b">
        <f t="shared" si="9"/>
        <v>0</v>
      </c>
      <c r="AB48" s="164" t="b">
        <f t="shared" si="10"/>
        <v>0</v>
      </c>
      <c r="AC48" s="164" t="b">
        <f t="shared" si="11"/>
        <v>0</v>
      </c>
      <c r="AD48" s="164" t="b">
        <f t="shared" si="19"/>
        <v>0</v>
      </c>
      <c r="AE48" s="164" t="b">
        <f t="shared" si="20"/>
        <v>0</v>
      </c>
      <c r="AF48" s="164" t="b">
        <f t="shared" si="21"/>
        <v>0</v>
      </c>
      <c r="AG48" s="164" t="b">
        <f t="shared" si="22"/>
        <v>0</v>
      </c>
      <c r="AH48" s="164" t="b">
        <f t="shared" si="23"/>
        <v>0</v>
      </c>
      <c r="AI48" s="169" t="str">
        <f t="shared" si="12"/>
        <v/>
      </c>
      <c r="AJ48" s="265" t="str">
        <f t="shared" si="13"/>
        <v/>
      </c>
      <c r="AK48" s="242" t="str">
        <f t="shared" si="24"/>
        <v/>
      </c>
      <c r="AL48" s="167" t="str">
        <f t="shared" si="25"/>
        <v/>
      </c>
      <c r="AM48" s="168">
        <f t="shared" si="26"/>
        <v>0</v>
      </c>
      <c r="AN48" s="149" t="str">
        <f t="shared" si="27"/>
        <v/>
      </c>
      <c r="AO48" s="150" t="str">
        <f t="shared" si="28"/>
        <v/>
      </c>
      <c r="AP48" s="138"/>
      <c r="AQ48" s="167" t="str">
        <f t="shared" si="29"/>
        <v/>
      </c>
      <c r="AR48" s="245" t="str">
        <f t="shared" si="30"/>
        <v/>
      </c>
      <c r="AS48" s="245" t="str">
        <f t="shared" si="31"/>
        <v/>
      </c>
      <c r="AT48" s="245" t="str">
        <f t="shared" si="32"/>
        <v/>
      </c>
      <c r="AU48" s="244"/>
      <c r="AV48" s="245" t="str">
        <f t="shared" si="34"/>
        <v/>
      </c>
      <c r="AW48" s="245">
        <f t="shared" si="35"/>
        <v>0</v>
      </c>
      <c r="AX48" s="244"/>
      <c r="AY48" s="60" t="str">
        <f t="shared" si="33"/>
        <v/>
      </c>
      <c r="AZ48" s="61">
        <f t="shared" si="14"/>
        <v>0</v>
      </c>
    </row>
    <row r="49" spans="1:52" ht="15" customHeight="1" x14ac:dyDescent="0.25">
      <c r="A49">
        <v>32</v>
      </c>
      <c r="B49" s="17">
        <f>'M5'!B49</f>
        <v>0</v>
      </c>
      <c r="C49" s="260" t="str">
        <f>IF('M5'!C49="","",IF('M5'!C49&gt;0,'M5'!C49))</f>
        <v/>
      </c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15"/>
        <v>0</v>
      </c>
      <c r="N49" s="163" t="str">
        <f t="shared" si="16"/>
        <v/>
      </c>
      <c r="O49" s="163" t="str">
        <f t="shared" si="0"/>
        <v/>
      </c>
      <c r="P49" s="163" t="str">
        <f t="shared" si="0"/>
        <v/>
      </c>
      <c r="Q49" s="163">
        <f t="shared" si="17"/>
        <v>0</v>
      </c>
      <c r="R49" s="103" t="str">
        <f t="shared" si="1"/>
        <v/>
      </c>
      <c r="S49" s="103" t="str">
        <f t="shared" si="2"/>
        <v/>
      </c>
      <c r="T49" s="103" t="str">
        <f t="shared" si="3"/>
        <v/>
      </c>
      <c r="U49" s="103" t="str">
        <f t="shared" si="18"/>
        <v/>
      </c>
      <c r="V49" s="103" t="str">
        <f t="shared" si="4"/>
        <v/>
      </c>
      <c r="W49" s="103" t="str">
        <f t="shared" si="5"/>
        <v/>
      </c>
      <c r="X49" s="103">
        <f t="shared" si="6"/>
        <v>0</v>
      </c>
      <c r="Y49" s="164" t="b">
        <f t="shared" si="7"/>
        <v>0</v>
      </c>
      <c r="Z49" s="164" t="b">
        <f t="shared" si="8"/>
        <v>0</v>
      </c>
      <c r="AA49" s="164" t="b">
        <f t="shared" si="9"/>
        <v>0</v>
      </c>
      <c r="AB49" s="164" t="b">
        <f t="shared" si="10"/>
        <v>0</v>
      </c>
      <c r="AC49" s="164" t="b">
        <f t="shared" si="11"/>
        <v>0</v>
      </c>
      <c r="AD49" s="164" t="b">
        <f t="shared" si="19"/>
        <v>0</v>
      </c>
      <c r="AE49" s="164" t="b">
        <f t="shared" si="20"/>
        <v>0</v>
      </c>
      <c r="AF49" s="164" t="b">
        <f t="shared" si="21"/>
        <v>0</v>
      </c>
      <c r="AG49" s="164" t="b">
        <f t="shared" si="22"/>
        <v>0</v>
      </c>
      <c r="AH49" s="164" t="b">
        <f t="shared" si="23"/>
        <v>0</v>
      </c>
      <c r="AI49" s="169" t="str">
        <f t="shared" si="12"/>
        <v/>
      </c>
      <c r="AJ49" s="265" t="str">
        <f t="shared" si="13"/>
        <v/>
      </c>
      <c r="AK49" s="242" t="str">
        <f t="shared" si="24"/>
        <v/>
      </c>
      <c r="AL49" s="167" t="str">
        <f t="shared" si="25"/>
        <v/>
      </c>
      <c r="AM49" s="168">
        <f t="shared" si="26"/>
        <v>0</v>
      </c>
      <c r="AN49" s="149" t="str">
        <f t="shared" si="27"/>
        <v/>
      </c>
      <c r="AO49" s="150" t="str">
        <f t="shared" si="28"/>
        <v/>
      </c>
      <c r="AP49" s="138"/>
      <c r="AQ49" s="167" t="str">
        <f t="shared" si="29"/>
        <v/>
      </c>
      <c r="AR49" s="245" t="str">
        <f t="shared" si="30"/>
        <v/>
      </c>
      <c r="AS49" s="245" t="str">
        <f t="shared" si="31"/>
        <v/>
      </c>
      <c r="AT49" s="245" t="str">
        <f t="shared" si="32"/>
        <v/>
      </c>
      <c r="AU49" s="244"/>
      <c r="AV49" s="245" t="str">
        <f t="shared" si="34"/>
        <v/>
      </c>
      <c r="AW49" s="245">
        <f t="shared" si="35"/>
        <v>0</v>
      </c>
      <c r="AX49" s="244"/>
      <c r="AY49" s="60" t="str">
        <f t="shared" si="33"/>
        <v/>
      </c>
      <c r="AZ49" s="61">
        <f t="shared" si="14"/>
        <v>0</v>
      </c>
    </row>
    <row r="50" spans="1:52" ht="15" customHeight="1" x14ac:dyDescent="0.25">
      <c r="A50">
        <v>33</v>
      </c>
      <c r="B50" s="17">
        <f>'M5'!B50</f>
        <v>0</v>
      </c>
      <c r="C50" s="260" t="str">
        <f>IF('M5'!C50="","",IF('M5'!C50&gt;0,'M5'!C50))</f>
        <v/>
      </c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15"/>
        <v>0</v>
      </c>
      <c r="N50" s="163" t="str">
        <f t="shared" si="16"/>
        <v/>
      </c>
      <c r="O50" s="163" t="str">
        <f t="shared" si="0"/>
        <v/>
      </c>
      <c r="P50" s="163" t="str">
        <f t="shared" si="0"/>
        <v/>
      </c>
      <c r="Q50" s="163">
        <f t="shared" si="17"/>
        <v>0</v>
      </c>
      <c r="R50" s="103" t="str">
        <f t="shared" si="1"/>
        <v/>
      </c>
      <c r="S50" s="103" t="str">
        <f t="shared" si="2"/>
        <v/>
      </c>
      <c r="T50" s="103" t="str">
        <f t="shared" si="3"/>
        <v/>
      </c>
      <c r="U50" s="103" t="str">
        <f t="shared" si="18"/>
        <v/>
      </c>
      <c r="V50" s="103" t="str">
        <f t="shared" si="4"/>
        <v/>
      </c>
      <c r="W50" s="103" t="str">
        <f t="shared" si="5"/>
        <v/>
      </c>
      <c r="X50" s="103">
        <f t="shared" si="6"/>
        <v>0</v>
      </c>
      <c r="Y50" s="164" t="b">
        <f t="shared" si="7"/>
        <v>0</v>
      </c>
      <c r="Z50" s="164" t="b">
        <f t="shared" si="8"/>
        <v>0</v>
      </c>
      <c r="AA50" s="164" t="b">
        <f t="shared" si="9"/>
        <v>0</v>
      </c>
      <c r="AB50" s="164" t="b">
        <f t="shared" si="10"/>
        <v>0</v>
      </c>
      <c r="AC50" s="164" t="b">
        <f t="shared" si="11"/>
        <v>0</v>
      </c>
      <c r="AD50" s="164" t="b">
        <f t="shared" si="19"/>
        <v>0</v>
      </c>
      <c r="AE50" s="164" t="b">
        <f t="shared" si="20"/>
        <v>0</v>
      </c>
      <c r="AF50" s="164" t="b">
        <f t="shared" si="21"/>
        <v>0</v>
      </c>
      <c r="AG50" s="164" t="b">
        <f t="shared" si="22"/>
        <v>0</v>
      </c>
      <c r="AH50" s="164" t="b">
        <f t="shared" si="23"/>
        <v>0</v>
      </c>
      <c r="AI50" s="169" t="str">
        <f t="shared" si="12"/>
        <v/>
      </c>
      <c r="AJ50" s="265" t="str">
        <f t="shared" si="13"/>
        <v/>
      </c>
      <c r="AK50" s="242" t="str">
        <f t="shared" si="24"/>
        <v/>
      </c>
      <c r="AL50" s="167" t="str">
        <f t="shared" si="25"/>
        <v/>
      </c>
      <c r="AM50" s="168">
        <f t="shared" si="26"/>
        <v>0</v>
      </c>
      <c r="AN50" s="149" t="str">
        <f t="shared" si="27"/>
        <v/>
      </c>
      <c r="AO50" s="150" t="str">
        <f t="shared" si="28"/>
        <v/>
      </c>
      <c r="AP50" s="138"/>
      <c r="AQ50" s="167" t="str">
        <f t="shared" si="29"/>
        <v/>
      </c>
      <c r="AR50" s="245" t="str">
        <f t="shared" si="30"/>
        <v/>
      </c>
      <c r="AS50" s="245" t="str">
        <f t="shared" si="31"/>
        <v/>
      </c>
      <c r="AT50" s="245" t="str">
        <f t="shared" si="32"/>
        <v/>
      </c>
      <c r="AU50" s="244"/>
      <c r="AV50" s="245" t="str">
        <f t="shared" si="34"/>
        <v/>
      </c>
      <c r="AW50" s="245">
        <f t="shared" si="35"/>
        <v>0</v>
      </c>
      <c r="AX50" s="244"/>
      <c r="AY50" s="60" t="str">
        <f t="shared" si="33"/>
        <v/>
      </c>
      <c r="AZ50" s="61">
        <f t="shared" si="14"/>
        <v>0</v>
      </c>
    </row>
    <row r="51" spans="1:52" ht="15" customHeight="1" x14ac:dyDescent="0.25">
      <c r="A51">
        <v>34</v>
      </c>
      <c r="B51" s="17">
        <f>'M5'!B51</f>
        <v>0</v>
      </c>
      <c r="C51" s="260" t="str">
        <f>IF('M5'!C51="","",IF('M5'!C51&gt;0,'M5'!C51))</f>
        <v/>
      </c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15"/>
        <v>0</v>
      </c>
      <c r="N51" s="163" t="str">
        <f t="shared" si="16"/>
        <v/>
      </c>
      <c r="O51" s="163" t="str">
        <f t="shared" si="0"/>
        <v/>
      </c>
      <c r="P51" s="163" t="str">
        <f t="shared" si="0"/>
        <v/>
      </c>
      <c r="Q51" s="163">
        <f t="shared" si="17"/>
        <v>0</v>
      </c>
      <c r="R51" s="103" t="str">
        <f t="shared" si="1"/>
        <v/>
      </c>
      <c r="S51" s="103" t="str">
        <f t="shared" si="2"/>
        <v/>
      </c>
      <c r="T51" s="103" t="str">
        <f t="shared" si="3"/>
        <v/>
      </c>
      <c r="U51" s="103" t="str">
        <f t="shared" si="18"/>
        <v/>
      </c>
      <c r="V51" s="103" t="str">
        <f t="shared" si="4"/>
        <v/>
      </c>
      <c r="W51" s="103" t="str">
        <f t="shared" si="5"/>
        <v/>
      </c>
      <c r="X51" s="103">
        <f t="shared" si="6"/>
        <v>0</v>
      </c>
      <c r="Y51" s="164" t="b">
        <f t="shared" si="7"/>
        <v>0</v>
      </c>
      <c r="Z51" s="164" t="b">
        <f t="shared" si="8"/>
        <v>0</v>
      </c>
      <c r="AA51" s="164" t="b">
        <f t="shared" si="9"/>
        <v>0</v>
      </c>
      <c r="AB51" s="164" t="b">
        <f t="shared" si="10"/>
        <v>0</v>
      </c>
      <c r="AC51" s="164" t="b">
        <f t="shared" si="11"/>
        <v>0</v>
      </c>
      <c r="AD51" s="164" t="b">
        <f t="shared" si="19"/>
        <v>0</v>
      </c>
      <c r="AE51" s="164" t="b">
        <f t="shared" si="20"/>
        <v>0</v>
      </c>
      <c r="AF51" s="164" t="b">
        <f t="shared" si="21"/>
        <v>0</v>
      </c>
      <c r="AG51" s="164" t="b">
        <f t="shared" si="22"/>
        <v>0</v>
      </c>
      <c r="AH51" s="164" t="b">
        <f t="shared" si="23"/>
        <v>0</v>
      </c>
      <c r="AI51" s="169" t="str">
        <f t="shared" si="12"/>
        <v/>
      </c>
      <c r="AJ51" s="265" t="str">
        <f t="shared" si="13"/>
        <v/>
      </c>
      <c r="AK51" s="242" t="str">
        <f t="shared" si="24"/>
        <v/>
      </c>
      <c r="AL51" s="167" t="str">
        <f t="shared" si="25"/>
        <v/>
      </c>
      <c r="AM51" s="168">
        <f t="shared" si="26"/>
        <v>0</v>
      </c>
      <c r="AN51" s="149" t="str">
        <f t="shared" si="27"/>
        <v/>
      </c>
      <c r="AO51" s="150" t="str">
        <f t="shared" si="28"/>
        <v/>
      </c>
      <c r="AP51" s="138"/>
      <c r="AQ51" s="167" t="str">
        <f t="shared" si="29"/>
        <v/>
      </c>
      <c r="AR51" s="245" t="str">
        <f t="shared" si="30"/>
        <v/>
      </c>
      <c r="AS51" s="245" t="str">
        <f t="shared" si="31"/>
        <v/>
      </c>
      <c r="AT51" s="245" t="str">
        <f t="shared" si="32"/>
        <v/>
      </c>
      <c r="AU51" s="244"/>
      <c r="AV51" s="245" t="str">
        <f t="shared" si="34"/>
        <v/>
      </c>
      <c r="AW51" s="245">
        <f t="shared" si="35"/>
        <v>0</v>
      </c>
      <c r="AX51" s="244"/>
      <c r="AY51" s="60" t="str">
        <f t="shared" si="33"/>
        <v/>
      </c>
      <c r="AZ51" s="61">
        <f t="shared" si="14"/>
        <v>0</v>
      </c>
    </row>
    <row r="52" spans="1:52" ht="15" customHeight="1" x14ac:dyDescent="0.25">
      <c r="A52">
        <v>35</v>
      </c>
      <c r="B52" s="17">
        <f>'M5'!B52</f>
        <v>0</v>
      </c>
      <c r="C52" s="260" t="str">
        <f>IF('M5'!C52="","",IF('M5'!C52&gt;0,'M5'!C52))</f>
        <v/>
      </c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15"/>
        <v>0</v>
      </c>
      <c r="N52" s="163" t="str">
        <f t="shared" si="16"/>
        <v/>
      </c>
      <c r="O52" s="163" t="str">
        <f t="shared" si="0"/>
        <v/>
      </c>
      <c r="P52" s="163" t="str">
        <f t="shared" si="0"/>
        <v/>
      </c>
      <c r="Q52" s="163">
        <f t="shared" si="17"/>
        <v>0</v>
      </c>
      <c r="R52" s="103" t="str">
        <f t="shared" si="1"/>
        <v/>
      </c>
      <c r="S52" s="103" t="str">
        <f t="shared" si="2"/>
        <v/>
      </c>
      <c r="T52" s="103" t="str">
        <f t="shared" si="3"/>
        <v/>
      </c>
      <c r="U52" s="103" t="str">
        <f t="shared" si="18"/>
        <v/>
      </c>
      <c r="V52" s="103" t="str">
        <f t="shared" si="4"/>
        <v/>
      </c>
      <c r="W52" s="103" t="str">
        <f t="shared" si="5"/>
        <v/>
      </c>
      <c r="X52" s="103">
        <f t="shared" si="6"/>
        <v>0</v>
      </c>
      <c r="Y52" s="164" t="b">
        <f t="shared" si="7"/>
        <v>0</v>
      </c>
      <c r="Z52" s="164" t="b">
        <f t="shared" si="8"/>
        <v>0</v>
      </c>
      <c r="AA52" s="164" t="b">
        <f t="shared" si="9"/>
        <v>0</v>
      </c>
      <c r="AB52" s="164" t="b">
        <f t="shared" si="10"/>
        <v>0</v>
      </c>
      <c r="AC52" s="164" t="b">
        <f t="shared" si="11"/>
        <v>0</v>
      </c>
      <c r="AD52" s="164" t="b">
        <f t="shared" si="19"/>
        <v>0</v>
      </c>
      <c r="AE52" s="164" t="b">
        <f t="shared" si="20"/>
        <v>0</v>
      </c>
      <c r="AF52" s="164" t="b">
        <f t="shared" si="21"/>
        <v>0</v>
      </c>
      <c r="AG52" s="164" t="b">
        <f t="shared" si="22"/>
        <v>0</v>
      </c>
      <c r="AH52" s="164" t="b">
        <f t="shared" si="23"/>
        <v>0</v>
      </c>
      <c r="AI52" s="169" t="str">
        <f t="shared" si="12"/>
        <v/>
      </c>
      <c r="AJ52" s="265" t="str">
        <f t="shared" si="13"/>
        <v/>
      </c>
      <c r="AK52" s="242" t="str">
        <f t="shared" si="24"/>
        <v/>
      </c>
      <c r="AL52" s="167" t="str">
        <f t="shared" si="25"/>
        <v/>
      </c>
      <c r="AM52" s="168">
        <f t="shared" si="26"/>
        <v>0</v>
      </c>
      <c r="AN52" s="149" t="str">
        <f t="shared" si="27"/>
        <v/>
      </c>
      <c r="AO52" s="150" t="str">
        <f t="shared" si="28"/>
        <v/>
      </c>
      <c r="AP52" s="138"/>
      <c r="AQ52" s="167" t="str">
        <f t="shared" si="29"/>
        <v/>
      </c>
      <c r="AR52" s="245" t="str">
        <f t="shared" si="30"/>
        <v/>
      </c>
      <c r="AS52" s="245" t="str">
        <f t="shared" si="31"/>
        <v/>
      </c>
      <c r="AT52" s="245" t="str">
        <f t="shared" si="32"/>
        <v/>
      </c>
      <c r="AU52" s="244"/>
      <c r="AV52" s="245" t="str">
        <f t="shared" si="34"/>
        <v/>
      </c>
      <c r="AW52" s="245">
        <f t="shared" si="35"/>
        <v>0</v>
      </c>
      <c r="AX52" s="244"/>
      <c r="AY52" s="60" t="str">
        <f t="shared" si="33"/>
        <v/>
      </c>
      <c r="AZ52" s="61">
        <f t="shared" si="14"/>
        <v>0</v>
      </c>
    </row>
    <row r="53" spans="1:52" ht="15" customHeight="1" thickBot="1" x14ac:dyDescent="0.3">
      <c r="A53">
        <v>36</v>
      </c>
      <c r="B53" s="17">
        <f>'M5'!B53</f>
        <v>0</v>
      </c>
      <c r="C53" s="260" t="str">
        <f>IF('M5'!C53="","",IF('M5'!C53&gt;0,'M5'!C53))</f>
        <v/>
      </c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15"/>
        <v>0</v>
      </c>
      <c r="N53" s="163" t="str">
        <f t="shared" si="16"/>
        <v/>
      </c>
      <c r="O53" s="163" t="str">
        <f t="shared" si="0"/>
        <v/>
      </c>
      <c r="P53" s="163" t="str">
        <f t="shared" si="0"/>
        <v/>
      </c>
      <c r="Q53" s="163">
        <f t="shared" si="17"/>
        <v>0</v>
      </c>
      <c r="R53" s="103" t="str">
        <f t="shared" si="1"/>
        <v/>
      </c>
      <c r="S53" s="103" t="str">
        <f t="shared" si="2"/>
        <v/>
      </c>
      <c r="T53" s="103" t="str">
        <f t="shared" si="3"/>
        <v/>
      </c>
      <c r="U53" s="103" t="str">
        <f t="shared" si="18"/>
        <v/>
      </c>
      <c r="V53" s="103" t="str">
        <f t="shared" si="4"/>
        <v/>
      </c>
      <c r="W53" s="103" t="str">
        <f t="shared" si="5"/>
        <v/>
      </c>
      <c r="X53" s="103">
        <f t="shared" si="6"/>
        <v>0</v>
      </c>
      <c r="Y53" s="164" t="b">
        <f t="shared" si="7"/>
        <v>0</v>
      </c>
      <c r="Z53" s="164" t="b">
        <f t="shared" si="8"/>
        <v>0</v>
      </c>
      <c r="AA53" s="164" t="b">
        <f t="shared" si="9"/>
        <v>0</v>
      </c>
      <c r="AB53" s="164" t="b">
        <f t="shared" si="10"/>
        <v>0</v>
      </c>
      <c r="AC53" s="164" t="b">
        <f t="shared" si="11"/>
        <v>0</v>
      </c>
      <c r="AD53" s="164" t="b">
        <f t="shared" si="19"/>
        <v>0</v>
      </c>
      <c r="AE53" s="164" t="b">
        <f t="shared" si="20"/>
        <v>0</v>
      </c>
      <c r="AF53" s="164" t="b">
        <f t="shared" si="21"/>
        <v>0</v>
      </c>
      <c r="AG53" s="164" t="b">
        <f t="shared" si="22"/>
        <v>0</v>
      </c>
      <c r="AH53" s="164" t="b">
        <f t="shared" si="23"/>
        <v>0</v>
      </c>
      <c r="AI53" s="177" t="str">
        <f t="shared" si="12"/>
        <v/>
      </c>
      <c r="AJ53" s="265" t="str">
        <f t="shared" si="13"/>
        <v/>
      </c>
      <c r="AK53" s="242" t="str">
        <f t="shared" si="24"/>
        <v/>
      </c>
      <c r="AL53" s="167" t="str">
        <f t="shared" si="25"/>
        <v/>
      </c>
      <c r="AM53" s="168">
        <f t="shared" si="26"/>
        <v>0</v>
      </c>
      <c r="AN53" s="149" t="str">
        <f t="shared" si="27"/>
        <v/>
      </c>
      <c r="AO53" s="150" t="str">
        <f t="shared" si="28"/>
        <v/>
      </c>
      <c r="AP53" s="138"/>
      <c r="AQ53" s="167" t="str">
        <f t="shared" si="29"/>
        <v/>
      </c>
      <c r="AR53" s="245" t="str">
        <f t="shared" si="30"/>
        <v/>
      </c>
      <c r="AS53" s="245" t="str">
        <f t="shared" si="31"/>
        <v/>
      </c>
      <c r="AT53" s="245" t="str">
        <f t="shared" si="32"/>
        <v/>
      </c>
      <c r="AU53" s="244"/>
      <c r="AV53" s="245" t="str">
        <f t="shared" si="34"/>
        <v/>
      </c>
      <c r="AW53" s="245">
        <f t="shared" si="35"/>
        <v>0</v>
      </c>
      <c r="AX53" s="244"/>
      <c r="AY53" s="60" t="str">
        <f t="shared" si="33"/>
        <v/>
      </c>
      <c r="AZ53" s="61">
        <f t="shared" si="14"/>
        <v>0</v>
      </c>
    </row>
    <row r="54" spans="1:52" ht="15" customHeight="1" thickBot="1" x14ac:dyDescent="0.3">
      <c r="A54" t="s">
        <v>79</v>
      </c>
      <c r="B54" s="65">
        <f>COUNTA(B18:B53)</f>
        <v>36</v>
      </c>
      <c r="C54" s="301" t="s">
        <v>47</v>
      </c>
      <c r="D54" s="301"/>
      <c r="E54" s="301"/>
      <c r="F54" s="301"/>
      <c r="G54" s="178" t="str">
        <f t="shared" ref="G54:L54" si="36">IF(R56=0,"",IF(R56&gt;0,R55))</f>
        <v/>
      </c>
      <c r="H54" s="179" t="str">
        <f t="shared" si="36"/>
        <v/>
      </c>
      <c r="I54" s="179" t="str">
        <f t="shared" si="36"/>
        <v/>
      </c>
      <c r="J54" s="179" t="str">
        <f t="shared" si="36"/>
        <v/>
      </c>
      <c r="K54" s="179" t="str">
        <f t="shared" si="36"/>
        <v/>
      </c>
      <c r="L54" s="179" t="str">
        <f t="shared" si="36"/>
        <v/>
      </c>
      <c r="M54" s="179"/>
      <c r="N54" s="179"/>
      <c r="O54" s="179"/>
      <c r="P54" s="179"/>
      <c r="Q54" s="179"/>
      <c r="R54" s="180">
        <f t="shared" ref="R54:W54" si="37">SUM(R18:R53)</f>
        <v>0</v>
      </c>
      <c r="S54" s="180">
        <f t="shared" si="37"/>
        <v>0</v>
      </c>
      <c r="T54" s="180">
        <f t="shared" si="37"/>
        <v>0</v>
      </c>
      <c r="U54" s="180">
        <f t="shared" si="37"/>
        <v>0</v>
      </c>
      <c r="V54" s="180">
        <f t="shared" si="37"/>
        <v>0</v>
      </c>
      <c r="W54" s="180">
        <f t="shared" si="37"/>
        <v>0</v>
      </c>
      <c r="X54" s="181">
        <f>SUM(AJ18:AJ53)</f>
        <v>0</v>
      </c>
      <c r="Y54" s="181">
        <f t="shared" ref="Y54:AH54" si="38">SUM(Y18:Y53)</f>
        <v>0</v>
      </c>
      <c r="Z54" s="181">
        <f t="shared" si="38"/>
        <v>0</v>
      </c>
      <c r="AA54" s="181">
        <f t="shared" si="38"/>
        <v>0</v>
      </c>
      <c r="AB54" s="181">
        <f t="shared" si="38"/>
        <v>0</v>
      </c>
      <c r="AC54" s="181">
        <f t="shared" si="38"/>
        <v>0</v>
      </c>
      <c r="AD54" s="181">
        <f t="shared" si="38"/>
        <v>0</v>
      </c>
      <c r="AE54" s="181">
        <f t="shared" si="38"/>
        <v>0</v>
      </c>
      <c r="AF54" s="181">
        <f t="shared" si="38"/>
        <v>0</v>
      </c>
      <c r="AG54" s="181">
        <f t="shared" si="38"/>
        <v>0</v>
      </c>
      <c r="AH54" s="181">
        <f t="shared" si="38"/>
        <v>0</v>
      </c>
      <c r="AI54" s="182"/>
      <c r="AJ54" s="246" t="str">
        <f>IF(X57=0,"",IF(X57&gt;0,$X$55))</f>
        <v/>
      </c>
      <c r="AK54" s="246" t="str">
        <f>IF(Y57=0,"",IF(Y57&gt;0,$X$55))</f>
        <v/>
      </c>
      <c r="AL54" s="183"/>
      <c r="AM54" s="183"/>
      <c r="AN54" s="184">
        <f>IF(B54=0,"",IF(B54&gt;0,AN55/B54))</f>
        <v>0</v>
      </c>
      <c r="AO54" s="184">
        <f>IF(B54=0,"",IF(B54&gt;0,AO55/B54))</f>
        <v>0</v>
      </c>
      <c r="AP54" s="185">
        <f>IF(B54=0,"",IF(B54&gt;0,AP56/B54))</f>
        <v>1</v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 t="e">
        <f t="shared" ref="R55:W55" si="39">R54/R56</f>
        <v>#DIV/0!</v>
      </c>
      <c r="S55" s="188" t="e">
        <f t="shared" si="39"/>
        <v>#DIV/0!</v>
      </c>
      <c r="T55" s="188" t="e">
        <f t="shared" si="39"/>
        <v>#DIV/0!</v>
      </c>
      <c r="U55" s="188" t="e">
        <f t="shared" si="39"/>
        <v>#DIV/0!</v>
      </c>
      <c r="V55" s="188" t="e">
        <f t="shared" si="39"/>
        <v>#DIV/0!</v>
      </c>
      <c r="W55" s="188" t="e">
        <f t="shared" si="39"/>
        <v>#DIV/0!</v>
      </c>
      <c r="X55" s="188" t="e">
        <f>X54/X57</f>
        <v>#DIV/0!</v>
      </c>
      <c r="Y55" s="164">
        <f>Y54/10</f>
        <v>0</v>
      </c>
      <c r="Z55" s="164">
        <f t="shared" ref="Z55:AH55" si="40">Z54/10</f>
        <v>0</v>
      </c>
      <c r="AA55" s="164">
        <f t="shared" si="40"/>
        <v>0</v>
      </c>
      <c r="AB55" s="164">
        <f t="shared" si="40"/>
        <v>0</v>
      </c>
      <c r="AC55" s="164">
        <f t="shared" si="40"/>
        <v>0</v>
      </c>
      <c r="AD55" s="164">
        <f t="shared" si="40"/>
        <v>0</v>
      </c>
      <c r="AE55" s="164">
        <f t="shared" si="40"/>
        <v>0</v>
      </c>
      <c r="AF55" s="164">
        <f t="shared" si="40"/>
        <v>0</v>
      </c>
      <c r="AG55" s="164">
        <f t="shared" si="40"/>
        <v>0</v>
      </c>
      <c r="AH55" s="164">
        <f t="shared" si="40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 t="str">
        <f>IF($AR$57=0,"",IF($C$2&lt;6,"",IF($C$2&gt;=6,(AR58+AR59)/AR57)))</f>
        <v/>
      </c>
      <c r="AS55" s="128" t="str">
        <f t="shared" ref="AS55:AT55" si="41">IF($AR$57=0,"",IF($C$2&lt;6,"",IF($C$2&gt;=6,(AS58+AS59)/AS57)))</f>
        <v/>
      </c>
      <c r="AT55" s="128" t="str">
        <f t="shared" si="41"/>
        <v/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COUNTIF(X18:X53,0)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36</v>
      </c>
      <c r="AQ56" s="3"/>
      <c r="AR56" s="128" t="str">
        <f>IF($AR$57=0,"",IF($C$2&lt;6,"",IF($C$2&gt;=6,(AR59/AR57))))</f>
        <v/>
      </c>
      <c r="AS56" s="128" t="str">
        <f t="shared" ref="AS56:AT56" si="43">IF($AR$57=0,"",IF($C$2&lt;6,"",IF($C$2&gt;=6,(AS59/AS57))))</f>
        <v/>
      </c>
      <c r="AT56" s="128" t="str">
        <f t="shared" si="43"/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5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4">COUNTIF(AR18:AR53,"&gt;""")</f>
        <v>0</v>
      </c>
      <c r="AS57" s="77">
        <f t="shared" si="44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46031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0</v>
      </c>
      <c r="AS58" s="102">
        <f t="shared" ref="AS58:AT58" si="45">COUNTIF(AS18:AS53,"1F")</f>
        <v>0</v>
      </c>
      <c r="AT58" s="102">
        <f t="shared" si="45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0</v>
      </c>
      <c r="AS59" s="102">
        <f t="shared" ref="AS59" si="46">COUNTIF(AS18:AS53,"2F")</f>
        <v>0</v>
      </c>
      <c r="AT59" s="102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7">R55</f>
        <v>#DIV/0!</v>
      </c>
      <c r="D63" s="10" t="e">
        <f t="shared" si="47"/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str">
        <f>$AJ$54</f>
        <v/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</v>
      </c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</v>
      </c>
      <c r="D74" s="10">
        <f>IF($D$7="ja",D70,IF($D7="nee",D72))</f>
        <v>0</v>
      </c>
      <c r="E74" s="10">
        <f>IF($D$7="ja",E70,IF($D7="nee",E72))</f>
        <v>0</v>
      </c>
      <c r="F74" s="10">
        <f>IF($D$7="ja",F70,IF($D7="nee",F72))</f>
        <v>0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3:D3"/>
    <mergeCell ref="B5:AX5"/>
    <mergeCell ref="B7:C7"/>
    <mergeCell ref="B8:C8"/>
    <mergeCell ref="G10:H10"/>
    <mergeCell ref="I10:J10"/>
    <mergeCell ref="K10:L10"/>
    <mergeCell ref="AR10:AT10"/>
    <mergeCell ref="C54:F54"/>
    <mergeCell ref="G55:H55"/>
    <mergeCell ref="I55:J55"/>
    <mergeCell ref="K55:L55"/>
    <mergeCell ref="C58:D58"/>
  </mergeCells>
  <conditionalFormatting sqref="B18:B53">
    <cfRule type="cellIs" dxfId="589" priority="29" stopIfTrue="1" operator="equal">
      <formula>0</formula>
    </cfRule>
  </conditionalFormatting>
  <conditionalFormatting sqref="C18:C53">
    <cfRule type="cellIs" dxfId="588" priority="1" stopIfTrue="1" operator="equal">
      <formula>""</formula>
    </cfRule>
  </conditionalFormatting>
  <conditionalFormatting sqref="D7:D8 C9">
    <cfRule type="cellIs" dxfId="587" priority="65" stopIfTrue="1" operator="equal">
      <formula>"ja"</formula>
    </cfRule>
    <cfRule type="cellIs" dxfId="586" priority="66" stopIfTrue="1" operator="equal">
      <formula>"nee"</formula>
    </cfRule>
  </conditionalFormatting>
  <conditionalFormatting sqref="D18:D53">
    <cfRule type="cellIs" dxfId="585" priority="75" stopIfTrue="1" operator="equal">
      <formula>""</formula>
    </cfRule>
  </conditionalFormatting>
  <conditionalFormatting sqref="D18:E53">
    <cfRule type="cellIs" dxfId="584" priority="73" stopIfTrue="1" operator="equal">
      <formula>"x"</formula>
    </cfRule>
  </conditionalFormatting>
  <conditionalFormatting sqref="E18:E53">
    <cfRule type="cellIs" dxfId="583" priority="74" stopIfTrue="1" operator="equal">
      <formula>""</formula>
    </cfRule>
  </conditionalFormatting>
  <conditionalFormatting sqref="F11:F13">
    <cfRule type="expression" dxfId="582" priority="68" stopIfTrue="1">
      <formula>$K$3="ja"</formula>
    </cfRule>
    <cfRule type="expression" dxfId="581" priority="67" stopIfTrue="1">
      <formula>$I$3="ja"</formula>
    </cfRule>
  </conditionalFormatting>
  <conditionalFormatting sqref="F18:F53">
    <cfRule type="cellIs" dxfId="580" priority="47" stopIfTrue="1" operator="greaterThan">
      <formula>""</formula>
    </cfRule>
    <cfRule type="cellIs" dxfId="579" priority="46" stopIfTrue="1" operator="equal">
      <formula>""</formula>
    </cfRule>
  </conditionalFormatting>
  <conditionalFormatting sqref="G11:G13">
    <cfRule type="expression" dxfId="578" priority="70" stopIfTrue="1">
      <formula>$K$2="ja"</formula>
    </cfRule>
    <cfRule type="expression" dxfId="577" priority="69" stopIfTrue="1">
      <formula>$I$2="ja"</formula>
    </cfRule>
    <cfRule type="expression" dxfId="576" priority="60">
      <formula>$J$2="ja"</formula>
    </cfRule>
  </conditionalFormatting>
  <conditionalFormatting sqref="G18:L53">
    <cfRule type="cellIs" dxfId="575" priority="64" stopIfTrue="1" operator="notEqual">
      <formula>$C18</formula>
    </cfRule>
    <cfRule type="cellIs" dxfId="574" priority="63" stopIfTrue="1" operator="lessThanOrEqual">
      <formula>$C18</formula>
    </cfRule>
    <cfRule type="cellIs" dxfId="573" priority="62" stopIfTrue="1" operator="equal">
      <formula>0</formula>
    </cfRule>
  </conditionalFormatting>
  <conditionalFormatting sqref="H11:H13">
    <cfRule type="expression" dxfId="572" priority="71" stopIfTrue="1">
      <formula>$I$3="ja"</formula>
    </cfRule>
  </conditionalFormatting>
  <conditionalFormatting sqref="H11:I13">
    <cfRule type="expression" dxfId="571" priority="58">
      <formula>$L$2="ja"</formula>
    </cfRule>
  </conditionalFormatting>
  <conditionalFormatting sqref="H11:J13">
    <cfRule type="expression" dxfId="570" priority="57">
      <formula>$K$3="ja"</formula>
    </cfRule>
  </conditionalFormatting>
  <conditionalFormatting sqref="I11:I13">
    <cfRule type="expression" dxfId="569" priority="59">
      <formula>$J$2="ja"</formula>
    </cfRule>
    <cfRule type="expression" dxfId="568" priority="61">
      <formula>$K$2="ja"</formula>
    </cfRule>
  </conditionalFormatting>
  <conditionalFormatting sqref="I11:Q13">
    <cfRule type="expression" dxfId="567" priority="42">
      <formula>$I$3="ja"</formula>
    </cfRule>
  </conditionalFormatting>
  <conditionalFormatting sqref="K11:Q13">
    <cfRule type="expression" dxfId="566" priority="44" stopIfTrue="1">
      <formula>$L$2="ja"</formula>
    </cfRule>
    <cfRule type="expression" dxfId="565" priority="43" stopIfTrue="1">
      <formula>$K$2="ja"</formula>
    </cfRule>
    <cfRule type="expression" dxfId="564" priority="45" stopIfTrue="1">
      <formula>$R$2="ja"</formula>
    </cfRule>
    <cfRule type="expression" dxfId="563" priority="41">
      <formula>$J$2="ja"</formula>
    </cfRule>
  </conditionalFormatting>
  <conditionalFormatting sqref="AI18:AI53">
    <cfRule type="cellIs" dxfId="562" priority="72" stopIfTrue="1" operator="notEqual">
      <formula>""</formula>
    </cfRule>
  </conditionalFormatting>
  <conditionalFormatting sqref="AJ18:AJ53">
    <cfRule type="cellIs" dxfId="561" priority="7" stopIfTrue="1" operator="equal">
      <formula>1</formula>
    </cfRule>
    <cfRule type="cellIs" dxfId="560" priority="8" stopIfTrue="1" operator="lessThan">
      <formula>1</formula>
    </cfRule>
  </conditionalFormatting>
  <conditionalFormatting sqref="AJ11:AK13">
    <cfRule type="cellIs" dxfId="559" priority="39" stopIfTrue="1" operator="equal">
      <formula>1</formula>
    </cfRule>
    <cfRule type="cellIs" dxfId="558" priority="40" stopIfTrue="1" operator="lessThan">
      <formula>1</formula>
    </cfRule>
  </conditionalFormatting>
  <conditionalFormatting sqref="AK18:AK53">
    <cfRule type="expression" dxfId="557" priority="3">
      <formula>$F18=""</formula>
    </cfRule>
    <cfRule type="expression" dxfId="556" priority="4">
      <formula>$AL18=""</formula>
    </cfRule>
    <cfRule type="expression" dxfId="555" priority="5">
      <formula>$AL18&lt;$AQ18</formula>
    </cfRule>
    <cfRule type="expression" dxfId="554" priority="6">
      <formula>$AL18&gt;=$AQ18</formula>
    </cfRule>
  </conditionalFormatting>
  <conditionalFormatting sqref="AK18:AK54">
    <cfRule type="expression" dxfId="553" priority="2">
      <formula>$B18&gt;0</formula>
    </cfRule>
  </conditionalFormatting>
  <conditionalFormatting sqref="AL18:AM53">
    <cfRule type="expression" dxfId="552" priority="48" stopIfTrue="1">
      <formula>$K$3="ja"</formula>
    </cfRule>
  </conditionalFormatting>
  <conditionalFormatting sqref="AN18:AN53">
    <cfRule type="cellIs" dxfId="551" priority="54" stopIfTrue="1" operator="equal">
      <formula>""</formula>
    </cfRule>
    <cfRule type="cellIs" dxfId="550" priority="53" stopIfTrue="1" operator="equal">
      <formula>1</formula>
    </cfRule>
  </conditionalFormatting>
  <conditionalFormatting sqref="AO18:AO53">
    <cfRule type="cellIs" dxfId="549" priority="56" stopIfTrue="1" operator="equal">
      <formula>""</formula>
    </cfRule>
    <cfRule type="cellIs" dxfId="548" priority="55" stopIfTrue="1" operator="equal">
      <formula>1</formula>
    </cfRule>
  </conditionalFormatting>
  <conditionalFormatting sqref="AP18:AP53">
    <cfRule type="cellIs" dxfId="547" priority="28" stopIfTrue="1" operator="equal">
      <formula>""</formula>
    </cfRule>
    <cfRule type="expression" dxfId="546" priority="27" stopIfTrue="1">
      <formula>$B18&gt;0</formula>
    </cfRule>
    <cfRule type="cellIs" dxfId="545" priority="26" stopIfTrue="1" operator="equal">
      <formula>"x"</formula>
    </cfRule>
  </conditionalFormatting>
  <conditionalFormatting sqref="AQ18:AQ54">
    <cfRule type="expression" dxfId="544" priority="25" stopIfTrue="1">
      <formula>$K$3="ja"</formula>
    </cfRule>
  </conditionalFormatting>
  <conditionalFormatting sqref="AQ54">
    <cfRule type="expression" dxfId="543" priority="24" stopIfTrue="1">
      <formula>$I$3="ja"</formula>
    </cfRule>
  </conditionalFormatting>
  <conditionalFormatting sqref="AR11:AR13">
    <cfRule type="expression" dxfId="542" priority="35" stopIfTrue="1">
      <formula>$I$3="ja"</formula>
    </cfRule>
  </conditionalFormatting>
  <conditionalFormatting sqref="AR11:AS13">
    <cfRule type="expression" dxfId="541" priority="38">
      <formula>$K$3="ja"</formula>
    </cfRule>
    <cfRule type="expression" dxfId="540" priority="37">
      <formula>$L$2="ja"</formula>
    </cfRule>
  </conditionalFormatting>
  <conditionalFormatting sqref="AR18:AS53">
    <cfRule type="cellIs" dxfId="539" priority="9" operator="equal">
      <formula>"2F"</formula>
    </cfRule>
  </conditionalFormatting>
  <conditionalFormatting sqref="AR18:AT53">
    <cfRule type="cellIs" dxfId="538" priority="11" operator="equal">
      <formula>"&lt;1F"</formula>
    </cfRule>
    <cfRule type="expression" dxfId="537" priority="13" stopIfTrue="1">
      <formula>$K$3="ja"</formula>
    </cfRule>
    <cfRule type="cellIs" dxfId="536" priority="12" operator="equal">
      <formula>"1F"</formula>
    </cfRule>
  </conditionalFormatting>
  <conditionalFormatting sqref="AR54:AT54">
    <cfRule type="expression" dxfId="535" priority="21" stopIfTrue="1">
      <formula>$K$3="ja"</formula>
    </cfRule>
  </conditionalFormatting>
  <conditionalFormatting sqref="AR54:AX54">
    <cfRule type="expression" dxfId="534" priority="22" stopIfTrue="1">
      <formula>$I$3="ja"</formula>
    </cfRule>
  </conditionalFormatting>
  <conditionalFormatting sqref="AS11:AS13">
    <cfRule type="expression" dxfId="533" priority="36">
      <formula>$K$2="ja"</formula>
    </cfRule>
  </conditionalFormatting>
  <conditionalFormatting sqref="AS11:AT13">
    <cfRule type="expression" dxfId="532" priority="30">
      <formula>$J$2="ja"</formula>
    </cfRule>
  </conditionalFormatting>
  <conditionalFormatting sqref="AS11:AU13">
    <cfRule type="expression" dxfId="531" priority="31">
      <formula>$I$3="ja"</formula>
    </cfRule>
  </conditionalFormatting>
  <conditionalFormatting sqref="AT11:AT13">
    <cfRule type="expression" dxfId="530" priority="34" stopIfTrue="1">
      <formula>$R$2="ja"</formula>
    </cfRule>
    <cfRule type="expression" dxfId="529" priority="33" stopIfTrue="1">
      <formula>$L$2="ja"</formula>
    </cfRule>
    <cfRule type="expression" dxfId="528" priority="32" stopIfTrue="1">
      <formula>$K$2="ja"</formula>
    </cfRule>
  </conditionalFormatting>
  <conditionalFormatting sqref="AT18:AT53">
    <cfRule type="cellIs" dxfId="527" priority="10" operator="equal">
      <formula>"1S"</formula>
    </cfRule>
  </conditionalFormatting>
  <conditionalFormatting sqref="AU11:AU13 AX11:AX13">
    <cfRule type="expression" dxfId="526" priority="49" stopIfTrue="1">
      <formula>$K$3="ja"</formula>
    </cfRule>
  </conditionalFormatting>
  <conditionalFormatting sqref="AU18:AU53">
    <cfRule type="expression" dxfId="525" priority="19">
      <formula>$AV18&gt;=$AQ18</formula>
    </cfRule>
    <cfRule type="expression" dxfId="524" priority="18">
      <formula>$AV18&lt;$AQ18</formula>
    </cfRule>
    <cfRule type="expression" dxfId="523" priority="17">
      <formula>$AV18=""</formula>
    </cfRule>
  </conditionalFormatting>
  <conditionalFormatting sqref="AU54:AX54">
    <cfRule type="expression" dxfId="522" priority="23" stopIfTrue="1">
      <formula>$K$3="ja"</formula>
    </cfRule>
  </conditionalFormatting>
  <conditionalFormatting sqref="AV18:AW53">
    <cfRule type="expression" dxfId="521" priority="20" stopIfTrue="1">
      <formula>$K$3="ja"</formula>
    </cfRule>
  </conditionalFormatting>
  <conditionalFormatting sqref="AX18:AX53">
    <cfRule type="expression" dxfId="520" priority="16">
      <formula>$AY18&gt;=$AV18</formula>
    </cfRule>
    <cfRule type="expression" dxfId="519" priority="15">
      <formula>$AY18&lt;$AV18</formula>
    </cfRule>
    <cfRule type="expression" dxfId="518" priority="14">
      <formula>$AY18=""</formula>
    </cfRule>
  </conditionalFormatting>
  <conditionalFormatting sqref="AY18:AZ53">
    <cfRule type="expression" dxfId="517" priority="52" stopIfTrue="1">
      <formula>$K$3="ja"</formula>
    </cfRule>
  </conditionalFormatting>
  <conditionalFormatting sqref="AZ54">
    <cfRule type="expression" dxfId="516" priority="50" stopIfTrue="1">
      <formula>$I$3="ja"</formula>
    </cfRule>
    <cfRule type="expression" dxfId="515" priority="51" stopIfTrue="1">
      <formula>$K$3="ja"</formula>
    </cfRule>
  </conditionalFormatting>
  <dataValidations count="5">
    <dataValidation type="list" allowBlank="1" showInputMessage="1" showErrorMessage="1" sqref="F18:F53" xr:uid="{896072EA-0FE4-4C13-9413-1216541264BC}">
      <formula1>"PRO,PRO/BBL,BBL,BBL/Kader,Kader,Kader/TL,TL,TL/Havo,Havo,Havo/Vwo,Vwo,"</formula1>
    </dataValidation>
    <dataValidation type="list" allowBlank="1" showInputMessage="1" showErrorMessage="1" sqref="AX18:AX53 AU18:AU53" xr:uid="{A8B9749B-0209-4608-9B3B-BEFE46F0EAAF}">
      <formula1>"PRO,LWOO,BBL,BBL/Kader,Kader,Kader/TL,TL,TL/Havo,Havo,Havo/Vwo,Vwo,"</formula1>
    </dataValidation>
    <dataValidation type="list" allowBlank="1" showInputMessage="1" showErrorMessage="1" sqref="D7" xr:uid="{4C2448CD-8DB7-4DDD-9ECB-BE056ADC0F99}">
      <formula1>"ja,nee,"</formula1>
    </dataValidation>
    <dataValidation type="list" allowBlank="1" showInputMessage="1" showErrorMessage="1" sqref="C2" xr:uid="{AD56E39D-740F-40C3-A64D-357A835024DF}">
      <formula1>"3,4,5,6,7,8,"</formula1>
    </dataValidation>
    <dataValidation type="list" allowBlank="1" showInputMessage="1" showErrorMessage="1" sqref="D2" xr:uid="{16F26798-66B4-4150-A067-82538CBBBE80}">
      <formula1>"--,A,B,C,D,E,F,G,H,I,J,"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0" min="1" max="55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96EC-2A0F-4336-A0D6-B8D59492A5B6}">
  <sheetPr codeName="Blad32">
    <tabColor rgb="FFCCCCFF"/>
    <pageSetUpPr fitToPage="1"/>
  </sheetPr>
  <dimension ref="A1:AJ55"/>
  <sheetViews>
    <sheetView showGridLines="0" showRowColHeaders="0" zoomScale="65" zoomScaleNormal="6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21875" style="270" bestFit="1" customWidth="1"/>
    <col min="2" max="2" width="41.33203125" style="274" customWidth="1"/>
    <col min="3" max="3" width="4" style="207" customWidth="1"/>
    <col min="4" max="4" width="9.21875" style="207" customWidth="1"/>
    <col min="5" max="5" width="18" style="207" customWidth="1"/>
    <col min="6" max="6" width="8.44140625" style="207" customWidth="1"/>
    <col min="7" max="7" width="8.77734375" style="207" customWidth="1"/>
    <col min="8" max="10" width="9.44140625" style="207" bestFit="1" customWidth="1"/>
    <col min="11" max="11" width="9.5546875" style="207" bestFit="1" customWidth="1"/>
    <col min="12" max="12" width="9.5546875" style="207" customWidth="1"/>
    <col min="13" max="13" width="9.5546875" style="207" bestFit="1" customWidth="1"/>
    <col min="14" max="14" width="9.5546875" style="207" customWidth="1"/>
    <col min="15" max="15" width="9.5546875" style="207" bestFit="1" customWidth="1"/>
    <col min="16" max="16" width="9.5546875" style="207" customWidth="1"/>
    <col min="17" max="17" width="9.5546875" style="207" bestFit="1" customWidth="1"/>
    <col min="18" max="18" width="9.5546875" style="207" customWidth="1"/>
    <col min="19" max="19" width="9.5546875" style="207" bestFit="1" customWidth="1"/>
    <col min="20" max="20" width="9.5546875" style="207" customWidth="1"/>
    <col min="21" max="21" width="9.5546875" style="207" bestFit="1" customWidth="1"/>
    <col min="22" max="22" width="9.5546875" style="207" customWidth="1"/>
    <col min="23" max="26" width="9.5546875" style="207" bestFit="1" customWidth="1"/>
    <col min="27" max="29" width="9.21875" style="207" bestFit="1" customWidth="1"/>
    <col min="30" max="30" width="9.5546875" style="207" bestFit="1" customWidth="1"/>
    <col min="31" max="31" width="9.21875" style="207" bestFit="1" customWidth="1"/>
    <col min="32" max="32" width="20.77734375" style="207" bestFit="1" customWidth="1"/>
    <col min="33" max="33" width="9.21875" style="207"/>
    <col min="34" max="35" width="9.21875" style="207" bestFit="1" customWidth="1"/>
    <col min="36" max="16384" width="9.21875" style="207"/>
  </cols>
  <sheetData>
    <row r="1" spans="1:36" ht="100.05" customHeight="1" x14ac:dyDescent="0.45"/>
    <row r="2" spans="1:36" ht="18.600000000000001" customHeight="1" x14ac:dyDescent="0.45"/>
    <row r="3" spans="1:36" s="215" customFormat="1" ht="42.6" x14ac:dyDescent="0.95">
      <c r="A3" s="270"/>
      <c r="B3" s="270"/>
      <c r="D3" s="313" t="s">
        <v>126</v>
      </c>
      <c r="E3" s="313"/>
      <c r="F3" s="216"/>
      <c r="G3" s="216"/>
      <c r="H3" s="261">
        <v>1</v>
      </c>
      <c r="I3" s="312">
        <f>VLOOKUP($H$3,'M5'!A18:B53,2)</f>
        <v>0</v>
      </c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1" t="s">
        <v>125</v>
      </c>
      <c r="AC3" s="311"/>
      <c r="AD3" s="311"/>
      <c r="AE3" s="262">
        <f>'M5'!$C$2</f>
        <v>5</v>
      </c>
      <c r="AI3" s="229"/>
      <c r="AJ3" s="229"/>
    </row>
    <row r="4" spans="1:36" ht="28.05" customHeight="1" x14ac:dyDescent="0.45">
      <c r="B4" s="275"/>
      <c r="C4" s="21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</row>
    <row r="5" spans="1:36" ht="19.5" customHeight="1" x14ac:dyDescent="0.45">
      <c r="B5" s="276"/>
      <c r="C5" s="4"/>
    </row>
    <row r="6" spans="1:36" x14ac:dyDescent="0.45">
      <c r="B6" s="276"/>
      <c r="C6" s="4"/>
    </row>
    <row r="7" spans="1:36" ht="18.600000000000001" x14ac:dyDescent="0.45">
      <c r="A7" s="272">
        <v>1</v>
      </c>
      <c r="B7" s="273">
        <f>'M5'!B18</f>
        <v>0</v>
      </c>
    </row>
    <row r="8" spans="1:36" ht="18.600000000000001" x14ac:dyDescent="0.45">
      <c r="A8" s="272">
        <v>2</v>
      </c>
      <c r="B8" s="273">
        <f>'M5'!B19</f>
        <v>0</v>
      </c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</row>
    <row r="9" spans="1:36" ht="18.600000000000001" x14ac:dyDescent="0.45">
      <c r="A9" s="272">
        <v>3</v>
      </c>
      <c r="B9" s="273">
        <f>'M5'!B20</f>
        <v>0</v>
      </c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</row>
    <row r="10" spans="1:36" ht="18.600000000000001" x14ac:dyDescent="0.45">
      <c r="A10" s="272">
        <v>4</v>
      </c>
      <c r="B10" s="273">
        <f>'M5'!B21</f>
        <v>0</v>
      </c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</row>
    <row r="11" spans="1:36" ht="18.600000000000001" x14ac:dyDescent="0.45">
      <c r="A11" s="272">
        <v>5</v>
      </c>
      <c r="B11" s="273">
        <f>'M5'!B22</f>
        <v>0</v>
      </c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</row>
    <row r="12" spans="1:36" ht="18.600000000000001" x14ac:dyDescent="0.45">
      <c r="A12" s="272">
        <v>6</v>
      </c>
      <c r="B12" s="273">
        <f>'M5'!B23</f>
        <v>0</v>
      </c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</row>
    <row r="13" spans="1:36" ht="18.600000000000001" x14ac:dyDescent="0.45">
      <c r="A13" s="272">
        <v>7</v>
      </c>
      <c r="B13" s="273">
        <f>'M5'!B24</f>
        <v>0</v>
      </c>
      <c r="H13" s="211"/>
      <c r="I13" s="211"/>
      <c r="J13" s="211"/>
      <c r="K13" s="218" t="s">
        <v>155</v>
      </c>
      <c r="L13" s="218" t="s">
        <v>156</v>
      </c>
      <c r="M13" s="223" t="s">
        <v>157</v>
      </c>
      <c r="N13" s="223" t="s">
        <v>158</v>
      </c>
      <c r="O13" s="224" t="s">
        <v>159</v>
      </c>
      <c r="P13" s="224" t="s">
        <v>160</v>
      </c>
      <c r="Q13" s="219" t="s">
        <v>161</v>
      </c>
      <c r="R13" s="219" t="s">
        <v>162</v>
      </c>
      <c r="S13" s="225" t="s">
        <v>163</v>
      </c>
      <c r="T13" s="225" t="s">
        <v>164</v>
      </c>
      <c r="U13" s="220" t="s">
        <v>165</v>
      </c>
      <c r="V13" s="220" t="s">
        <v>166</v>
      </c>
      <c r="W13" s="226" t="s">
        <v>127</v>
      </c>
      <c r="X13" s="227" t="s">
        <v>128</v>
      </c>
      <c r="Y13" s="231" t="s">
        <v>133</v>
      </c>
      <c r="Z13" s="233" t="s">
        <v>83</v>
      </c>
      <c r="AA13" s="234" t="s">
        <v>134</v>
      </c>
      <c r="AB13" s="210"/>
      <c r="AC13" s="210"/>
      <c r="AD13" s="210"/>
      <c r="AE13" s="210"/>
    </row>
    <row r="14" spans="1:36" ht="18.600000000000001" x14ac:dyDescent="0.45">
      <c r="A14" s="272">
        <v>8</v>
      </c>
      <c r="B14" s="273">
        <f>'M5'!B25</f>
        <v>0</v>
      </c>
      <c r="H14" s="214"/>
      <c r="I14" s="214"/>
      <c r="J14" s="214"/>
      <c r="K14" s="222">
        <f>VLOOKUP($H$3,'M5'!$A$18:$L$53,7)</f>
        <v>0</v>
      </c>
      <c r="L14" s="222">
        <f>VLOOKUP($H$3,'E5'!$A$18:$L$53,7)</f>
        <v>0</v>
      </c>
      <c r="M14" s="222">
        <f>VLOOKUP($H$3,'M5'!$A$18:$L$53,8)</f>
        <v>0</v>
      </c>
      <c r="N14" s="222">
        <f>VLOOKUP($H$3,'E5'!$A$18:$L$53,8)</f>
        <v>0</v>
      </c>
      <c r="O14" s="222">
        <f>VLOOKUP($H$3,'M5'!$A$18:$L$53,9)</f>
        <v>0</v>
      </c>
      <c r="P14" s="222">
        <f>VLOOKUP($H$3,'E5'!$A$18:$L$53,9)</f>
        <v>0</v>
      </c>
      <c r="Q14" s="222">
        <f>VLOOKUP($H$3,'M5'!$A$18:$L$53,10)</f>
        <v>0</v>
      </c>
      <c r="R14" s="222">
        <f>VLOOKUP($H$3,'E5'!$A$18:$L$53,10)</f>
        <v>0</v>
      </c>
      <c r="S14" s="222">
        <f>VLOOKUP($H$3,'M5'!$A$18:$L$53,11)</f>
        <v>0</v>
      </c>
      <c r="T14" s="222">
        <f>VLOOKUP($H$3,'E5'!$A$18:$L$53,11)</f>
        <v>0</v>
      </c>
      <c r="U14" s="222">
        <f>VLOOKUP($H$3,'M5'!$A$18:$L$53,12)</f>
        <v>0</v>
      </c>
      <c r="V14" s="222">
        <f>VLOOKUP($H$3,'E5'!$A$18:$L$53,12)</f>
        <v>0</v>
      </c>
      <c r="W14" s="222"/>
      <c r="X14" s="222">
        <f>VLOOKUP($H$3,'M5'!$A$18:$L$53,3)</f>
        <v>0</v>
      </c>
      <c r="Y14" s="221">
        <f>'TOTAAL M-TOETSEN'!$AB$5*5</f>
        <v>2.355</v>
      </c>
      <c r="Z14" s="235"/>
      <c r="AA14" s="222"/>
      <c r="AB14" s="209"/>
      <c r="AC14" s="209"/>
      <c r="AD14" s="209"/>
      <c r="AE14" s="209"/>
    </row>
    <row r="15" spans="1:36" ht="18.600000000000001" x14ac:dyDescent="0.45">
      <c r="A15" s="272">
        <v>9</v>
      </c>
      <c r="B15" s="273">
        <f>'M5'!B26</f>
        <v>0</v>
      </c>
      <c r="K15" s="221" t="str">
        <f>IF(K14="E",1,IF(K14="D",2,IF(K14="C",3,IF(K14="B",4,IF(K14="A",5,IF(K14=5,1,IF(K14=4,2,IF(K14=3,3,IF(K14=2,4,IF(K14=1,5,IF(K14=0,"")))))))))))</f>
        <v/>
      </c>
      <c r="L15" s="221" t="str">
        <f t="shared" ref="L15:V15" si="0">IF(L14="E",1,IF(L14="D",2,IF(L14="C",3,IF(L14="B",4,IF(L14="A",5,IF(L14=5,1,IF(L14=4,2,IF(L14=3,3,IF(L14=2,4,IF(L14=1,5,IF(L14=0,"")))))))))))</f>
        <v/>
      </c>
      <c r="M15" s="221" t="str">
        <f t="shared" si="0"/>
        <v/>
      </c>
      <c r="N15" s="221" t="str">
        <f t="shared" si="0"/>
        <v/>
      </c>
      <c r="O15" s="221" t="str">
        <f t="shared" si="0"/>
        <v/>
      </c>
      <c r="P15" s="221" t="str">
        <f t="shared" si="0"/>
        <v/>
      </c>
      <c r="Q15" s="221" t="str">
        <f t="shared" si="0"/>
        <v/>
      </c>
      <c r="R15" s="221" t="str">
        <f t="shared" si="0"/>
        <v/>
      </c>
      <c r="S15" s="221" t="str">
        <f t="shared" si="0"/>
        <v/>
      </c>
      <c r="T15" s="221" t="str">
        <f t="shared" si="0"/>
        <v/>
      </c>
      <c r="U15" s="221" t="str">
        <f t="shared" si="0"/>
        <v/>
      </c>
      <c r="V15" s="221" t="str">
        <f t="shared" si="0"/>
        <v/>
      </c>
      <c r="W15" s="232" t="e">
        <f>AA15/Z15</f>
        <v>#DIV/0!</v>
      </c>
      <c r="X15" s="221" t="str">
        <f>IF(X14="E",1,IF(X14="D",2,IF(X14="C",3,IF(X14="B",4,IF(X14="A",5,IF(X14=5,1,IF(X14=4,2,IF(X14=3,3,IF(X14=2,4,IF(X14=1,5,IF(X14=0,"")))))))))))</f>
        <v/>
      </c>
      <c r="Y15" s="232">
        <f>Y14</f>
        <v>2.355</v>
      </c>
      <c r="Z15" s="236">
        <f>COUNTIF(K15:V15,"&gt;0")</f>
        <v>0</v>
      </c>
      <c r="AA15" s="236">
        <f>SUM(K15:V15)</f>
        <v>0</v>
      </c>
    </row>
    <row r="16" spans="1:36" ht="18.600000000000001" x14ac:dyDescent="0.45">
      <c r="A16" s="272">
        <v>10</v>
      </c>
      <c r="B16" s="273">
        <f>'M5'!B27</f>
        <v>0</v>
      </c>
    </row>
    <row r="17" spans="1:27" ht="18.600000000000001" x14ac:dyDescent="0.45">
      <c r="A17" s="272">
        <v>11</v>
      </c>
      <c r="B17" s="273">
        <f>'M5'!B28</f>
        <v>0</v>
      </c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</row>
    <row r="18" spans="1:27" ht="18.600000000000001" x14ac:dyDescent="0.45">
      <c r="A18" s="272">
        <v>12</v>
      </c>
      <c r="B18" s="273">
        <f>'M5'!B29</f>
        <v>0</v>
      </c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</row>
    <row r="19" spans="1:27" ht="18.600000000000001" x14ac:dyDescent="0.45">
      <c r="A19" s="272">
        <v>13</v>
      </c>
      <c r="B19" s="273">
        <f>'M5'!B30</f>
        <v>0</v>
      </c>
      <c r="H19" s="214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</row>
    <row r="20" spans="1:27" ht="18.600000000000001" x14ac:dyDescent="0.45">
      <c r="A20" s="272">
        <v>14</v>
      </c>
      <c r="B20" s="273">
        <f>'M5'!B31</f>
        <v>0</v>
      </c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4"/>
      <c r="V20" s="214"/>
      <c r="W20" s="211"/>
      <c r="X20" s="211"/>
      <c r="Y20" s="211"/>
      <c r="Z20" s="211"/>
      <c r="AA20" s="211"/>
    </row>
    <row r="21" spans="1:27" ht="18.600000000000001" x14ac:dyDescent="0.45">
      <c r="A21" s="272">
        <v>15</v>
      </c>
      <c r="B21" s="273">
        <f>'M5'!B32</f>
        <v>0</v>
      </c>
      <c r="H21" s="213"/>
      <c r="I21" s="213"/>
      <c r="J21" s="212"/>
      <c r="K21" s="212"/>
      <c r="L21" s="212"/>
      <c r="M21" s="211"/>
      <c r="N21" s="211"/>
      <c r="O21" s="213"/>
      <c r="P21" s="213"/>
      <c r="Q21" s="211"/>
      <c r="R21" s="211"/>
      <c r="S21" s="211"/>
      <c r="T21" s="211"/>
      <c r="U21" s="212"/>
      <c r="V21" s="212"/>
      <c r="W21" s="211"/>
      <c r="X21" s="211"/>
      <c r="Y21" s="211"/>
      <c r="Z21" s="211"/>
      <c r="AA21" s="211"/>
    </row>
    <row r="22" spans="1:27" ht="18.600000000000001" x14ac:dyDescent="0.45">
      <c r="A22" s="272">
        <v>16</v>
      </c>
      <c r="B22" s="273">
        <f>'M5'!B33</f>
        <v>0</v>
      </c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</row>
    <row r="23" spans="1:27" ht="18.600000000000001" x14ac:dyDescent="0.45">
      <c r="A23" s="272">
        <v>17</v>
      </c>
      <c r="B23" s="273">
        <f>'M5'!B34</f>
        <v>0</v>
      </c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</row>
    <row r="24" spans="1:27" ht="15" customHeight="1" x14ac:dyDescent="0.45">
      <c r="A24" s="272">
        <v>18</v>
      </c>
      <c r="B24" s="273">
        <f>'M5'!B35</f>
        <v>0</v>
      </c>
    </row>
    <row r="25" spans="1:27" ht="18.600000000000001" x14ac:dyDescent="0.45">
      <c r="A25" s="272">
        <v>19</v>
      </c>
      <c r="B25" s="273">
        <f>'M5'!B36</f>
        <v>0</v>
      </c>
    </row>
    <row r="26" spans="1:27" ht="18.600000000000001" x14ac:dyDescent="0.45">
      <c r="A26" s="272">
        <v>20</v>
      </c>
      <c r="B26" s="273">
        <f>'M5'!B37</f>
        <v>0</v>
      </c>
    </row>
    <row r="27" spans="1:27" ht="18.600000000000001" x14ac:dyDescent="0.45">
      <c r="A27" s="272">
        <v>21</v>
      </c>
      <c r="B27" s="273">
        <f>'M5'!B38</f>
        <v>0</v>
      </c>
    </row>
    <row r="28" spans="1:27" ht="18.600000000000001" x14ac:dyDescent="0.45">
      <c r="A28" s="272">
        <v>22</v>
      </c>
      <c r="B28" s="273">
        <f>'M5'!B39</f>
        <v>0</v>
      </c>
    </row>
    <row r="29" spans="1:27" ht="15.75" customHeight="1" x14ac:dyDescent="0.45">
      <c r="A29" s="272">
        <v>23</v>
      </c>
      <c r="B29" s="273">
        <f>'M5'!B40</f>
        <v>0</v>
      </c>
    </row>
    <row r="30" spans="1:27" ht="18.600000000000001" x14ac:dyDescent="0.45">
      <c r="A30" s="272">
        <v>24</v>
      </c>
      <c r="B30" s="273">
        <f>'M5'!B41</f>
        <v>0</v>
      </c>
    </row>
    <row r="31" spans="1:27" ht="18.600000000000001" x14ac:dyDescent="0.45">
      <c r="A31" s="272">
        <v>25</v>
      </c>
      <c r="B31" s="273">
        <f>'M5'!B42</f>
        <v>0</v>
      </c>
    </row>
    <row r="32" spans="1:27" ht="18.600000000000001" x14ac:dyDescent="0.45">
      <c r="A32" s="272">
        <v>26</v>
      </c>
      <c r="B32" s="273">
        <f>'M5'!B43</f>
        <v>0</v>
      </c>
    </row>
    <row r="33" spans="1:7" ht="18.600000000000001" x14ac:dyDescent="0.45">
      <c r="A33" s="272">
        <v>27</v>
      </c>
      <c r="B33" s="273">
        <f>'M5'!B44</f>
        <v>0</v>
      </c>
    </row>
    <row r="34" spans="1:7" ht="18.600000000000001" x14ac:dyDescent="0.45">
      <c r="A34" s="272">
        <v>28</v>
      </c>
      <c r="B34" s="273">
        <f>'M5'!B45</f>
        <v>0</v>
      </c>
    </row>
    <row r="35" spans="1:7" ht="18.600000000000001" x14ac:dyDescent="0.45">
      <c r="A35" s="272">
        <v>29</v>
      </c>
      <c r="B35" s="273">
        <f>'M5'!B46</f>
        <v>0</v>
      </c>
    </row>
    <row r="36" spans="1:7" ht="18.600000000000001" x14ac:dyDescent="0.45">
      <c r="A36" s="272">
        <v>30</v>
      </c>
      <c r="B36" s="273">
        <f>'M5'!B47</f>
        <v>0</v>
      </c>
    </row>
    <row r="37" spans="1:7" ht="18.600000000000001" x14ac:dyDescent="0.45">
      <c r="A37" s="272">
        <v>31</v>
      </c>
      <c r="B37" s="273">
        <f>'M5'!B48</f>
        <v>0</v>
      </c>
    </row>
    <row r="38" spans="1:7" ht="18.600000000000001" x14ac:dyDescent="0.45">
      <c r="A38" s="272">
        <v>32</v>
      </c>
      <c r="B38" s="273">
        <f>'M5'!B49</f>
        <v>0</v>
      </c>
    </row>
    <row r="39" spans="1:7" ht="18.600000000000001" x14ac:dyDescent="0.45">
      <c r="A39" s="272">
        <v>33</v>
      </c>
      <c r="B39" s="273">
        <f>'M5'!B50</f>
        <v>0</v>
      </c>
    </row>
    <row r="40" spans="1:7" ht="18.600000000000001" x14ac:dyDescent="0.45">
      <c r="A40" s="272">
        <v>34</v>
      </c>
      <c r="B40" s="273">
        <f>'M5'!B51</f>
        <v>0</v>
      </c>
    </row>
    <row r="41" spans="1:7" ht="18.600000000000001" x14ac:dyDescent="0.45">
      <c r="A41" s="272">
        <v>35</v>
      </c>
      <c r="B41" s="273">
        <f>'M5'!B52</f>
        <v>0</v>
      </c>
    </row>
    <row r="42" spans="1:7" ht="18.600000000000001" x14ac:dyDescent="0.45">
      <c r="A42" s="272">
        <v>36</v>
      </c>
      <c r="B42" s="273">
        <f>'M5'!B53</f>
        <v>0</v>
      </c>
    </row>
    <row r="44" spans="1:7" ht="25.8" x14ac:dyDescent="0.5">
      <c r="D44" s="228"/>
      <c r="E44" s="228"/>
      <c r="F44" s="228"/>
      <c r="G44" s="228"/>
    </row>
    <row r="54" spans="10:30" x14ac:dyDescent="0.45"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  <c r="Z54" s="217"/>
      <c r="AA54" s="217"/>
      <c r="AB54" s="210"/>
      <c r="AC54" s="210"/>
      <c r="AD54" s="210"/>
    </row>
    <row r="55" spans="10:30" x14ac:dyDescent="0.45"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</row>
  </sheetData>
  <sheetProtection sheet="1" objects="1" scenarios="1"/>
  <mergeCells count="3">
    <mergeCell ref="D3:E3"/>
    <mergeCell ref="I3:AA3"/>
    <mergeCell ref="AB3:AD3"/>
  </mergeCells>
  <pageMargins left="0.39370078740157483" right="0.23622047244094491" top="0.98425196850393704" bottom="0.98425196850393704" header="0.51181102362204722" footer="0.51181102362204722"/>
  <pageSetup paperSize="9" scale="52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CDFB7-7B4B-4D68-BA7C-A4964ECEF006}">
  <sheetPr codeName="Blad33">
    <tabColor rgb="FFCCCCFF"/>
  </sheetPr>
  <dimension ref="B3:DK76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7"/>
    <col min="2" max="2" width="6.21875" style="270" bestFit="1" customWidth="1"/>
    <col min="3" max="3" width="50.77734375" style="274" customWidth="1"/>
    <col min="4" max="4" width="4" style="207" customWidth="1"/>
    <col min="5" max="28" width="8.77734375" style="207" customWidth="1"/>
    <col min="29" max="16384" width="9.21875" style="207"/>
  </cols>
  <sheetData>
    <row r="3" spans="2:44" s="251" customFormat="1" ht="72" x14ac:dyDescent="1.6">
      <c r="B3" s="269"/>
      <c r="C3" s="269"/>
      <c r="E3" s="252"/>
      <c r="F3" s="323">
        <v>5</v>
      </c>
      <c r="G3" s="323"/>
      <c r="H3" s="319">
        <f>VLOOKUP($F$3,'M5'!A18:B53,2)</f>
        <v>0</v>
      </c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1"/>
      <c r="AG3" s="315" t="s">
        <v>125</v>
      </c>
      <c r="AH3" s="316"/>
      <c r="AI3" s="316"/>
      <c r="AJ3" s="317">
        <f>'M5'!$C$2</f>
        <v>5</v>
      </c>
      <c r="AK3" s="317"/>
      <c r="AL3" s="318"/>
      <c r="AO3" s="266"/>
      <c r="AQ3" s="263"/>
      <c r="AR3" s="263"/>
    </row>
    <row r="4" spans="2:44" ht="50.1" customHeight="1" x14ac:dyDescent="0.45">
      <c r="C4" s="271"/>
    </row>
    <row r="5" spans="2:44" ht="19.5" customHeight="1" x14ac:dyDescent="0.45">
      <c r="B5" s="272">
        <v>1</v>
      </c>
      <c r="C5" s="273">
        <f>'M5'!B18</f>
        <v>0</v>
      </c>
    </row>
    <row r="6" spans="2:44" ht="18.600000000000001" x14ac:dyDescent="0.45">
      <c r="B6" s="272">
        <v>2</v>
      </c>
      <c r="C6" s="273">
        <f>'M5'!B19</f>
        <v>0</v>
      </c>
    </row>
    <row r="7" spans="2:44" ht="18.600000000000001" x14ac:dyDescent="0.45">
      <c r="B7" s="272">
        <v>3</v>
      </c>
      <c r="C7" s="273">
        <f>'M5'!B20</f>
        <v>0</v>
      </c>
    </row>
    <row r="8" spans="2:44" ht="18.600000000000001" x14ac:dyDescent="0.45">
      <c r="B8" s="272">
        <v>4</v>
      </c>
      <c r="C8" s="273">
        <f>'M5'!B21</f>
        <v>0</v>
      </c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</row>
    <row r="9" spans="2:44" ht="18.600000000000001" x14ac:dyDescent="0.45">
      <c r="B9" s="272">
        <v>5</v>
      </c>
      <c r="C9" s="273">
        <f>'M5'!B22</f>
        <v>0</v>
      </c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</row>
    <row r="10" spans="2:44" ht="18.600000000000001" x14ac:dyDescent="0.45">
      <c r="B10" s="272">
        <v>6</v>
      </c>
      <c r="C10" s="273">
        <f>'M5'!B23</f>
        <v>0</v>
      </c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</row>
    <row r="11" spans="2:44" ht="18.600000000000001" x14ac:dyDescent="0.45">
      <c r="B11" s="272">
        <v>7</v>
      </c>
      <c r="C11" s="273">
        <f>'M5'!B24</f>
        <v>0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</row>
    <row r="12" spans="2:44" ht="18.600000000000001" x14ac:dyDescent="0.45">
      <c r="B12" s="272">
        <v>8</v>
      </c>
      <c r="C12" s="273">
        <f>'M5'!B25</f>
        <v>0</v>
      </c>
      <c r="F12" s="211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</row>
    <row r="13" spans="2:44" ht="18.600000000000001" x14ac:dyDescent="0.45">
      <c r="B13" s="272">
        <v>9</v>
      </c>
      <c r="C13" s="273">
        <f>'M5'!B26</f>
        <v>0</v>
      </c>
      <c r="F13" s="211"/>
      <c r="G13" s="211"/>
      <c r="H13" s="211"/>
      <c r="I13" s="218" t="s">
        <v>155</v>
      </c>
      <c r="J13" s="218" t="s">
        <v>156</v>
      </c>
      <c r="K13" s="223" t="s">
        <v>157</v>
      </c>
      <c r="L13" s="223" t="s">
        <v>158</v>
      </c>
      <c r="M13" s="224" t="s">
        <v>159</v>
      </c>
      <c r="N13" s="224" t="s">
        <v>160</v>
      </c>
      <c r="O13" s="219" t="s">
        <v>161</v>
      </c>
      <c r="P13" s="219" t="s">
        <v>162</v>
      </c>
      <c r="Q13" s="225" t="s">
        <v>163</v>
      </c>
      <c r="R13" s="225" t="s">
        <v>164</v>
      </c>
      <c r="S13" s="220" t="s">
        <v>165</v>
      </c>
      <c r="T13" s="220" t="s">
        <v>166</v>
      </c>
      <c r="U13" s="226" t="s">
        <v>127</v>
      </c>
      <c r="V13" s="227" t="s">
        <v>128</v>
      </c>
      <c r="W13" s="231" t="s">
        <v>133</v>
      </c>
      <c r="X13" s="233" t="s">
        <v>83</v>
      </c>
      <c r="Y13" s="234" t="s">
        <v>134</v>
      </c>
      <c r="Z13" s="234" t="s">
        <v>134</v>
      </c>
      <c r="AA13" s="208"/>
    </row>
    <row r="14" spans="2:44" ht="18.600000000000001" x14ac:dyDescent="0.45">
      <c r="B14" s="272">
        <v>10</v>
      </c>
      <c r="C14" s="273">
        <f>'M5'!B27</f>
        <v>0</v>
      </c>
      <c r="F14" s="214"/>
      <c r="G14" s="214"/>
      <c r="H14" s="214"/>
      <c r="I14" s="221" t="str">
        <f t="shared" ref="I14:V14" si="0">IF(I15="E",1,IF(I15="D",2,IF(I15="C",3,IF(I15="B",4,IF(I15="A",5,IF(I15=5,1,IF(I15=4,2,IF(I15=3,3,IF(I15=2,4,IF(I15=1,5,IF(I15=0,"")))))))))))</f>
        <v/>
      </c>
      <c r="J14" s="221" t="str">
        <f t="shared" si="0"/>
        <v/>
      </c>
      <c r="K14" s="221" t="str">
        <f t="shared" si="0"/>
        <v/>
      </c>
      <c r="L14" s="221" t="str">
        <f t="shared" si="0"/>
        <v/>
      </c>
      <c r="M14" s="221" t="str">
        <f t="shared" si="0"/>
        <v/>
      </c>
      <c r="N14" s="221" t="str">
        <f t="shared" si="0"/>
        <v/>
      </c>
      <c r="O14" s="221" t="str">
        <f t="shared" si="0"/>
        <v/>
      </c>
      <c r="P14" s="221" t="str">
        <f t="shared" si="0"/>
        <v/>
      </c>
      <c r="Q14" s="221" t="str">
        <f t="shared" si="0"/>
        <v/>
      </c>
      <c r="R14" s="221" t="str">
        <f t="shared" si="0"/>
        <v/>
      </c>
      <c r="S14" s="221" t="str">
        <f t="shared" si="0"/>
        <v/>
      </c>
      <c r="T14" s="221" t="str">
        <f t="shared" si="0"/>
        <v/>
      </c>
      <c r="U14" s="221"/>
      <c r="V14" s="221" t="str">
        <f t="shared" si="0"/>
        <v/>
      </c>
      <c r="W14" s="221" t="str">
        <f>IF(W15="E",1,IF(W15="D",2,IF(W15="C",3,IF(W15="B",4,IF(W15="A",5,IF(W15=5,1,IF(W15=4,2,IF(W15=3,3,IF(W15=2,4,IF(W15=1,5,IF(W15=0,"")))))))))))</f>
        <v/>
      </c>
      <c r="X14" s="221">
        <f>'TOTAAL M-TOETSEN'!AB5*5</f>
        <v>2.355</v>
      </c>
      <c r="Y14" s="222"/>
      <c r="Z14" s="222"/>
      <c r="AA14" s="253"/>
      <c r="AB14" s="253"/>
      <c r="AC14" s="254"/>
    </row>
    <row r="15" spans="2:44" ht="18.600000000000001" x14ac:dyDescent="0.45">
      <c r="B15" s="272">
        <v>11</v>
      </c>
      <c r="C15" s="273">
        <f>'M5'!B28</f>
        <v>0</v>
      </c>
      <c r="I15" s="221">
        <f>VLOOKUP($F$3,'M5'!$A$18:$L$53,7)</f>
        <v>0</v>
      </c>
      <c r="J15" s="221">
        <f>VLOOKUP($F$3,'E5'!$A$18:$L$53,7)</f>
        <v>0</v>
      </c>
      <c r="K15" s="221">
        <f>VLOOKUP($F$3,'M5'!$A$18:$L$53,8)</f>
        <v>0</v>
      </c>
      <c r="L15" s="221">
        <f>VLOOKUP($F$3,'E5'!$A$18:$L$53,8)</f>
        <v>0</v>
      </c>
      <c r="M15" s="221">
        <f>VLOOKUP($F$3,'M5'!$A$18:$L$53,9)</f>
        <v>0</v>
      </c>
      <c r="N15" s="221">
        <f>VLOOKUP($F$3,'E5'!$A$18:$L$53,9)</f>
        <v>0</v>
      </c>
      <c r="O15" s="221">
        <f>VLOOKUP($F$3,'M5'!$A$18:$L$53,10)</f>
        <v>0</v>
      </c>
      <c r="P15" s="221">
        <f>VLOOKUP($F$3,'E5'!$A$18:$L$53,10)</f>
        <v>0</v>
      </c>
      <c r="Q15" s="221">
        <f>VLOOKUP($F$3,'M5'!$A$18:$L$53,11)</f>
        <v>0</v>
      </c>
      <c r="R15" s="221">
        <f>VLOOKUP($F$3,'E5'!$A$18:$L$53,11)</f>
        <v>0</v>
      </c>
      <c r="S15" s="221">
        <f>VLOOKUP($F$3,'M5'!$A$18:$L$53,12)</f>
        <v>0</v>
      </c>
      <c r="T15" s="221">
        <f>VLOOKUP($F$3,'E5'!$A$18:$L$53,12)</f>
        <v>0</v>
      </c>
      <c r="U15" s="221">
        <f>VLOOKUP($F$3,'M5'!$A$18:$L$53,12)</f>
        <v>0</v>
      </c>
      <c r="V15" s="221">
        <f>VLOOKUP($F$3,'M5'!$A$18:$L$53,12)</f>
        <v>0</v>
      </c>
      <c r="W15" s="221">
        <f>VLOOKUP($F$3,'M5'!$A$18:$L$53,3)</f>
        <v>0</v>
      </c>
      <c r="X15" s="221">
        <f>'TOTAAL M-TOETSEN'!AB5*5</f>
        <v>2.355</v>
      </c>
      <c r="Y15" s="257"/>
      <c r="Z15" s="257"/>
      <c r="AA15" s="208"/>
      <c r="AB15" s="208"/>
    </row>
    <row r="16" spans="2:44" ht="18.600000000000001" x14ac:dyDescent="0.45">
      <c r="B16" s="272">
        <v>12</v>
      </c>
      <c r="C16" s="273">
        <f>'M5'!B29</f>
        <v>0</v>
      </c>
      <c r="I16" s="221" t="str">
        <f>IF(I14="","",IF(I14&gt;0,I14*2))</f>
        <v/>
      </c>
      <c r="J16" s="221" t="str">
        <f t="shared" ref="J16:T16" si="1">IF(J14="","",IF(J14&gt;0,J14*2))</f>
        <v/>
      </c>
      <c r="K16" s="221" t="str">
        <f t="shared" si="1"/>
        <v/>
      </c>
      <c r="L16" s="221" t="str">
        <f t="shared" si="1"/>
        <v/>
      </c>
      <c r="M16" s="221" t="str">
        <f t="shared" si="1"/>
        <v/>
      </c>
      <c r="N16" s="221" t="str">
        <f t="shared" si="1"/>
        <v/>
      </c>
      <c r="O16" s="221" t="str">
        <f t="shared" si="1"/>
        <v/>
      </c>
      <c r="P16" s="221" t="str">
        <f t="shared" si="1"/>
        <v/>
      </c>
      <c r="Q16" s="221" t="str">
        <f t="shared" si="1"/>
        <v/>
      </c>
      <c r="R16" s="221" t="str">
        <f t="shared" si="1"/>
        <v/>
      </c>
      <c r="S16" s="221" t="str">
        <f t="shared" si="1"/>
        <v/>
      </c>
      <c r="T16" s="221" t="str">
        <f t="shared" si="1"/>
        <v/>
      </c>
      <c r="U16" s="221" t="e">
        <f>Z16/Y16</f>
        <v>#DIV/0!</v>
      </c>
      <c r="V16" s="233" t="str">
        <f>IF(V14="","",IF(V14&gt;0,V14*2))</f>
        <v/>
      </c>
      <c r="W16" s="221">
        <f>X16</f>
        <v>4.71</v>
      </c>
      <c r="X16" s="221">
        <f>IF(X14="","",IF(X14&gt;0,X14*2))</f>
        <v>4.71</v>
      </c>
      <c r="Y16" s="257">
        <f>COUNTIF(I16:T16,"&gt;0")</f>
        <v>0</v>
      </c>
      <c r="Z16" s="257">
        <f>SUM(I16:S16)</f>
        <v>0</v>
      </c>
    </row>
    <row r="17" spans="2:38" ht="18.600000000000001" x14ac:dyDescent="0.45">
      <c r="B17" s="272">
        <v>13</v>
      </c>
      <c r="C17" s="273">
        <f>'M5'!B30</f>
        <v>0</v>
      </c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</row>
    <row r="18" spans="2:38" ht="18.600000000000001" x14ac:dyDescent="0.45">
      <c r="B18" s="272">
        <v>14</v>
      </c>
      <c r="C18" s="273">
        <f>'M5'!B31</f>
        <v>0</v>
      </c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</row>
    <row r="19" spans="2:38" ht="18.600000000000001" x14ac:dyDescent="0.45">
      <c r="B19" s="272">
        <v>15</v>
      </c>
      <c r="C19" s="273">
        <f>'M5'!B32</f>
        <v>0</v>
      </c>
      <c r="F19" s="214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</row>
    <row r="20" spans="2:38" ht="18.600000000000001" x14ac:dyDescent="0.45">
      <c r="B20" s="272">
        <v>16</v>
      </c>
      <c r="C20" s="273">
        <f>'M5'!B33</f>
        <v>0</v>
      </c>
      <c r="F20" s="214"/>
      <c r="G20" s="214"/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1"/>
      <c r="V20" s="211"/>
    </row>
    <row r="21" spans="2:38" ht="18.600000000000001" x14ac:dyDescent="0.45">
      <c r="B21" s="272">
        <v>17</v>
      </c>
      <c r="C21" s="273">
        <f>'M5'!B34</f>
        <v>0</v>
      </c>
      <c r="F21" s="213"/>
      <c r="G21" s="213"/>
      <c r="H21" s="212"/>
      <c r="I21" s="212"/>
      <c r="J21" s="212"/>
      <c r="K21" s="213"/>
      <c r="L21" s="213"/>
      <c r="M21" s="211"/>
      <c r="N21" s="211"/>
      <c r="O21" s="212"/>
      <c r="P21" s="212"/>
      <c r="Q21" s="211"/>
      <c r="R21" s="211"/>
      <c r="S21" s="211"/>
      <c r="T21" s="211"/>
      <c r="U21" s="211"/>
      <c r="V21" s="211"/>
    </row>
    <row r="22" spans="2:38" ht="18.600000000000001" x14ac:dyDescent="0.45">
      <c r="B22" s="272">
        <v>18</v>
      </c>
      <c r="C22" s="273">
        <f>'M5'!B35</f>
        <v>0</v>
      </c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</row>
    <row r="23" spans="2:38" ht="18.600000000000001" x14ac:dyDescent="0.45">
      <c r="B23" s="272">
        <v>19</v>
      </c>
      <c r="C23" s="273">
        <f>'M5'!B36</f>
        <v>0</v>
      </c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</row>
    <row r="24" spans="2:38" ht="15" customHeight="1" x14ac:dyDescent="0.45">
      <c r="B24" s="272">
        <v>20</v>
      </c>
      <c r="C24" s="273">
        <f>'M5'!B37</f>
        <v>0</v>
      </c>
    </row>
    <row r="25" spans="2:38" ht="18.600000000000001" x14ac:dyDescent="0.45">
      <c r="B25" s="272">
        <v>21</v>
      </c>
      <c r="C25" s="273">
        <f>'M5'!B38</f>
        <v>0</v>
      </c>
    </row>
    <row r="26" spans="2:38" ht="18.600000000000001" x14ac:dyDescent="0.45">
      <c r="B26" s="272">
        <v>22</v>
      </c>
      <c r="C26" s="273">
        <f>'M5'!B39</f>
        <v>0</v>
      </c>
    </row>
    <row r="27" spans="2:38" ht="18.600000000000001" x14ac:dyDescent="0.45">
      <c r="B27" s="272">
        <v>23</v>
      </c>
      <c r="C27" s="273">
        <f>'M5'!B40</f>
        <v>0</v>
      </c>
    </row>
    <row r="28" spans="2:38" ht="18.600000000000001" x14ac:dyDescent="0.45">
      <c r="B28" s="272">
        <v>24</v>
      </c>
      <c r="C28" s="273">
        <f>'M5'!B41</f>
        <v>0</v>
      </c>
    </row>
    <row r="29" spans="2:38" ht="15.75" customHeight="1" x14ac:dyDescent="0.45">
      <c r="B29" s="272">
        <v>25</v>
      </c>
      <c r="C29" s="273">
        <f>'M5'!B42</f>
        <v>0</v>
      </c>
      <c r="AF29"/>
    </row>
    <row r="30" spans="2:38" ht="18.600000000000001" x14ac:dyDescent="0.45">
      <c r="B30" s="272">
        <v>26</v>
      </c>
      <c r="C30" s="273">
        <f>'M5'!B43</f>
        <v>0</v>
      </c>
    </row>
    <row r="31" spans="2:38" ht="18.600000000000001" x14ac:dyDescent="0.45">
      <c r="B31" s="272">
        <v>27</v>
      </c>
      <c r="C31" s="273">
        <f>'M5'!B44</f>
        <v>0</v>
      </c>
    </row>
    <row r="32" spans="2:38" ht="18.600000000000001" x14ac:dyDescent="0.45">
      <c r="B32" s="272">
        <v>28</v>
      </c>
      <c r="C32" s="273">
        <f>'M5'!B45</f>
        <v>0</v>
      </c>
      <c r="F32" s="324"/>
      <c r="G32" s="324"/>
      <c r="H32" s="32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</row>
    <row r="33" spans="2:38" ht="18.600000000000001" x14ac:dyDescent="0.45">
      <c r="B33" s="272">
        <v>29</v>
      </c>
      <c r="C33" s="273">
        <f>'M5'!B46</f>
        <v>0</v>
      </c>
      <c r="F33" s="324"/>
      <c r="G33" s="324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22"/>
      <c r="AC33" s="322"/>
      <c r="AD33" s="322"/>
      <c r="AE33" s="322"/>
      <c r="AF33" s="322"/>
      <c r="AG33" s="322"/>
      <c r="AH33" s="322"/>
      <c r="AI33" s="322"/>
      <c r="AJ33" s="322"/>
      <c r="AK33" s="322"/>
      <c r="AL33" s="322"/>
    </row>
    <row r="34" spans="2:38" ht="18.600000000000001" x14ac:dyDescent="0.45">
      <c r="B34" s="272">
        <v>30</v>
      </c>
      <c r="C34" s="273">
        <f>'M5'!B47</f>
        <v>0</v>
      </c>
      <c r="F34" s="324"/>
      <c r="G34" s="324"/>
      <c r="H34" s="322"/>
      <c r="I34" s="322"/>
      <c r="J34" s="322"/>
      <c r="K34" s="322"/>
      <c r="L34" s="322"/>
      <c r="M34" s="322"/>
      <c r="N34" s="322"/>
      <c r="O34" s="322"/>
      <c r="P34" s="322"/>
      <c r="Q34" s="322"/>
      <c r="R34" s="322"/>
      <c r="S34" s="322"/>
      <c r="T34" s="322"/>
      <c r="U34" s="322"/>
      <c r="V34" s="322"/>
      <c r="W34" s="322"/>
      <c r="X34" s="322"/>
      <c r="Y34" s="322"/>
      <c r="Z34" s="322"/>
      <c r="AA34" s="322"/>
      <c r="AB34" s="322"/>
      <c r="AC34" s="322"/>
      <c r="AD34" s="322"/>
      <c r="AE34" s="322"/>
      <c r="AF34" s="322"/>
      <c r="AG34" s="322"/>
      <c r="AH34" s="322"/>
      <c r="AI34" s="322"/>
      <c r="AJ34" s="322"/>
      <c r="AK34" s="322"/>
      <c r="AL34" s="322"/>
    </row>
    <row r="35" spans="2:38" ht="18.600000000000001" x14ac:dyDescent="0.45">
      <c r="B35" s="272">
        <v>31</v>
      </c>
      <c r="C35" s="273">
        <f>'M5'!B48</f>
        <v>0</v>
      </c>
      <c r="F35" s="324"/>
      <c r="G35" s="324"/>
      <c r="H35" s="322"/>
      <c r="I35" s="322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22"/>
      <c r="AC35" s="322"/>
      <c r="AD35" s="322"/>
      <c r="AE35" s="322"/>
      <c r="AF35" s="322"/>
      <c r="AG35" s="322"/>
      <c r="AH35" s="322"/>
      <c r="AI35" s="322"/>
      <c r="AJ35" s="322"/>
      <c r="AK35" s="322"/>
      <c r="AL35" s="322"/>
    </row>
    <row r="36" spans="2:38" ht="19.5" customHeight="1" x14ac:dyDescent="0.45">
      <c r="B36" s="272">
        <v>32</v>
      </c>
      <c r="C36" s="273">
        <f>'M5'!B49</f>
        <v>0</v>
      </c>
      <c r="F36" s="324"/>
      <c r="G36" s="324"/>
      <c r="H36" s="322"/>
      <c r="I36" s="322"/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22"/>
      <c r="U36" s="322"/>
      <c r="V36" s="322"/>
      <c r="W36" s="322"/>
      <c r="X36" s="322"/>
      <c r="Y36" s="322"/>
      <c r="Z36" s="322"/>
      <c r="AA36" s="322"/>
      <c r="AB36" s="322"/>
      <c r="AC36" s="322"/>
      <c r="AD36" s="322"/>
      <c r="AE36" s="322"/>
      <c r="AF36" s="322"/>
      <c r="AG36" s="322"/>
      <c r="AH36" s="322"/>
      <c r="AI36" s="322"/>
      <c r="AJ36" s="322"/>
      <c r="AK36" s="322"/>
      <c r="AL36" s="322"/>
    </row>
    <row r="37" spans="2:38" ht="19.5" customHeight="1" x14ac:dyDescent="0.45">
      <c r="B37" s="272">
        <v>33</v>
      </c>
      <c r="C37" s="273">
        <f>'M5'!B50</f>
        <v>0</v>
      </c>
      <c r="F37" s="324"/>
      <c r="G37" s="324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322"/>
      <c r="AG37" s="322"/>
      <c r="AH37" s="322"/>
      <c r="AI37" s="322"/>
      <c r="AJ37" s="322"/>
      <c r="AK37" s="322"/>
      <c r="AL37" s="322"/>
    </row>
    <row r="38" spans="2:38" ht="19.5" customHeight="1" x14ac:dyDescent="0.7">
      <c r="B38" s="272">
        <v>34</v>
      </c>
      <c r="C38" s="273">
        <f>'M5'!B51</f>
        <v>0</v>
      </c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</row>
    <row r="39" spans="2:38" ht="19.5" customHeight="1" x14ac:dyDescent="0.45">
      <c r="B39" s="272">
        <v>35</v>
      </c>
      <c r="C39" s="273">
        <f>'M5'!B52</f>
        <v>0</v>
      </c>
      <c r="F39" s="324"/>
      <c r="G39" s="324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  <c r="AE39" s="322"/>
      <c r="AF39" s="322"/>
      <c r="AG39" s="322"/>
      <c r="AH39" s="322"/>
      <c r="AI39" s="322"/>
      <c r="AJ39" s="322"/>
      <c r="AK39" s="322"/>
      <c r="AL39" s="322"/>
    </row>
    <row r="40" spans="2:38" ht="19.5" customHeight="1" x14ac:dyDescent="0.45">
      <c r="B40" s="272">
        <v>36</v>
      </c>
      <c r="C40" s="273">
        <f>'M5'!B53</f>
        <v>0</v>
      </c>
      <c r="F40" s="324"/>
      <c r="G40" s="324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22"/>
      <c r="AF40" s="322"/>
      <c r="AG40" s="322"/>
      <c r="AH40" s="322"/>
      <c r="AI40" s="322"/>
      <c r="AJ40" s="322"/>
      <c r="AK40" s="322"/>
      <c r="AL40" s="322"/>
    </row>
    <row r="41" spans="2:38" ht="19.5" customHeight="1" x14ac:dyDescent="0.45">
      <c r="F41" s="324"/>
      <c r="G41" s="324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 s="322"/>
      <c r="X41" s="322"/>
      <c r="Y41" s="322"/>
      <c r="Z41" s="322"/>
      <c r="AA41" s="322"/>
      <c r="AB41" s="322"/>
      <c r="AC41" s="322"/>
      <c r="AD41" s="322"/>
      <c r="AE41" s="322"/>
      <c r="AF41" s="322"/>
      <c r="AG41" s="322"/>
      <c r="AH41" s="322"/>
      <c r="AI41" s="322"/>
      <c r="AJ41" s="322"/>
      <c r="AK41" s="322"/>
      <c r="AL41" s="322"/>
    </row>
    <row r="42" spans="2:38" ht="19.5" customHeight="1" x14ac:dyDescent="0.45">
      <c r="F42" s="324"/>
      <c r="G42" s="324"/>
      <c r="H42" s="322"/>
      <c r="I42" s="322"/>
      <c r="J42" s="322"/>
      <c r="K42" s="322"/>
      <c r="L42" s="322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22"/>
      <c r="AC42" s="322"/>
      <c r="AD42" s="322"/>
      <c r="AE42" s="322"/>
      <c r="AF42" s="322"/>
      <c r="AG42" s="322"/>
      <c r="AH42" s="322"/>
      <c r="AI42" s="322"/>
      <c r="AJ42" s="322"/>
      <c r="AK42" s="322"/>
      <c r="AL42" s="322"/>
    </row>
    <row r="43" spans="2:38" ht="19.5" customHeight="1" x14ac:dyDescent="0.45">
      <c r="F43" s="324"/>
      <c r="G43" s="324"/>
      <c r="H43" s="322"/>
      <c r="I43" s="322"/>
      <c r="J43" s="322"/>
      <c r="K43" s="322"/>
      <c r="L43" s="322"/>
      <c r="M43" s="322"/>
      <c r="N43" s="322"/>
      <c r="O43" s="322"/>
      <c r="P43" s="322"/>
      <c r="Q43" s="322"/>
      <c r="R43" s="322"/>
      <c r="S43" s="322"/>
      <c r="T43" s="322"/>
      <c r="U43" s="322"/>
      <c r="V43" s="322"/>
      <c r="W43" s="322"/>
      <c r="X43" s="322"/>
      <c r="Y43" s="322"/>
      <c r="Z43" s="322"/>
      <c r="AA43" s="322"/>
      <c r="AB43" s="322"/>
      <c r="AC43" s="322"/>
      <c r="AD43" s="322"/>
      <c r="AE43" s="322"/>
      <c r="AF43" s="322"/>
      <c r="AG43" s="322"/>
      <c r="AH43" s="322"/>
      <c r="AI43" s="322"/>
      <c r="AJ43" s="322"/>
      <c r="AK43" s="322"/>
      <c r="AL43" s="322"/>
    </row>
    <row r="44" spans="2:38" ht="19.5" customHeight="1" x14ac:dyDescent="0.45">
      <c r="F44" s="324"/>
      <c r="G44" s="324"/>
      <c r="H44" s="322"/>
      <c r="I44" s="322"/>
      <c r="J44" s="322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  <c r="X44" s="322"/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</row>
    <row r="45" spans="2:38" ht="19.5" customHeight="1" x14ac:dyDescent="0.7"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</row>
    <row r="46" spans="2:38" ht="19.5" customHeight="1" x14ac:dyDescent="0.45">
      <c r="F46" s="324"/>
      <c r="G46" s="324"/>
      <c r="H46" s="322"/>
      <c r="I46" s="322"/>
      <c r="J46" s="322"/>
      <c r="K46" s="322"/>
      <c r="L46" s="322"/>
      <c r="M46" s="322"/>
      <c r="N46" s="322"/>
      <c r="O46" s="322"/>
      <c r="P46" s="322"/>
      <c r="Q46" s="322"/>
      <c r="R46" s="322"/>
      <c r="S46" s="322"/>
      <c r="T46" s="322"/>
      <c r="U46" s="322"/>
      <c r="V46" s="322"/>
      <c r="W46" s="322"/>
      <c r="X46" s="322"/>
      <c r="Y46" s="322"/>
      <c r="Z46" s="322"/>
      <c r="AA46" s="322"/>
      <c r="AB46" s="322"/>
      <c r="AC46" s="322"/>
      <c r="AD46" s="322"/>
      <c r="AE46" s="322"/>
      <c r="AF46" s="322"/>
      <c r="AG46" s="322"/>
      <c r="AH46" s="322"/>
      <c r="AI46" s="322"/>
      <c r="AJ46" s="322"/>
      <c r="AK46" s="322"/>
      <c r="AL46" s="322"/>
    </row>
    <row r="47" spans="2:38" ht="19.5" customHeight="1" x14ac:dyDescent="0.45">
      <c r="F47" s="324"/>
      <c r="G47" s="324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</row>
    <row r="48" spans="2:38" ht="19.5" customHeight="1" x14ac:dyDescent="0.45">
      <c r="F48" s="324"/>
      <c r="G48" s="324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</row>
    <row r="49" spans="6:38" ht="19.5" customHeight="1" x14ac:dyDescent="0.45">
      <c r="F49" s="324"/>
      <c r="G49" s="324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</row>
    <row r="50" spans="6:38" ht="19.5" customHeight="1" x14ac:dyDescent="0.45">
      <c r="F50" s="324"/>
      <c r="G50" s="324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</row>
    <row r="51" spans="6:38" ht="19.5" customHeight="1" x14ac:dyDescent="0.45">
      <c r="F51" s="324"/>
      <c r="G51" s="324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322"/>
      <c r="AD51" s="322"/>
      <c r="AE51" s="322"/>
      <c r="AF51" s="322"/>
      <c r="AG51" s="322"/>
      <c r="AH51" s="322"/>
      <c r="AI51" s="322"/>
      <c r="AJ51" s="322"/>
      <c r="AK51" s="322"/>
      <c r="AL51" s="322"/>
    </row>
    <row r="52" spans="6:38" ht="19.5" customHeight="1" x14ac:dyDescent="0.7"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</row>
    <row r="53" spans="6:38" ht="19.5" customHeight="1" x14ac:dyDescent="0.45">
      <c r="F53" s="324"/>
      <c r="G53" s="324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  <c r="V53" s="322"/>
      <c r="W53" s="322"/>
      <c r="X53" s="322"/>
      <c r="Y53" s="322"/>
      <c r="Z53" s="322"/>
      <c r="AA53" s="322"/>
      <c r="AB53" s="322"/>
      <c r="AC53" s="322"/>
      <c r="AD53" s="322"/>
      <c r="AE53" s="322"/>
      <c r="AF53" s="322"/>
      <c r="AG53" s="322"/>
      <c r="AH53" s="322"/>
      <c r="AI53" s="322"/>
      <c r="AJ53" s="322"/>
      <c r="AK53" s="322"/>
      <c r="AL53" s="322"/>
    </row>
    <row r="54" spans="6:38" ht="19.5" customHeight="1" x14ac:dyDescent="0.45">
      <c r="F54" s="324"/>
      <c r="G54" s="324"/>
      <c r="H54" s="322"/>
      <c r="I54" s="322"/>
      <c r="J54" s="322"/>
      <c r="K54" s="322"/>
      <c r="L54" s="322"/>
      <c r="M54" s="322"/>
      <c r="N54" s="322"/>
      <c r="O54" s="322"/>
      <c r="P54" s="322"/>
      <c r="Q54" s="322"/>
      <c r="R54" s="322"/>
      <c r="S54" s="322"/>
      <c r="T54" s="322"/>
      <c r="U54" s="322"/>
      <c r="V54" s="322"/>
      <c r="W54" s="322"/>
      <c r="X54" s="322"/>
      <c r="Y54" s="322"/>
      <c r="Z54" s="322"/>
      <c r="AA54" s="322"/>
      <c r="AB54" s="322"/>
      <c r="AC54" s="322"/>
      <c r="AD54" s="322"/>
      <c r="AE54" s="322"/>
      <c r="AF54" s="322"/>
      <c r="AG54" s="322"/>
      <c r="AH54" s="322"/>
      <c r="AI54" s="322"/>
      <c r="AJ54" s="322"/>
      <c r="AK54" s="322"/>
      <c r="AL54" s="322"/>
    </row>
    <row r="55" spans="6:38" ht="19.5" customHeight="1" x14ac:dyDescent="0.45">
      <c r="F55" s="324"/>
      <c r="G55" s="324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22"/>
      <c r="AC55" s="322"/>
      <c r="AD55" s="322"/>
      <c r="AE55" s="322"/>
      <c r="AF55" s="322"/>
      <c r="AG55" s="322"/>
      <c r="AH55" s="322"/>
      <c r="AI55" s="322"/>
      <c r="AJ55" s="322"/>
      <c r="AK55" s="322"/>
      <c r="AL55" s="322"/>
    </row>
    <row r="56" spans="6:38" ht="19.5" customHeight="1" x14ac:dyDescent="0.45">
      <c r="F56" s="324"/>
      <c r="G56" s="324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22"/>
    </row>
    <row r="57" spans="6:38" ht="19.5" customHeight="1" x14ac:dyDescent="0.45">
      <c r="F57" s="324"/>
      <c r="G57" s="324"/>
      <c r="H57" s="322"/>
      <c r="I57" s="322"/>
      <c r="J57" s="322"/>
      <c r="K57" s="322"/>
      <c r="L57" s="322"/>
      <c r="M57" s="322"/>
      <c r="N57" s="322"/>
      <c r="O57" s="322"/>
      <c r="P57" s="322"/>
      <c r="Q57" s="322"/>
      <c r="R57" s="322"/>
      <c r="S57" s="322"/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2"/>
      <c r="AL57" s="322"/>
    </row>
    <row r="58" spans="6:38" ht="19.5" customHeight="1" x14ac:dyDescent="0.45">
      <c r="F58" s="324"/>
      <c r="G58" s="324"/>
      <c r="H58" s="322"/>
      <c r="I58" s="322"/>
      <c r="J58" s="322"/>
      <c r="K58" s="322"/>
      <c r="L58" s="322"/>
      <c r="M58" s="322"/>
      <c r="N58" s="322"/>
      <c r="O58" s="322"/>
      <c r="P58" s="322"/>
      <c r="Q58" s="322"/>
      <c r="R58" s="322"/>
      <c r="S58" s="322"/>
      <c r="T58" s="322"/>
      <c r="U58" s="322"/>
      <c r="V58" s="322"/>
      <c r="W58" s="322"/>
      <c r="X58" s="322"/>
      <c r="Y58" s="322"/>
      <c r="Z58" s="322"/>
      <c r="AA58" s="322"/>
      <c r="AB58" s="322"/>
      <c r="AC58" s="322"/>
      <c r="AD58" s="322"/>
      <c r="AE58" s="322"/>
      <c r="AF58" s="322"/>
      <c r="AG58" s="322"/>
      <c r="AH58" s="322"/>
      <c r="AI58" s="322"/>
      <c r="AJ58" s="322"/>
      <c r="AK58" s="322"/>
      <c r="AL58" s="322"/>
    </row>
    <row r="59" spans="6:38" ht="19.5" customHeight="1" x14ac:dyDescent="0.7"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</row>
    <row r="60" spans="6:38" ht="19.5" customHeight="1" x14ac:dyDescent="0.45">
      <c r="F60" s="324"/>
      <c r="G60" s="324"/>
    </row>
    <row r="61" spans="6:38" ht="19.5" customHeight="1" x14ac:dyDescent="0.45">
      <c r="F61" s="324"/>
      <c r="G61" s="324"/>
    </row>
    <row r="62" spans="6:38" ht="19.5" customHeight="1" x14ac:dyDescent="0.45">
      <c r="F62" s="324"/>
      <c r="G62" s="324"/>
    </row>
    <row r="63" spans="6:38" ht="19.5" customHeight="1" x14ac:dyDescent="0.45">
      <c r="F63" s="324"/>
      <c r="G63" s="324"/>
    </row>
    <row r="64" spans="6:38" ht="19.5" customHeight="1" x14ac:dyDescent="0.45">
      <c r="F64" s="324"/>
      <c r="G64" s="324"/>
    </row>
    <row r="65" spans="6:115" ht="19.5" customHeight="1" x14ac:dyDescent="0.45">
      <c r="F65" s="324"/>
      <c r="G65" s="324"/>
    </row>
    <row r="66" spans="6:115" ht="19.5" customHeight="1" x14ac:dyDescent="0.45">
      <c r="F66" s="324"/>
      <c r="G66" s="324"/>
    </row>
    <row r="67" spans="6:115" ht="19.5" customHeight="1" x14ac:dyDescent="0.45">
      <c r="F67" s="255"/>
      <c r="G67" s="255"/>
    </row>
    <row r="69" spans="6:115" ht="25.8" x14ac:dyDescent="0.45">
      <c r="CN69" s="258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</row>
    <row r="70" spans="6:115" ht="25.8" x14ac:dyDescent="0.45"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</row>
    <row r="71" spans="6:115" ht="25.8" x14ac:dyDescent="0.45"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</row>
    <row r="72" spans="6:115" ht="25.8" x14ac:dyDescent="0.45"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</row>
    <row r="73" spans="6:115" ht="25.8" x14ac:dyDescent="0.45"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</row>
    <row r="74" spans="6:115" ht="25.8" x14ac:dyDescent="0.45"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</row>
    <row r="75" spans="6:115" ht="25.8" x14ac:dyDescent="0.45">
      <c r="Z75" s="314"/>
      <c r="AA75" s="314"/>
      <c r="AB75" s="314"/>
      <c r="AC75" s="314"/>
      <c r="AD75" s="314"/>
      <c r="AE75" s="314"/>
      <c r="AF75" s="314"/>
      <c r="AG75" s="314"/>
      <c r="AH75" s="314"/>
      <c r="AI75" s="314"/>
      <c r="AJ75" s="314"/>
      <c r="AK75" s="314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</row>
    <row r="76" spans="6:115" x14ac:dyDescent="0.45"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</row>
  </sheetData>
  <sheetProtection sheet="1" objects="1" scenarios="1"/>
  <mergeCells count="17">
    <mergeCell ref="F32:G37"/>
    <mergeCell ref="H32:AL37"/>
    <mergeCell ref="F3:G3"/>
    <mergeCell ref="H3:AF3"/>
    <mergeCell ref="AG3:AI3"/>
    <mergeCell ref="AJ3:AL3"/>
    <mergeCell ref="F39:G44"/>
    <mergeCell ref="H39:AL44"/>
    <mergeCell ref="F46:G51"/>
    <mergeCell ref="H46:AL51"/>
    <mergeCell ref="F53:G58"/>
    <mergeCell ref="H53:AL58"/>
    <mergeCell ref="F60:G66"/>
    <mergeCell ref="Z75:AB75"/>
    <mergeCell ref="AC75:AE75"/>
    <mergeCell ref="AF75:AH75"/>
    <mergeCell ref="AI75:AK75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8B75F-D551-48EE-965B-FE3E123EC13C}">
  <sheetPr codeName="Blad5">
    <tabColor rgb="FFCC00FF"/>
  </sheetPr>
  <dimension ref="A1:AZ75"/>
  <sheetViews>
    <sheetView showGridLines="0" showRowColHeaders="0" zoomScale="85" zoomScaleNormal="85" workbookViewId="0">
      <selection activeCell="B18" sqref="B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6</v>
      </c>
      <c r="D2" s="76"/>
      <c r="E2" s="13"/>
      <c r="F2" s="192"/>
      <c r="G2" s="192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str">
        <f>IF($C$2=6,"ja",IF($C$2="6A","ja",IF($C$2="6B","ja",IF($C$2="6C","ja"))))</f>
        <v>ja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46031</v>
      </c>
      <c r="D3" s="298"/>
      <c r="E3" s="13"/>
      <c r="F3" s="193"/>
      <c r="G3" s="193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1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2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2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2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2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47"/>
      <c r="C18" s="199"/>
      <c r="D18" s="158"/>
      <c r="E18" s="158"/>
      <c r="F18" s="159"/>
      <c r="G18" s="204"/>
      <c r="H18" s="203"/>
      <c r="I18" s="203"/>
      <c r="J18" s="203"/>
      <c r="K18" s="203"/>
      <c r="L18" s="202"/>
      <c r="M18" s="162">
        <f>COUNTA(H18,I18,L18)</f>
        <v>0</v>
      </c>
      <c r="N18" s="163" t="str">
        <f>IF(L18="E",1,IF(L18="D",2,IF(L18="C",3,IF(L18="B",4,IF(L18="A",5,IF(L18=5,1,IF(L18=4,2,IF(L18=3,3,IF(L18=2,4,IF(L18=1,5,IF(L18="","")))))))))))</f>
        <v/>
      </c>
      <c r="O18" s="163" t="str">
        <f t="shared" ref="O18:O53" si="0">IF(H18="E",1,IF(H18="D",2,IF(H18="C",3,IF(H18="B",4,IF(H18="A",5,IF(H18=5,1,IF(H18=4,2,IF(H18=3,3,IF(H18=2,4,IF(H18=1,5,IF(H18="","")))))))))))</f>
        <v/>
      </c>
      <c r="P18" s="163" t="str">
        <f t="shared" ref="P18:P53" si="1">IF(I18="E",1,IF(I18="D",2,IF(I18="C",3,IF(I18="B",4,IF(I18="A",5,IF(I18=5,1,IF(I18=4,2,IF(I18=3,3,IF(I18=2,4,IF(I18=1,5,IF(I18="","")))))))))))</f>
        <v/>
      </c>
      <c r="Q18" s="163">
        <f>IF(M18&lt;3,2,IF($C$2&lt;6,0,IF($C$2&gt;=6,SUM(N18:P18))))</f>
        <v>2</v>
      </c>
      <c r="R18" s="103" t="str">
        <f t="shared" ref="R18:R53" si="2">IF(C18="","",IF(G18="","",IF(G18=$C18,1,IF(G18&lt;$C18,1,IF(G18&gt;$C18,"",IF(G18="A+",1))))))</f>
        <v/>
      </c>
      <c r="S18" s="103" t="str">
        <f t="shared" ref="S18:S53" si="3">IF(C18="","",IF(H18="","",IF(H18=$C18,1,IF(H18&lt;$C18,1,IF(H18&gt;$C18,"",IF(H18="A+",1))))))</f>
        <v/>
      </c>
      <c r="T18" s="103" t="str">
        <f t="shared" ref="T18:T53" si="4">IF(C18="","",IF(I18="","",IF(I18=$C18,1,IF(I18&lt;$C18,1,IF(I18&gt;$C18,"",IF(I18="A+",1))))))</f>
        <v/>
      </c>
      <c r="U18" s="103" t="str">
        <f t="shared" ref="U18:U53" si="5">IF(C18="","",IF(J18="","",IF(J18=$C18,1,IF(J18&lt;$C18,1,IF(J18&gt;$C18,"",IF(J18="A+",1))))))</f>
        <v/>
      </c>
      <c r="V18" s="103" t="str">
        <f t="shared" ref="V18:V53" si="6">IF(C18="","",IF(K18="","",IF(K18=$C18,1,IF(K18&lt;$C18,1,IF(K18&gt;$C18,"",IF(K18="A+",1))))))</f>
        <v/>
      </c>
      <c r="W18" s="103" t="str">
        <f t="shared" ref="W18:W53" si="7">IF(C18="","",IF(L18="","",IF(L18=$C18,1,IF(L18&lt;$C18,1,IF(L18&gt;$C18,"",IF(L18="A+",1))))))</f>
        <v/>
      </c>
      <c r="X18" s="103">
        <f t="shared" ref="X18:X53" si="8">SUM(R18:W18)</f>
        <v>0</v>
      </c>
      <c r="Y18" s="164" t="b">
        <f t="shared" ref="Y18:Y53" si="9">IF($C18="A",$AJ18)</f>
        <v>0</v>
      </c>
      <c r="Z18" s="164" t="b">
        <f t="shared" ref="Z18:Z53" si="10">IF($C18="B",$AJ18)</f>
        <v>0</v>
      </c>
      <c r="AA18" s="164" t="b">
        <f t="shared" ref="AA18:AA53" si="11">IF($C18="C",$AJ18)</f>
        <v>0</v>
      </c>
      <c r="AB18" s="164" t="b">
        <f t="shared" ref="AB18:AB53" si="12">IF($C18="D",$AJ18)</f>
        <v>0</v>
      </c>
      <c r="AC18" s="164" t="b">
        <f t="shared" ref="AC18:AC53" si="13">IF($C18="E",$AJ18)</f>
        <v>0</v>
      </c>
      <c r="AD18" s="164" t="b">
        <f>IF($C18=1,$AJ18)</f>
        <v>0</v>
      </c>
      <c r="AE18" s="164" t="b">
        <f t="shared" ref="AE18:AE53" si="14">IF($C18=2,$AJ18)</f>
        <v>0</v>
      </c>
      <c r="AF18" s="164" t="b">
        <f t="shared" ref="AF18:AF53" si="15">IF($C18=3,$AJ18)</f>
        <v>0</v>
      </c>
      <c r="AG18" s="164" t="b">
        <f t="shared" ref="AG18:AG53" si="16">IF($C18=4,$AJ18)</f>
        <v>0</v>
      </c>
      <c r="AH18" s="164" t="b">
        <f t="shared" ref="AH18:AH53" si="17">IF($C18=5,$AJ18)</f>
        <v>0</v>
      </c>
      <c r="AI18" s="165" t="str">
        <f t="shared" ref="AI18:AI53" si="18">IF(C18="","",IF(C18&gt;0,COUNTA(G18:L18)))</f>
        <v/>
      </c>
      <c r="AJ18" s="166" t="str">
        <f t="shared" ref="AJ18:AJ53" si="19">IF(AI18=0,"",IF(AI18="","",IF(AI18&gt;0,X18/AI18)))</f>
        <v/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7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8">
        <f>IF(AL18="",0,IF(AL18&lt;AQ18,0,IF(AL18&gt;=AQ18,1)))</f>
        <v>0</v>
      </c>
      <c r="AN18" s="149" t="str">
        <f t="shared" ref="AN18:AN53" si="20">IF(E18="","",IF(E18="x",1))</f>
        <v/>
      </c>
      <c r="AO18" s="150" t="str">
        <f t="shared" ref="AO18:AO53" si="21"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/>
      </c>
      <c r="AS18" s="245" t="str">
        <f>IF($C$2&lt;6,"",IF($M18&lt;3,"",IF(P18=1,"&lt;1F",IF(P18&gt;3,"2F",IF(P18&gt;1,"1F")))))</f>
        <v/>
      </c>
      <c r="AT18" s="245" t="str">
        <f>IF($C$2&lt;6,"",IF($M18&lt;3,"",IF(N18&lt;=2,"&lt;1F",IF(N18&gt;3,"1S",IF(N18&gt;2,"1F")))))</f>
        <v/>
      </c>
      <c r="AU18" s="244"/>
      <c r="AV18" s="245"/>
      <c r="AW18" s="245"/>
      <c r="AX18" s="24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22">IF(AY18="",0,IF(AY18&lt;AV18,0,IF(AY18&gt;=AV18,1)))</f>
        <v>0</v>
      </c>
    </row>
    <row r="19" spans="1:52" ht="15" customHeight="1" x14ac:dyDescent="0.25">
      <c r="A19">
        <v>2</v>
      </c>
      <c r="B19" s="247"/>
      <c r="C19" s="199"/>
      <c r="D19" s="137"/>
      <c r="E19" s="137"/>
      <c r="F19" s="159"/>
      <c r="G19" s="204"/>
      <c r="H19" s="203"/>
      <c r="I19" s="203"/>
      <c r="J19" s="171"/>
      <c r="K19" s="203"/>
      <c r="L19" s="202"/>
      <c r="M19" s="162">
        <f t="shared" ref="M19:M53" si="23">COUNTA(H19,I19,L19)</f>
        <v>0</v>
      </c>
      <c r="N19" s="163" t="str">
        <f t="shared" ref="N19:N53" si="24">IF(L19="E",1,IF(L19="D",2,IF(L19="C",3,IF(L19="B",4,IF(L19="A",5,IF(L19=5,1,IF(L19=4,2,IF(L19=3,3,IF(L19=2,4,IF(L19=1,5,IF(L19="","")))))))))))</f>
        <v/>
      </c>
      <c r="O19" s="163" t="str">
        <f t="shared" si="0"/>
        <v/>
      </c>
      <c r="P19" s="163" t="str">
        <f t="shared" si="1"/>
        <v/>
      </c>
      <c r="Q19" s="163">
        <f t="shared" ref="Q19:Q53" si="25">IF($C$2&lt;6,0,IF($C$2&gt;=6,SUM(N19:P19)))</f>
        <v>0</v>
      </c>
      <c r="R19" s="103" t="str">
        <f t="shared" si="2"/>
        <v/>
      </c>
      <c r="S19" s="103" t="str">
        <f t="shared" si="3"/>
        <v/>
      </c>
      <c r="T19" s="103" t="str">
        <f t="shared" si="4"/>
        <v/>
      </c>
      <c r="U19" s="103" t="str">
        <f t="shared" si="5"/>
        <v/>
      </c>
      <c r="V19" s="103" t="str">
        <f t="shared" si="6"/>
        <v/>
      </c>
      <c r="W19" s="103" t="str">
        <f t="shared" si="7"/>
        <v/>
      </c>
      <c r="X19" s="103">
        <f t="shared" si="8"/>
        <v>0</v>
      </c>
      <c r="Y19" s="164" t="b">
        <f t="shared" si="9"/>
        <v>0</v>
      </c>
      <c r="Z19" s="164" t="b">
        <f t="shared" si="10"/>
        <v>0</v>
      </c>
      <c r="AA19" s="164" t="b">
        <f t="shared" si="11"/>
        <v>0</v>
      </c>
      <c r="AB19" s="164" t="b">
        <f t="shared" si="12"/>
        <v>0</v>
      </c>
      <c r="AC19" s="164" t="b">
        <f t="shared" si="13"/>
        <v>0</v>
      </c>
      <c r="AD19" s="164" t="b">
        <f t="shared" ref="AD19:AD53" si="26">IF($C19="1",$AJ19)</f>
        <v>0</v>
      </c>
      <c r="AE19" s="164" t="b">
        <f t="shared" si="14"/>
        <v>0</v>
      </c>
      <c r="AF19" s="164" t="b">
        <f t="shared" si="15"/>
        <v>0</v>
      </c>
      <c r="AG19" s="164" t="b">
        <f t="shared" si="16"/>
        <v>0</v>
      </c>
      <c r="AH19" s="164" t="b">
        <f t="shared" si="17"/>
        <v>0</v>
      </c>
      <c r="AI19" s="169" t="str">
        <f t="shared" si="18"/>
        <v/>
      </c>
      <c r="AJ19" s="170" t="str">
        <f t="shared" si="19"/>
        <v/>
      </c>
      <c r="AK19" s="242" t="str">
        <f t="shared" ref="AK19:AK53" si="27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7" t="str">
        <f t="shared" ref="AL19:AL53" si="28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8">
        <f t="shared" ref="AM19:AM53" si="29">IF(AL19="",0,IF(AL19&lt;AQ19,0,IF(AL19&gt;=AQ19,1)))</f>
        <v>0</v>
      </c>
      <c r="AN19" s="149" t="str">
        <f t="shared" si="20"/>
        <v/>
      </c>
      <c r="AO19" s="150" t="str">
        <f t="shared" si="21"/>
        <v/>
      </c>
      <c r="AP19" s="138"/>
      <c r="AQ19" s="167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1">IF($C$2&lt;6,"",IF(M19&lt;3,"",IF(O19=1,"&lt;1F",IF(O19&gt;3,"2F",IF(O19&gt;1,"1F")))))</f>
        <v/>
      </c>
      <c r="AS19" s="245" t="str">
        <f t="shared" ref="AS19:AS53" si="32">IF($C$2&lt;6,"",IF($M19&lt;3,"",IF(P19=1,"&lt;1F",IF(P19&gt;3,"2F",IF(P19&gt;1,"1F")))))</f>
        <v/>
      </c>
      <c r="AT19" s="245" t="str">
        <f t="shared" ref="AT19:AT53" si="33">IF($C$2&lt;6,"",IF($M19&lt;3,"",IF(N19&lt;=2,"&lt;1F",IF(N19&gt;3,"1S",IF(N19&gt;2,"1F")))))</f>
        <v/>
      </c>
      <c r="AU19" s="244"/>
      <c r="AV19" s="245"/>
      <c r="AW19" s="245"/>
      <c r="AX19" s="244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22"/>
        <v>0</v>
      </c>
    </row>
    <row r="20" spans="1:52" ht="15" customHeight="1" x14ac:dyDescent="0.25">
      <c r="A20">
        <v>3</v>
      </c>
      <c r="B20" s="247"/>
      <c r="C20" s="199"/>
      <c r="D20" s="137"/>
      <c r="E20" s="138"/>
      <c r="F20" s="159"/>
      <c r="G20" s="204"/>
      <c r="H20" s="203"/>
      <c r="I20" s="203"/>
      <c r="J20" s="171"/>
      <c r="K20" s="203"/>
      <c r="L20" s="202"/>
      <c r="M20" s="162">
        <f t="shared" si="23"/>
        <v>0</v>
      </c>
      <c r="N20" s="163" t="str">
        <f t="shared" si="24"/>
        <v/>
      </c>
      <c r="O20" s="163" t="str">
        <f t="shared" si="0"/>
        <v/>
      </c>
      <c r="P20" s="163" t="str">
        <f t="shared" si="1"/>
        <v/>
      </c>
      <c r="Q20" s="163">
        <f t="shared" si="25"/>
        <v>0</v>
      </c>
      <c r="R20" s="103" t="str">
        <f t="shared" si="2"/>
        <v/>
      </c>
      <c r="S20" s="103" t="str">
        <f t="shared" si="3"/>
        <v/>
      </c>
      <c r="T20" s="103" t="str">
        <f t="shared" si="4"/>
        <v/>
      </c>
      <c r="U20" s="103" t="str">
        <f t="shared" si="5"/>
        <v/>
      </c>
      <c r="V20" s="103" t="str">
        <f t="shared" si="6"/>
        <v/>
      </c>
      <c r="W20" s="103" t="str">
        <f t="shared" si="7"/>
        <v/>
      </c>
      <c r="X20" s="103">
        <f t="shared" si="8"/>
        <v>0</v>
      </c>
      <c r="Y20" s="164" t="b">
        <f t="shared" si="9"/>
        <v>0</v>
      </c>
      <c r="Z20" s="164" t="b">
        <f t="shared" si="10"/>
        <v>0</v>
      </c>
      <c r="AA20" s="164" t="b">
        <f t="shared" si="11"/>
        <v>0</v>
      </c>
      <c r="AB20" s="164" t="b">
        <f t="shared" si="12"/>
        <v>0</v>
      </c>
      <c r="AC20" s="164" t="b">
        <f t="shared" si="13"/>
        <v>0</v>
      </c>
      <c r="AD20" s="164" t="b">
        <f t="shared" si="26"/>
        <v>0</v>
      </c>
      <c r="AE20" s="164" t="b">
        <f t="shared" si="14"/>
        <v>0</v>
      </c>
      <c r="AF20" s="164" t="b">
        <f t="shared" si="15"/>
        <v>0</v>
      </c>
      <c r="AG20" s="164" t="b">
        <f t="shared" si="16"/>
        <v>0</v>
      </c>
      <c r="AH20" s="164" t="b">
        <f t="shared" si="17"/>
        <v>0</v>
      </c>
      <c r="AI20" s="169" t="str">
        <f t="shared" si="18"/>
        <v/>
      </c>
      <c r="AJ20" s="170" t="str">
        <f t="shared" si="19"/>
        <v/>
      </c>
      <c r="AK20" s="242" t="str">
        <f t="shared" si="27"/>
        <v/>
      </c>
      <c r="AL20" s="167" t="str">
        <f t="shared" si="28"/>
        <v/>
      </c>
      <c r="AM20" s="168">
        <f t="shared" si="29"/>
        <v>0</v>
      </c>
      <c r="AN20" s="149" t="str">
        <f t="shared" si="20"/>
        <v/>
      </c>
      <c r="AO20" s="150" t="str">
        <f t="shared" si="21"/>
        <v/>
      </c>
      <c r="AP20" s="138"/>
      <c r="AQ20" s="167" t="str">
        <f t="shared" si="30"/>
        <v/>
      </c>
      <c r="AR20" s="245" t="str">
        <f t="shared" si="31"/>
        <v/>
      </c>
      <c r="AS20" s="245" t="str">
        <f t="shared" si="32"/>
        <v/>
      </c>
      <c r="AT20" s="245" t="str">
        <f t="shared" si="33"/>
        <v/>
      </c>
      <c r="AU20" s="244"/>
      <c r="AV20" s="245"/>
      <c r="AW20" s="245"/>
      <c r="AX20" s="244"/>
      <c r="AY20" s="60" t="str">
        <f t="shared" si="34"/>
        <v/>
      </c>
      <c r="AZ20" s="61">
        <f t="shared" si="22"/>
        <v>0</v>
      </c>
    </row>
    <row r="21" spans="1:52" ht="15" customHeight="1" x14ac:dyDescent="0.25">
      <c r="A21">
        <v>4</v>
      </c>
      <c r="B21" s="247"/>
      <c r="C21" s="199"/>
      <c r="D21" s="138"/>
      <c r="E21" s="138"/>
      <c r="F21" s="159"/>
      <c r="G21" s="204"/>
      <c r="H21" s="203"/>
      <c r="I21" s="203"/>
      <c r="J21" s="171"/>
      <c r="K21" s="203"/>
      <c r="L21" s="202"/>
      <c r="M21" s="162">
        <f t="shared" si="23"/>
        <v>0</v>
      </c>
      <c r="N21" s="163" t="str">
        <f t="shared" si="24"/>
        <v/>
      </c>
      <c r="O21" s="163" t="str">
        <f t="shared" si="0"/>
        <v/>
      </c>
      <c r="P21" s="163" t="str">
        <f t="shared" si="1"/>
        <v/>
      </c>
      <c r="Q21" s="163">
        <f t="shared" si="25"/>
        <v>0</v>
      </c>
      <c r="R21" s="103" t="str">
        <f t="shared" si="2"/>
        <v/>
      </c>
      <c r="S21" s="103" t="str">
        <f t="shared" si="3"/>
        <v/>
      </c>
      <c r="T21" s="103" t="str">
        <f t="shared" si="4"/>
        <v/>
      </c>
      <c r="U21" s="103" t="str">
        <f t="shared" si="5"/>
        <v/>
      </c>
      <c r="V21" s="103" t="str">
        <f t="shared" si="6"/>
        <v/>
      </c>
      <c r="W21" s="103" t="str">
        <f t="shared" si="7"/>
        <v/>
      </c>
      <c r="X21" s="103">
        <f t="shared" si="8"/>
        <v>0</v>
      </c>
      <c r="Y21" s="164" t="b">
        <f t="shared" si="9"/>
        <v>0</v>
      </c>
      <c r="Z21" s="164" t="b">
        <f t="shared" si="10"/>
        <v>0</v>
      </c>
      <c r="AA21" s="164" t="b">
        <f t="shared" si="11"/>
        <v>0</v>
      </c>
      <c r="AB21" s="164" t="b">
        <f t="shared" si="12"/>
        <v>0</v>
      </c>
      <c r="AC21" s="164" t="b">
        <f t="shared" si="13"/>
        <v>0</v>
      </c>
      <c r="AD21" s="164" t="b">
        <f t="shared" si="26"/>
        <v>0</v>
      </c>
      <c r="AE21" s="164" t="b">
        <f t="shared" si="14"/>
        <v>0</v>
      </c>
      <c r="AF21" s="164" t="b">
        <f t="shared" si="15"/>
        <v>0</v>
      </c>
      <c r="AG21" s="164" t="b">
        <f t="shared" si="16"/>
        <v>0</v>
      </c>
      <c r="AH21" s="164" t="b">
        <f t="shared" si="17"/>
        <v>0</v>
      </c>
      <c r="AI21" s="169" t="str">
        <f t="shared" si="18"/>
        <v/>
      </c>
      <c r="AJ21" s="170" t="str">
        <f t="shared" si="19"/>
        <v/>
      </c>
      <c r="AK21" s="242" t="str">
        <f t="shared" si="27"/>
        <v/>
      </c>
      <c r="AL21" s="167" t="str">
        <f t="shared" si="28"/>
        <v/>
      </c>
      <c r="AM21" s="168">
        <f t="shared" si="29"/>
        <v>0</v>
      </c>
      <c r="AN21" s="149" t="str">
        <f t="shared" si="20"/>
        <v/>
      </c>
      <c r="AO21" s="150" t="str">
        <f t="shared" si="21"/>
        <v/>
      </c>
      <c r="AP21" s="138"/>
      <c r="AQ21" s="167" t="str">
        <f t="shared" si="30"/>
        <v/>
      </c>
      <c r="AR21" s="245" t="str">
        <f t="shared" si="31"/>
        <v/>
      </c>
      <c r="AS21" s="245" t="str">
        <f t="shared" si="32"/>
        <v/>
      </c>
      <c r="AT21" s="245" t="str">
        <f t="shared" si="33"/>
        <v/>
      </c>
      <c r="AU21" s="244"/>
      <c r="AV21" s="245"/>
      <c r="AW21" s="245"/>
      <c r="AX21" s="244"/>
      <c r="AY21" s="60" t="str">
        <f t="shared" si="34"/>
        <v/>
      </c>
      <c r="AZ21" s="61">
        <f t="shared" si="22"/>
        <v>0</v>
      </c>
    </row>
    <row r="22" spans="1:52" ht="15" customHeight="1" x14ac:dyDescent="0.25">
      <c r="A22">
        <v>5</v>
      </c>
      <c r="B22" s="247"/>
      <c r="C22" s="199"/>
      <c r="D22" s="138"/>
      <c r="E22" s="138"/>
      <c r="F22" s="159"/>
      <c r="G22" s="204"/>
      <c r="H22" s="203"/>
      <c r="I22" s="203"/>
      <c r="J22" s="171"/>
      <c r="K22" s="203"/>
      <c r="L22" s="202"/>
      <c r="M22" s="162">
        <f t="shared" si="23"/>
        <v>0</v>
      </c>
      <c r="N22" s="163" t="str">
        <f t="shared" si="24"/>
        <v/>
      </c>
      <c r="O22" s="163" t="str">
        <f t="shared" si="0"/>
        <v/>
      </c>
      <c r="P22" s="163" t="str">
        <f t="shared" si="1"/>
        <v/>
      </c>
      <c r="Q22" s="163">
        <f t="shared" si="25"/>
        <v>0</v>
      </c>
      <c r="R22" s="103" t="str">
        <f t="shared" si="2"/>
        <v/>
      </c>
      <c r="S22" s="103" t="str">
        <f t="shared" si="3"/>
        <v/>
      </c>
      <c r="T22" s="103" t="str">
        <f t="shared" si="4"/>
        <v/>
      </c>
      <c r="U22" s="103" t="str">
        <f t="shared" si="5"/>
        <v/>
      </c>
      <c r="V22" s="103" t="str">
        <f t="shared" si="6"/>
        <v/>
      </c>
      <c r="W22" s="103" t="str">
        <f t="shared" si="7"/>
        <v/>
      </c>
      <c r="X22" s="103">
        <f t="shared" si="8"/>
        <v>0</v>
      </c>
      <c r="Y22" s="164" t="b">
        <f t="shared" si="9"/>
        <v>0</v>
      </c>
      <c r="Z22" s="164" t="b">
        <f t="shared" si="10"/>
        <v>0</v>
      </c>
      <c r="AA22" s="164" t="b">
        <f t="shared" si="11"/>
        <v>0</v>
      </c>
      <c r="AB22" s="164" t="b">
        <f t="shared" si="12"/>
        <v>0</v>
      </c>
      <c r="AC22" s="164" t="b">
        <f t="shared" si="13"/>
        <v>0</v>
      </c>
      <c r="AD22" s="164" t="b">
        <f t="shared" si="26"/>
        <v>0</v>
      </c>
      <c r="AE22" s="164" t="b">
        <f t="shared" si="14"/>
        <v>0</v>
      </c>
      <c r="AF22" s="164" t="b">
        <f t="shared" si="15"/>
        <v>0</v>
      </c>
      <c r="AG22" s="164" t="b">
        <f t="shared" si="16"/>
        <v>0</v>
      </c>
      <c r="AH22" s="164" t="b">
        <f t="shared" si="17"/>
        <v>0</v>
      </c>
      <c r="AI22" s="169" t="str">
        <f t="shared" si="18"/>
        <v/>
      </c>
      <c r="AJ22" s="170" t="str">
        <f t="shared" si="19"/>
        <v/>
      </c>
      <c r="AK22" s="242" t="str">
        <f t="shared" si="27"/>
        <v/>
      </c>
      <c r="AL22" s="167" t="str">
        <f t="shared" si="28"/>
        <v/>
      </c>
      <c r="AM22" s="168">
        <f t="shared" si="29"/>
        <v>0</v>
      </c>
      <c r="AN22" s="149" t="str">
        <f t="shared" si="20"/>
        <v/>
      </c>
      <c r="AO22" s="150" t="str">
        <f t="shared" si="21"/>
        <v/>
      </c>
      <c r="AP22" s="138"/>
      <c r="AQ22" s="167" t="str">
        <f t="shared" si="30"/>
        <v/>
      </c>
      <c r="AR22" s="245" t="str">
        <f t="shared" si="31"/>
        <v/>
      </c>
      <c r="AS22" s="245" t="str">
        <f t="shared" si="32"/>
        <v/>
      </c>
      <c r="AT22" s="245" t="str">
        <f t="shared" si="33"/>
        <v/>
      </c>
      <c r="AU22" s="244"/>
      <c r="AV22" s="245"/>
      <c r="AW22" s="245"/>
      <c r="AX22" s="244"/>
      <c r="AY22" s="60" t="str">
        <f t="shared" si="34"/>
        <v/>
      </c>
      <c r="AZ22" s="61">
        <f t="shared" si="22"/>
        <v>0</v>
      </c>
    </row>
    <row r="23" spans="1:52" ht="15" customHeight="1" x14ac:dyDescent="0.25">
      <c r="A23">
        <v>6</v>
      </c>
      <c r="B23" s="247"/>
      <c r="C23" s="199"/>
      <c r="D23" s="138"/>
      <c r="E23" s="138"/>
      <c r="F23" s="159"/>
      <c r="G23" s="204"/>
      <c r="H23" s="203"/>
      <c r="I23" s="203"/>
      <c r="J23" s="171"/>
      <c r="K23" s="203"/>
      <c r="L23" s="202"/>
      <c r="M23" s="162">
        <f t="shared" si="23"/>
        <v>0</v>
      </c>
      <c r="N23" s="163" t="str">
        <f t="shared" si="24"/>
        <v/>
      </c>
      <c r="O23" s="163" t="str">
        <f t="shared" si="0"/>
        <v/>
      </c>
      <c r="P23" s="163" t="str">
        <f t="shared" si="1"/>
        <v/>
      </c>
      <c r="Q23" s="163">
        <f t="shared" si="25"/>
        <v>0</v>
      </c>
      <c r="R23" s="103" t="str">
        <f t="shared" si="2"/>
        <v/>
      </c>
      <c r="S23" s="103" t="str">
        <f t="shared" si="3"/>
        <v/>
      </c>
      <c r="T23" s="103" t="str">
        <f t="shared" si="4"/>
        <v/>
      </c>
      <c r="U23" s="103" t="str">
        <f t="shared" si="5"/>
        <v/>
      </c>
      <c r="V23" s="103" t="str">
        <f t="shared" si="6"/>
        <v/>
      </c>
      <c r="W23" s="103" t="str">
        <f t="shared" si="7"/>
        <v/>
      </c>
      <c r="X23" s="103">
        <f t="shared" si="8"/>
        <v>0</v>
      </c>
      <c r="Y23" s="164" t="b">
        <f t="shared" si="9"/>
        <v>0</v>
      </c>
      <c r="Z23" s="164" t="b">
        <f t="shared" si="10"/>
        <v>0</v>
      </c>
      <c r="AA23" s="164" t="b">
        <f t="shared" si="11"/>
        <v>0</v>
      </c>
      <c r="AB23" s="164" t="b">
        <f t="shared" si="12"/>
        <v>0</v>
      </c>
      <c r="AC23" s="164" t="b">
        <f t="shared" si="13"/>
        <v>0</v>
      </c>
      <c r="AD23" s="164" t="b">
        <f t="shared" si="26"/>
        <v>0</v>
      </c>
      <c r="AE23" s="164" t="b">
        <f t="shared" si="14"/>
        <v>0</v>
      </c>
      <c r="AF23" s="164" t="b">
        <f t="shared" si="15"/>
        <v>0</v>
      </c>
      <c r="AG23" s="164" t="b">
        <f t="shared" si="16"/>
        <v>0</v>
      </c>
      <c r="AH23" s="164" t="b">
        <f t="shared" si="17"/>
        <v>0</v>
      </c>
      <c r="AI23" s="169" t="str">
        <f t="shared" si="18"/>
        <v/>
      </c>
      <c r="AJ23" s="170" t="str">
        <f t="shared" si="19"/>
        <v/>
      </c>
      <c r="AK23" s="242" t="str">
        <f t="shared" si="27"/>
        <v/>
      </c>
      <c r="AL23" s="167" t="str">
        <f t="shared" si="28"/>
        <v/>
      </c>
      <c r="AM23" s="168">
        <f t="shared" si="29"/>
        <v>0</v>
      </c>
      <c r="AN23" s="149" t="str">
        <f t="shared" si="20"/>
        <v/>
      </c>
      <c r="AO23" s="150" t="str">
        <f t="shared" si="21"/>
        <v/>
      </c>
      <c r="AP23" s="138"/>
      <c r="AQ23" s="167" t="str">
        <f t="shared" si="30"/>
        <v/>
      </c>
      <c r="AR23" s="245" t="str">
        <f t="shared" si="31"/>
        <v/>
      </c>
      <c r="AS23" s="245" t="str">
        <f t="shared" si="32"/>
        <v/>
      </c>
      <c r="AT23" s="245" t="str">
        <f t="shared" si="33"/>
        <v/>
      </c>
      <c r="AU23" s="244"/>
      <c r="AV23" s="245"/>
      <c r="AW23" s="245"/>
      <c r="AX23" s="244"/>
      <c r="AY23" s="60" t="str">
        <f t="shared" si="34"/>
        <v/>
      </c>
      <c r="AZ23" s="61">
        <f t="shared" si="22"/>
        <v>0</v>
      </c>
    </row>
    <row r="24" spans="1:52" ht="15" customHeight="1" x14ac:dyDescent="0.25">
      <c r="A24">
        <v>7</v>
      </c>
      <c r="B24" s="247"/>
      <c r="C24" s="199"/>
      <c r="D24" s="137"/>
      <c r="E24" s="137"/>
      <c r="F24" s="159"/>
      <c r="G24" s="204"/>
      <c r="H24" s="203"/>
      <c r="I24" s="203"/>
      <c r="J24" s="171"/>
      <c r="K24" s="203"/>
      <c r="L24" s="202"/>
      <c r="M24" s="162">
        <f t="shared" si="23"/>
        <v>0</v>
      </c>
      <c r="N24" s="163" t="str">
        <f t="shared" si="24"/>
        <v/>
      </c>
      <c r="O24" s="163" t="str">
        <f t="shared" si="0"/>
        <v/>
      </c>
      <c r="P24" s="163" t="str">
        <f t="shared" si="1"/>
        <v/>
      </c>
      <c r="Q24" s="163">
        <f t="shared" si="25"/>
        <v>0</v>
      </c>
      <c r="R24" s="103" t="str">
        <f t="shared" si="2"/>
        <v/>
      </c>
      <c r="S24" s="103" t="str">
        <f t="shared" si="3"/>
        <v/>
      </c>
      <c r="T24" s="103" t="str">
        <f t="shared" si="4"/>
        <v/>
      </c>
      <c r="U24" s="103" t="str">
        <f t="shared" si="5"/>
        <v/>
      </c>
      <c r="V24" s="103" t="str">
        <f t="shared" si="6"/>
        <v/>
      </c>
      <c r="W24" s="103" t="str">
        <f t="shared" si="7"/>
        <v/>
      </c>
      <c r="X24" s="103">
        <f t="shared" si="8"/>
        <v>0</v>
      </c>
      <c r="Y24" s="164" t="b">
        <f t="shared" si="9"/>
        <v>0</v>
      </c>
      <c r="Z24" s="164" t="b">
        <f t="shared" si="10"/>
        <v>0</v>
      </c>
      <c r="AA24" s="164" t="b">
        <f t="shared" si="11"/>
        <v>0</v>
      </c>
      <c r="AB24" s="164" t="b">
        <f t="shared" si="12"/>
        <v>0</v>
      </c>
      <c r="AC24" s="164" t="b">
        <f t="shared" si="13"/>
        <v>0</v>
      </c>
      <c r="AD24" s="164" t="b">
        <f t="shared" si="26"/>
        <v>0</v>
      </c>
      <c r="AE24" s="164" t="b">
        <f t="shared" si="14"/>
        <v>0</v>
      </c>
      <c r="AF24" s="164" t="b">
        <f t="shared" si="15"/>
        <v>0</v>
      </c>
      <c r="AG24" s="164" t="b">
        <f t="shared" si="16"/>
        <v>0</v>
      </c>
      <c r="AH24" s="164" t="b">
        <f t="shared" si="17"/>
        <v>0</v>
      </c>
      <c r="AI24" s="169" t="str">
        <f t="shared" si="18"/>
        <v/>
      </c>
      <c r="AJ24" s="170" t="str">
        <f t="shared" si="19"/>
        <v/>
      </c>
      <c r="AK24" s="242" t="str">
        <f t="shared" si="27"/>
        <v/>
      </c>
      <c r="AL24" s="167" t="str">
        <f t="shared" si="28"/>
        <v/>
      </c>
      <c r="AM24" s="168">
        <f t="shared" si="29"/>
        <v>0</v>
      </c>
      <c r="AN24" s="149" t="str">
        <f t="shared" si="20"/>
        <v/>
      </c>
      <c r="AO24" s="150" t="str">
        <f t="shared" si="21"/>
        <v/>
      </c>
      <c r="AP24" s="138"/>
      <c r="AQ24" s="167" t="str">
        <f t="shared" si="30"/>
        <v/>
      </c>
      <c r="AR24" s="245" t="str">
        <f t="shared" si="31"/>
        <v/>
      </c>
      <c r="AS24" s="245" t="str">
        <f t="shared" si="32"/>
        <v/>
      </c>
      <c r="AT24" s="245" t="str">
        <f t="shared" si="33"/>
        <v/>
      </c>
      <c r="AU24" s="244"/>
      <c r="AV24" s="245"/>
      <c r="AW24" s="245"/>
      <c r="AX24" s="244"/>
      <c r="AY24" s="60" t="str">
        <f t="shared" si="34"/>
        <v/>
      </c>
      <c r="AZ24" s="61">
        <f t="shared" si="22"/>
        <v>0</v>
      </c>
    </row>
    <row r="25" spans="1:52" ht="15" customHeight="1" x14ac:dyDescent="0.25">
      <c r="A25">
        <v>8</v>
      </c>
      <c r="B25" s="247"/>
      <c r="C25" s="199"/>
      <c r="D25" s="138"/>
      <c r="E25" s="138"/>
      <c r="F25" s="159"/>
      <c r="G25" s="204"/>
      <c r="H25" s="203"/>
      <c r="I25" s="203"/>
      <c r="J25" s="171"/>
      <c r="K25" s="203"/>
      <c r="L25" s="202"/>
      <c r="M25" s="162">
        <f t="shared" si="23"/>
        <v>0</v>
      </c>
      <c r="N25" s="163" t="str">
        <f t="shared" si="24"/>
        <v/>
      </c>
      <c r="O25" s="163" t="str">
        <f t="shared" si="0"/>
        <v/>
      </c>
      <c r="P25" s="163" t="str">
        <f t="shared" si="1"/>
        <v/>
      </c>
      <c r="Q25" s="163">
        <f t="shared" si="25"/>
        <v>0</v>
      </c>
      <c r="R25" s="103" t="str">
        <f t="shared" si="2"/>
        <v/>
      </c>
      <c r="S25" s="103" t="str">
        <f t="shared" si="3"/>
        <v/>
      </c>
      <c r="T25" s="103" t="str">
        <f t="shared" si="4"/>
        <v/>
      </c>
      <c r="U25" s="103" t="str">
        <f t="shared" si="5"/>
        <v/>
      </c>
      <c r="V25" s="103" t="str">
        <f t="shared" si="6"/>
        <v/>
      </c>
      <c r="W25" s="103" t="str">
        <f t="shared" si="7"/>
        <v/>
      </c>
      <c r="X25" s="103">
        <f t="shared" si="8"/>
        <v>0</v>
      </c>
      <c r="Y25" s="164" t="b">
        <f t="shared" si="9"/>
        <v>0</v>
      </c>
      <c r="Z25" s="164" t="b">
        <f t="shared" si="10"/>
        <v>0</v>
      </c>
      <c r="AA25" s="164" t="b">
        <f t="shared" si="11"/>
        <v>0</v>
      </c>
      <c r="AB25" s="164" t="b">
        <f t="shared" si="12"/>
        <v>0</v>
      </c>
      <c r="AC25" s="164" t="b">
        <f t="shared" si="13"/>
        <v>0</v>
      </c>
      <c r="AD25" s="164" t="b">
        <f t="shared" si="26"/>
        <v>0</v>
      </c>
      <c r="AE25" s="164" t="b">
        <f t="shared" si="14"/>
        <v>0</v>
      </c>
      <c r="AF25" s="164" t="b">
        <f t="shared" si="15"/>
        <v>0</v>
      </c>
      <c r="AG25" s="164" t="b">
        <f t="shared" si="16"/>
        <v>0</v>
      </c>
      <c r="AH25" s="164" t="b">
        <f t="shared" si="17"/>
        <v>0</v>
      </c>
      <c r="AI25" s="169" t="str">
        <f t="shared" si="18"/>
        <v/>
      </c>
      <c r="AJ25" s="170" t="str">
        <f t="shared" si="19"/>
        <v/>
      </c>
      <c r="AK25" s="242" t="str">
        <f t="shared" si="27"/>
        <v/>
      </c>
      <c r="AL25" s="167" t="str">
        <f t="shared" si="28"/>
        <v/>
      </c>
      <c r="AM25" s="168">
        <f t="shared" si="29"/>
        <v>0</v>
      </c>
      <c r="AN25" s="149" t="str">
        <f t="shared" si="20"/>
        <v/>
      </c>
      <c r="AO25" s="150" t="str">
        <f t="shared" si="21"/>
        <v/>
      </c>
      <c r="AP25" s="138"/>
      <c r="AQ25" s="167" t="str">
        <f t="shared" si="30"/>
        <v/>
      </c>
      <c r="AR25" s="245" t="str">
        <f t="shared" si="31"/>
        <v/>
      </c>
      <c r="AS25" s="245" t="str">
        <f t="shared" si="32"/>
        <v/>
      </c>
      <c r="AT25" s="245" t="str">
        <f t="shared" si="33"/>
        <v/>
      </c>
      <c r="AU25" s="244"/>
      <c r="AV25" s="24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6">IF(AV25="",0,IF(AV25&lt;AQ25,0,IF(AV25&gt;=AQ25,1)))</f>
        <v>0</v>
      </c>
      <c r="AX25" s="244"/>
      <c r="AY25" s="60" t="str">
        <f t="shared" si="34"/>
        <v/>
      </c>
      <c r="AZ25" s="61">
        <f t="shared" si="22"/>
        <v>0</v>
      </c>
    </row>
    <row r="26" spans="1:52" ht="15" customHeight="1" x14ac:dyDescent="0.25">
      <c r="A26">
        <v>9</v>
      </c>
      <c r="B26" s="247"/>
      <c r="C26" s="199"/>
      <c r="D26" s="138"/>
      <c r="E26" s="138"/>
      <c r="F26" s="159"/>
      <c r="G26" s="204"/>
      <c r="H26" s="203"/>
      <c r="I26" s="203"/>
      <c r="J26" s="171"/>
      <c r="K26" s="171"/>
      <c r="L26" s="202"/>
      <c r="M26" s="162">
        <f t="shared" si="23"/>
        <v>0</v>
      </c>
      <c r="N26" s="163" t="str">
        <f t="shared" si="24"/>
        <v/>
      </c>
      <c r="O26" s="163" t="str">
        <f t="shared" si="0"/>
        <v/>
      </c>
      <c r="P26" s="163" t="str">
        <f t="shared" si="1"/>
        <v/>
      </c>
      <c r="Q26" s="163">
        <f t="shared" si="25"/>
        <v>0</v>
      </c>
      <c r="R26" s="103" t="str">
        <f t="shared" si="2"/>
        <v/>
      </c>
      <c r="S26" s="103" t="str">
        <f t="shared" si="3"/>
        <v/>
      </c>
      <c r="T26" s="103" t="str">
        <f t="shared" si="4"/>
        <v/>
      </c>
      <c r="U26" s="103" t="str">
        <f t="shared" si="5"/>
        <v/>
      </c>
      <c r="V26" s="103" t="str">
        <f t="shared" si="6"/>
        <v/>
      </c>
      <c r="W26" s="103" t="str">
        <f t="shared" si="7"/>
        <v/>
      </c>
      <c r="X26" s="103">
        <f t="shared" si="8"/>
        <v>0</v>
      </c>
      <c r="Y26" s="164" t="b">
        <f t="shared" si="9"/>
        <v>0</v>
      </c>
      <c r="Z26" s="164" t="b">
        <f t="shared" si="10"/>
        <v>0</v>
      </c>
      <c r="AA26" s="164" t="b">
        <f t="shared" si="11"/>
        <v>0</v>
      </c>
      <c r="AB26" s="164" t="b">
        <f t="shared" si="12"/>
        <v>0</v>
      </c>
      <c r="AC26" s="164" t="b">
        <f t="shared" si="13"/>
        <v>0</v>
      </c>
      <c r="AD26" s="164" t="b">
        <f t="shared" si="26"/>
        <v>0</v>
      </c>
      <c r="AE26" s="164" t="b">
        <f t="shared" si="14"/>
        <v>0</v>
      </c>
      <c r="AF26" s="164" t="b">
        <f t="shared" si="15"/>
        <v>0</v>
      </c>
      <c r="AG26" s="164" t="b">
        <f t="shared" si="16"/>
        <v>0</v>
      </c>
      <c r="AH26" s="164" t="b">
        <f t="shared" si="17"/>
        <v>0</v>
      </c>
      <c r="AI26" s="169" t="str">
        <f t="shared" si="18"/>
        <v/>
      </c>
      <c r="AJ26" s="170" t="str">
        <f t="shared" si="19"/>
        <v/>
      </c>
      <c r="AK26" s="242" t="str">
        <f t="shared" si="27"/>
        <v/>
      </c>
      <c r="AL26" s="167" t="str">
        <f t="shared" si="28"/>
        <v/>
      </c>
      <c r="AM26" s="168">
        <f t="shared" si="29"/>
        <v>0</v>
      </c>
      <c r="AN26" s="149" t="str">
        <f t="shared" si="20"/>
        <v/>
      </c>
      <c r="AO26" s="150" t="str">
        <f t="shared" si="21"/>
        <v/>
      </c>
      <c r="AP26" s="138"/>
      <c r="AQ26" s="167" t="str">
        <f t="shared" si="30"/>
        <v/>
      </c>
      <c r="AR26" s="245" t="str">
        <f t="shared" si="31"/>
        <v/>
      </c>
      <c r="AS26" s="245" t="str">
        <f t="shared" si="32"/>
        <v/>
      </c>
      <c r="AT26" s="245" t="str">
        <f t="shared" si="33"/>
        <v/>
      </c>
      <c r="AU26" s="244"/>
      <c r="AV26" s="245" t="str">
        <f t="shared" si="35"/>
        <v/>
      </c>
      <c r="AW26" s="245">
        <f t="shared" si="36"/>
        <v>0</v>
      </c>
      <c r="AX26" s="244"/>
      <c r="AY26" s="60" t="str">
        <f t="shared" si="34"/>
        <v/>
      </c>
      <c r="AZ26" s="61">
        <f t="shared" si="22"/>
        <v>0</v>
      </c>
    </row>
    <row r="27" spans="1:52" ht="15" customHeight="1" x14ac:dyDescent="0.25">
      <c r="A27">
        <v>10</v>
      </c>
      <c r="B27" s="247"/>
      <c r="C27" s="199"/>
      <c r="D27" s="138"/>
      <c r="E27" s="138"/>
      <c r="F27" s="159"/>
      <c r="G27" s="204"/>
      <c r="H27" s="203"/>
      <c r="I27" s="203"/>
      <c r="J27" s="171"/>
      <c r="K27" s="203"/>
      <c r="L27" s="202"/>
      <c r="M27" s="162">
        <f t="shared" si="23"/>
        <v>0</v>
      </c>
      <c r="N27" s="163" t="str">
        <f t="shared" si="24"/>
        <v/>
      </c>
      <c r="O27" s="163" t="str">
        <f t="shared" si="0"/>
        <v/>
      </c>
      <c r="P27" s="163" t="str">
        <f t="shared" si="1"/>
        <v/>
      </c>
      <c r="Q27" s="163">
        <f t="shared" si="25"/>
        <v>0</v>
      </c>
      <c r="R27" s="103" t="str">
        <f t="shared" si="2"/>
        <v/>
      </c>
      <c r="S27" s="103" t="str">
        <f t="shared" si="3"/>
        <v/>
      </c>
      <c r="T27" s="103" t="str">
        <f t="shared" si="4"/>
        <v/>
      </c>
      <c r="U27" s="103" t="str">
        <f t="shared" si="5"/>
        <v/>
      </c>
      <c r="V27" s="103" t="str">
        <f t="shared" si="6"/>
        <v/>
      </c>
      <c r="W27" s="103" t="str">
        <f t="shared" si="7"/>
        <v/>
      </c>
      <c r="X27" s="103">
        <f t="shared" si="8"/>
        <v>0</v>
      </c>
      <c r="Y27" s="164" t="b">
        <f t="shared" si="9"/>
        <v>0</v>
      </c>
      <c r="Z27" s="164" t="b">
        <f t="shared" si="10"/>
        <v>0</v>
      </c>
      <c r="AA27" s="164" t="b">
        <f t="shared" si="11"/>
        <v>0</v>
      </c>
      <c r="AB27" s="164" t="b">
        <f t="shared" si="12"/>
        <v>0</v>
      </c>
      <c r="AC27" s="164" t="b">
        <f t="shared" si="13"/>
        <v>0</v>
      </c>
      <c r="AD27" s="164" t="b">
        <f t="shared" si="26"/>
        <v>0</v>
      </c>
      <c r="AE27" s="164" t="b">
        <f t="shared" si="14"/>
        <v>0</v>
      </c>
      <c r="AF27" s="164" t="b">
        <f t="shared" si="15"/>
        <v>0</v>
      </c>
      <c r="AG27" s="164" t="b">
        <f t="shared" si="16"/>
        <v>0</v>
      </c>
      <c r="AH27" s="164" t="b">
        <f t="shared" si="17"/>
        <v>0</v>
      </c>
      <c r="AI27" s="169" t="str">
        <f t="shared" si="18"/>
        <v/>
      </c>
      <c r="AJ27" s="170" t="str">
        <f t="shared" si="19"/>
        <v/>
      </c>
      <c r="AK27" s="242" t="str">
        <f t="shared" si="27"/>
        <v/>
      </c>
      <c r="AL27" s="167" t="str">
        <f t="shared" si="28"/>
        <v/>
      </c>
      <c r="AM27" s="168">
        <f t="shared" si="29"/>
        <v>0</v>
      </c>
      <c r="AN27" s="149" t="str">
        <f t="shared" si="20"/>
        <v/>
      </c>
      <c r="AO27" s="150" t="str">
        <f t="shared" si="21"/>
        <v/>
      </c>
      <c r="AP27" s="138"/>
      <c r="AQ27" s="167" t="str">
        <f t="shared" si="30"/>
        <v/>
      </c>
      <c r="AR27" s="245" t="str">
        <f t="shared" si="31"/>
        <v/>
      </c>
      <c r="AS27" s="245" t="str">
        <f t="shared" si="32"/>
        <v/>
      </c>
      <c r="AT27" s="245" t="str">
        <f t="shared" si="33"/>
        <v/>
      </c>
      <c r="AU27" s="244"/>
      <c r="AV27" s="245" t="str">
        <f t="shared" si="35"/>
        <v/>
      </c>
      <c r="AW27" s="245">
        <f t="shared" si="36"/>
        <v>0</v>
      </c>
      <c r="AX27" s="244"/>
      <c r="AY27" s="60" t="str">
        <f t="shared" si="34"/>
        <v/>
      </c>
      <c r="AZ27" s="61">
        <f t="shared" si="22"/>
        <v>0</v>
      </c>
    </row>
    <row r="28" spans="1:52" ht="15" customHeight="1" x14ac:dyDescent="0.25">
      <c r="A28">
        <v>11</v>
      </c>
      <c r="B28" s="247"/>
      <c r="C28" s="199"/>
      <c r="D28" s="138"/>
      <c r="E28" s="138"/>
      <c r="F28" s="159"/>
      <c r="G28" s="204"/>
      <c r="H28" s="203"/>
      <c r="I28" s="203"/>
      <c r="J28" s="171"/>
      <c r="K28" s="171"/>
      <c r="L28" s="202"/>
      <c r="M28" s="162">
        <f t="shared" si="23"/>
        <v>0</v>
      </c>
      <c r="N28" s="163" t="str">
        <f t="shared" si="24"/>
        <v/>
      </c>
      <c r="O28" s="163" t="str">
        <f t="shared" si="0"/>
        <v/>
      </c>
      <c r="P28" s="163" t="str">
        <f t="shared" si="1"/>
        <v/>
      </c>
      <c r="Q28" s="163">
        <f t="shared" si="25"/>
        <v>0</v>
      </c>
      <c r="R28" s="103" t="str">
        <f t="shared" si="2"/>
        <v/>
      </c>
      <c r="S28" s="103" t="str">
        <f t="shared" si="3"/>
        <v/>
      </c>
      <c r="T28" s="103" t="str">
        <f t="shared" si="4"/>
        <v/>
      </c>
      <c r="U28" s="103" t="str">
        <f t="shared" si="5"/>
        <v/>
      </c>
      <c r="V28" s="103" t="str">
        <f t="shared" si="6"/>
        <v/>
      </c>
      <c r="W28" s="103" t="str">
        <f t="shared" si="7"/>
        <v/>
      </c>
      <c r="X28" s="103">
        <f t="shared" si="8"/>
        <v>0</v>
      </c>
      <c r="Y28" s="164" t="b">
        <f t="shared" si="9"/>
        <v>0</v>
      </c>
      <c r="Z28" s="164" t="b">
        <f t="shared" si="10"/>
        <v>0</v>
      </c>
      <c r="AA28" s="164" t="b">
        <f t="shared" si="11"/>
        <v>0</v>
      </c>
      <c r="AB28" s="164" t="b">
        <f t="shared" si="12"/>
        <v>0</v>
      </c>
      <c r="AC28" s="164" t="b">
        <f t="shared" si="13"/>
        <v>0</v>
      </c>
      <c r="AD28" s="164" t="b">
        <f t="shared" si="26"/>
        <v>0</v>
      </c>
      <c r="AE28" s="164" t="b">
        <f t="shared" si="14"/>
        <v>0</v>
      </c>
      <c r="AF28" s="164" t="b">
        <f t="shared" si="15"/>
        <v>0</v>
      </c>
      <c r="AG28" s="164" t="b">
        <f t="shared" si="16"/>
        <v>0</v>
      </c>
      <c r="AH28" s="164" t="b">
        <f t="shared" si="17"/>
        <v>0</v>
      </c>
      <c r="AI28" s="169" t="str">
        <f t="shared" si="18"/>
        <v/>
      </c>
      <c r="AJ28" s="170" t="str">
        <f t="shared" si="19"/>
        <v/>
      </c>
      <c r="AK28" s="242" t="str">
        <f t="shared" si="27"/>
        <v/>
      </c>
      <c r="AL28" s="167" t="str">
        <f t="shared" si="28"/>
        <v/>
      </c>
      <c r="AM28" s="168">
        <f t="shared" si="29"/>
        <v>0</v>
      </c>
      <c r="AN28" s="149" t="str">
        <f t="shared" si="20"/>
        <v/>
      </c>
      <c r="AO28" s="150" t="str">
        <f t="shared" si="21"/>
        <v/>
      </c>
      <c r="AP28" s="138"/>
      <c r="AQ28" s="167" t="str">
        <f t="shared" si="30"/>
        <v/>
      </c>
      <c r="AR28" s="245" t="str">
        <f t="shared" si="31"/>
        <v/>
      </c>
      <c r="AS28" s="245" t="str">
        <f t="shared" si="32"/>
        <v/>
      </c>
      <c r="AT28" s="245" t="str">
        <f t="shared" si="33"/>
        <v/>
      </c>
      <c r="AU28" s="244"/>
      <c r="AV28" s="245" t="str">
        <f t="shared" si="35"/>
        <v/>
      </c>
      <c r="AW28" s="245">
        <f t="shared" si="36"/>
        <v>0</v>
      </c>
      <c r="AX28" s="244"/>
      <c r="AY28" s="60" t="str">
        <f t="shared" si="34"/>
        <v/>
      </c>
      <c r="AZ28" s="61">
        <f t="shared" si="22"/>
        <v>0</v>
      </c>
    </row>
    <row r="29" spans="1:52" ht="15" customHeight="1" x14ac:dyDescent="0.25">
      <c r="A29">
        <v>12</v>
      </c>
      <c r="B29" s="247"/>
      <c r="C29" s="199"/>
      <c r="D29" s="138"/>
      <c r="E29" s="138"/>
      <c r="F29" s="159"/>
      <c r="G29" s="204"/>
      <c r="H29" s="203"/>
      <c r="I29" s="203"/>
      <c r="J29" s="171"/>
      <c r="K29" s="171"/>
      <c r="L29" s="202"/>
      <c r="M29" s="162">
        <f t="shared" si="23"/>
        <v>0</v>
      </c>
      <c r="N29" s="163" t="str">
        <f t="shared" si="24"/>
        <v/>
      </c>
      <c r="O29" s="163" t="str">
        <f t="shared" si="0"/>
        <v/>
      </c>
      <c r="P29" s="163" t="str">
        <f t="shared" si="1"/>
        <v/>
      </c>
      <c r="Q29" s="163">
        <f t="shared" si="25"/>
        <v>0</v>
      </c>
      <c r="R29" s="103" t="str">
        <f t="shared" si="2"/>
        <v/>
      </c>
      <c r="S29" s="103" t="str">
        <f t="shared" si="3"/>
        <v/>
      </c>
      <c r="T29" s="103" t="str">
        <f t="shared" si="4"/>
        <v/>
      </c>
      <c r="U29" s="103" t="str">
        <f t="shared" si="5"/>
        <v/>
      </c>
      <c r="V29" s="103" t="str">
        <f t="shared" si="6"/>
        <v/>
      </c>
      <c r="W29" s="103" t="str">
        <f t="shared" si="7"/>
        <v/>
      </c>
      <c r="X29" s="103">
        <f t="shared" si="8"/>
        <v>0</v>
      </c>
      <c r="Y29" s="164" t="b">
        <f t="shared" si="9"/>
        <v>0</v>
      </c>
      <c r="Z29" s="164" t="b">
        <f t="shared" si="10"/>
        <v>0</v>
      </c>
      <c r="AA29" s="164" t="b">
        <f t="shared" si="11"/>
        <v>0</v>
      </c>
      <c r="AB29" s="164" t="b">
        <f t="shared" si="12"/>
        <v>0</v>
      </c>
      <c r="AC29" s="164" t="b">
        <f t="shared" si="13"/>
        <v>0</v>
      </c>
      <c r="AD29" s="164" t="b">
        <f t="shared" si="26"/>
        <v>0</v>
      </c>
      <c r="AE29" s="164" t="b">
        <f t="shared" si="14"/>
        <v>0</v>
      </c>
      <c r="AF29" s="164" t="b">
        <f t="shared" si="15"/>
        <v>0</v>
      </c>
      <c r="AG29" s="164" t="b">
        <f t="shared" si="16"/>
        <v>0</v>
      </c>
      <c r="AH29" s="164" t="b">
        <f t="shared" si="17"/>
        <v>0</v>
      </c>
      <c r="AI29" s="169" t="str">
        <f t="shared" si="18"/>
        <v/>
      </c>
      <c r="AJ29" s="170" t="str">
        <f t="shared" si="19"/>
        <v/>
      </c>
      <c r="AK29" s="242" t="str">
        <f t="shared" si="27"/>
        <v/>
      </c>
      <c r="AL29" s="167" t="str">
        <f t="shared" si="28"/>
        <v/>
      </c>
      <c r="AM29" s="168">
        <f t="shared" si="29"/>
        <v>0</v>
      </c>
      <c r="AN29" s="149" t="str">
        <f t="shared" si="20"/>
        <v/>
      </c>
      <c r="AO29" s="150" t="str">
        <f t="shared" si="21"/>
        <v/>
      </c>
      <c r="AP29" s="138"/>
      <c r="AQ29" s="167" t="str">
        <f t="shared" si="30"/>
        <v/>
      </c>
      <c r="AR29" s="245" t="str">
        <f t="shared" si="31"/>
        <v/>
      </c>
      <c r="AS29" s="245" t="str">
        <f t="shared" si="32"/>
        <v/>
      </c>
      <c r="AT29" s="245" t="str">
        <f t="shared" si="33"/>
        <v/>
      </c>
      <c r="AU29" s="244"/>
      <c r="AV29" s="245" t="str">
        <f t="shared" si="35"/>
        <v/>
      </c>
      <c r="AW29" s="245">
        <f t="shared" si="36"/>
        <v>0</v>
      </c>
      <c r="AX29" s="244"/>
      <c r="AY29" s="60" t="str">
        <f t="shared" si="34"/>
        <v/>
      </c>
      <c r="AZ29" s="61">
        <f t="shared" si="22"/>
        <v>0</v>
      </c>
    </row>
    <row r="30" spans="1:52" ht="15" customHeight="1" x14ac:dyDescent="0.25">
      <c r="A30">
        <v>13</v>
      </c>
      <c r="B30" s="247"/>
      <c r="C30" s="199"/>
      <c r="D30" s="138"/>
      <c r="E30" s="138"/>
      <c r="F30" s="159"/>
      <c r="G30" s="204"/>
      <c r="H30" s="203"/>
      <c r="I30" s="203"/>
      <c r="J30" s="171"/>
      <c r="K30" s="171"/>
      <c r="L30" s="202"/>
      <c r="M30" s="162">
        <f t="shared" si="23"/>
        <v>0</v>
      </c>
      <c r="N30" s="163" t="str">
        <f t="shared" si="24"/>
        <v/>
      </c>
      <c r="O30" s="163" t="str">
        <f t="shared" si="0"/>
        <v/>
      </c>
      <c r="P30" s="163" t="str">
        <f t="shared" si="1"/>
        <v/>
      </c>
      <c r="Q30" s="163">
        <f t="shared" si="25"/>
        <v>0</v>
      </c>
      <c r="R30" s="103" t="str">
        <f t="shared" si="2"/>
        <v/>
      </c>
      <c r="S30" s="103" t="str">
        <f t="shared" si="3"/>
        <v/>
      </c>
      <c r="T30" s="103" t="str">
        <f t="shared" si="4"/>
        <v/>
      </c>
      <c r="U30" s="103" t="str">
        <f t="shared" si="5"/>
        <v/>
      </c>
      <c r="V30" s="103" t="str">
        <f t="shared" si="6"/>
        <v/>
      </c>
      <c r="W30" s="103" t="str">
        <f t="shared" si="7"/>
        <v/>
      </c>
      <c r="X30" s="103">
        <f t="shared" si="8"/>
        <v>0</v>
      </c>
      <c r="Y30" s="164" t="b">
        <f t="shared" si="9"/>
        <v>0</v>
      </c>
      <c r="Z30" s="164" t="b">
        <f t="shared" si="10"/>
        <v>0</v>
      </c>
      <c r="AA30" s="164" t="b">
        <f t="shared" si="11"/>
        <v>0</v>
      </c>
      <c r="AB30" s="164" t="b">
        <f t="shared" si="12"/>
        <v>0</v>
      </c>
      <c r="AC30" s="164" t="b">
        <f t="shared" si="13"/>
        <v>0</v>
      </c>
      <c r="AD30" s="164" t="b">
        <f t="shared" si="26"/>
        <v>0</v>
      </c>
      <c r="AE30" s="164" t="b">
        <f t="shared" si="14"/>
        <v>0</v>
      </c>
      <c r="AF30" s="164" t="b">
        <f t="shared" si="15"/>
        <v>0</v>
      </c>
      <c r="AG30" s="164" t="b">
        <f t="shared" si="16"/>
        <v>0</v>
      </c>
      <c r="AH30" s="164" t="b">
        <f t="shared" si="17"/>
        <v>0</v>
      </c>
      <c r="AI30" s="169" t="str">
        <f t="shared" si="18"/>
        <v/>
      </c>
      <c r="AJ30" s="170" t="str">
        <f t="shared" si="19"/>
        <v/>
      </c>
      <c r="AK30" s="242" t="str">
        <f t="shared" si="27"/>
        <v/>
      </c>
      <c r="AL30" s="167" t="str">
        <f t="shared" si="28"/>
        <v/>
      </c>
      <c r="AM30" s="168">
        <f t="shared" si="29"/>
        <v>0</v>
      </c>
      <c r="AN30" s="149" t="str">
        <f t="shared" si="20"/>
        <v/>
      </c>
      <c r="AO30" s="150" t="str">
        <f t="shared" si="21"/>
        <v/>
      </c>
      <c r="AP30" s="138"/>
      <c r="AQ30" s="167" t="str">
        <f t="shared" si="30"/>
        <v/>
      </c>
      <c r="AR30" s="245" t="str">
        <f t="shared" si="31"/>
        <v/>
      </c>
      <c r="AS30" s="245" t="str">
        <f t="shared" si="32"/>
        <v/>
      </c>
      <c r="AT30" s="245" t="str">
        <f t="shared" si="33"/>
        <v/>
      </c>
      <c r="AU30" s="244"/>
      <c r="AV30" s="245" t="str">
        <f t="shared" si="35"/>
        <v/>
      </c>
      <c r="AW30" s="245">
        <f t="shared" si="36"/>
        <v>0</v>
      </c>
      <c r="AX30" s="244"/>
      <c r="AY30" s="60" t="str">
        <f t="shared" si="34"/>
        <v/>
      </c>
      <c r="AZ30" s="61">
        <f t="shared" si="22"/>
        <v>0</v>
      </c>
    </row>
    <row r="31" spans="1:52" ht="15" customHeight="1" x14ac:dyDescent="0.25">
      <c r="A31">
        <v>14</v>
      </c>
      <c r="B31" s="247"/>
      <c r="C31" s="199"/>
      <c r="D31" s="138"/>
      <c r="E31" s="138"/>
      <c r="F31" s="159"/>
      <c r="G31" s="204"/>
      <c r="H31" s="203"/>
      <c r="I31" s="203"/>
      <c r="J31" s="171"/>
      <c r="K31" s="171"/>
      <c r="L31" s="202"/>
      <c r="M31" s="162">
        <f t="shared" si="23"/>
        <v>0</v>
      </c>
      <c r="N31" s="163" t="str">
        <f t="shared" si="24"/>
        <v/>
      </c>
      <c r="O31" s="163" t="str">
        <f t="shared" si="0"/>
        <v/>
      </c>
      <c r="P31" s="163" t="str">
        <f t="shared" si="1"/>
        <v/>
      </c>
      <c r="Q31" s="163">
        <f t="shared" si="25"/>
        <v>0</v>
      </c>
      <c r="R31" s="103" t="str">
        <f t="shared" si="2"/>
        <v/>
      </c>
      <c r="S31" s="103" t="str">
        <f t="shared" si="3"/>
        <v/>
      </c>
      <c r="T31" s="103" t="str">
        <f t="shared" si="4"/>
        <v/>
      </c>
      <c r="U31" s="103" t="str">
        <f t="shared" si="5"/>
        <v/>
      </c>
      <c r="V31" s="103" t="str">
        <f t="shared" si="6"/>
        <v/>
      </c>
      <c r="W31" s="103" t="str">
        <f t="shared" si="7"/>
        <v/>
      </c>
      <c r="X31" s="103">
        <f t="shared" si="8"/>
        <v>0</v>
      </c>
      <c r="Y31" s="164" t="b">
        <f t="shared" si="9"/>
        <v>0</v>
      </c>
      <c r="Z31" s="164" t="b">
        <f t="shared" si="10"/>
        <v>0</v>
      </c>
      <c r="AA31" s="164" t="b">
        <f t="shared" si="11"/>
        <v>0</v>
      </c>
      <c r="AB31" s="164" t="b">
        <f t="shared" si="12"/>
        <v>0</v>
      </c>
      <c r="AC31" s="164" t="b">
        <f t="shared" si="13"/>
        <v>0</v>
      </c>
      <c r="AD31" s="164" t="b">
        <f t="shared" si="26"/>
        <v>0</v>
      </c>
      <c r="AE31" s="164" t="b">
        <f t="shared" si="14"/>
        <v>0</v>
      </c>
      <c r="AF31" s="164" t="b">
        <f t="shared" si="15"/>
        <v>0</v>
      </c>
      <c r="AG31" s="164" t="b">
        <f t="shared" si="16"/>
        <v>0</v>
      </c>
      <c r="AH31" s="164" t="b">
        <f t="shared" si="17"/>
        <v>0</v>
      </c>
      <c r="AI31" s="169" t="str">
        <f t="shared" si="18"/>
        <v/>
      </c>
      <c r="AJ31" s="170" t="str">
        <f t="shared" si="19"/>
        <v/>
      </c>
      <c r="AK31" s="242" t="str">
        <f t="shared" si="27"/>
        <v/>
      </c>
      <c r="AL31" s="167" t="str">
        <f t="shared" si="28"/>
        <v/>
      </c>
      <c r="AM31" s="168">
        <f t="shared" si="29"/>
        <v>0</v>
      </c>
      <c r="AN31" s="149" t="str">
        <f t="shared" si="20"/>
        <v/>
      </c>
      <c r="AO31" s="150" t="str">
        <f t="shared" si="21"/>
        <v/>
      </c>
      <c r="AP31" s="138"/>
      <c r="AQ31" s="167" t="str">
        <f t="shared" si="30"/>
        <v/>
      </c>
      <c r="AR31" s="245" t="str">
        <f t="shared" si="31"/>
        <v/>
      </c>
      <c r="AS31" s="245" t="str">
        <f t="shared" si="32"/>
        <v/>
      </c>
      <c r="AT31" s="245" t="str">
        <f t="shared" si="33"/>
        <v/>
      </c>
      <c r="AU31" s="244"/>
      <c r="AV31" s="245" t="str">
        <f t="shared" si="35"/>
        <v/>
      </c>
      <c r="AW31" s="245">
        <f t="shared" si="36"/>
        <v>0</v>
      </c>
      <c r="AX31" s="244"/>
      <c r="AY31" s="60" t="str">
        <f t="shared" si="34"/>
        <v/>
      </c>
      <c r="AZ31" s="61">
        <f t="shared" si="22"/>
        <v>0</v>
      </c>
    </row>
    <row r="32" spans="1:52" ht="15" customHeight="1" x14ac:dyDescent="0.25">
      <c r="A32">
        <v>15</v>
      </c>
      <c r="B32" s="247"/>
      <c r="C32" s="157"/>
      <c r="D32" s="138"/>
      <c r="E32" s="138"/>
      <c r="F32" s="159"/>
      <c r="G32" s="172"/>
      <c r="H32" s="171"/>
      <c r="I32" s="203"/>
      <c r="J32" s="171"/>
      <c r="K32" s="171"/>
      <c r="L32" s="173"/>
      <c r="M32" s="162">
        <f t="shared" si="23"/>
        <v>0</v>
      </c>
      <c r="N32" s="163" t="str">
        <f t="shared" si="24"/>
        <v/>
      </c>
      <c r="O32" s="163" t="str">
        <f t="shared" si="0"/>
        <v/>
      </c>
      <c r="P32" s="163" t="str">
        <f t="shared" si="1"/>
        <v/>
      </c>
      <c r="Q32" s="163">
        <f t="shared" si="25"/>
        <v>0</v>
      </c>
      <c r="R32" s="103" t="str">
        <f t="shared" si="2"/>
        <v/>
      </c>
      <c r="S32" s="103" t="str">
        <f t="shared" si="3"/>
        <v/>
      </c>
      <c r="T32" s="103" t="str">
        <f t="shared" si="4"/>
        <v/>
      </c>
      <c r="U32" s="103" t="str">
        <f t="shared" si="5"/>
        <v/>
      </c>
      <c r="V32" s="103" t="str">
        <f t="shared" si="6"/>
        <v/>
      </c>
      <c r="W32" s="103" t="str">
        <f t="shared" si="7"/>
        <v/>
      </c>
      <c r="X32" s="103">
        <f t="shared" si="8"/>
        <v>0</v>
      </c>
      <c r="Y32" s="164" t="b">
        <f t="shared" si="9"/>
        <v>0</v>
      </c>
      <c r="Z32" s="164" t="b">
        <f t="shared" si="10"/>
        <v>0</v>
      </c>
      <c r="AA32" s="164" t="b">
        <f t="shared" si="11"/>
        <v>0</v>
      </c>
      <c r="AB32" s="164" t="b">
        <f t="shared" si="12"/>
        <v>0</v>
      </c>
      <c r="AC32" s="164" t="b">
        <f t="shared" si="13"/>
        <v>0</v>
      </c>
      <c r="AD32" s="164" t="b">
        <f t="shared" si="26"/>
        <v>0</v>
      </c>
      <c r="AE32" s="164" t="b">
        <f t="shared" si="14"/>
        <v>0</v>
      </c>
      <c r="AF32" s="164" t="b">
        <f t="shared" si="15"/>
        <v>0</v>
      </c>
      <c r="AG32" s="164" t="b">
        <f t="shared" si="16"/>
        <v>0</v>
      </c>
      <c r="AH32" s="164" t="b">
        <f t="shared" si="17"/>
        <v>0</v>
      </c>
      <c r="AI32" s="169" t="str">
        <f t="shared" si="18"/>
        <v/>
      </c>
      <c r="AJ32" s="170" t="str">
        <f t="shared" si="19"/>
        <v/>
      </c>
      <c r="AK32" s="242" t="str">
        <f t="shared" si="27"/>
        <v/>
      </c>
      <c r="AL32" s="167" t="str">
        <f t="shared" si="28"/>
        <v/>
      </c>
      <c r="AM32" s="168">
        <f t="shared" si="29"/>
        <v>0</v>
      </c>
      <c r="AN32" s="149" t="str">
        <f t="shared" si="20"/>
        <v/>
      </c>
      <c r="AO32" s="150" t="str">
        <f t="shared" si="21"/>
        <v/>
      </c>
      <c r="AP32" s="138"/>
      <c r="AQ32" s="167" t="str">
        <f t="shared" si="30"/>
        <v/>
      </c>
      <c r="AR32" s="245" t="str">
        <f t="shared" si="31"/>
        <v/>
      </c>
      <c r="AS32" s="245" t="str">
        <f t="shared" si="32"/>
        <v/>
      </c>
      <c r="AT32" s="245" t="str">
        <f t="shared" si="33"/>
        <v/>
      </c>
      <c r="AU32" s="244"/>
      <c r="AV32" s="245" t="str">
        <f t="shared" si="35"/>
        <v/>
      </c>
      <c r="AW32" s="245">
        <f t="shared" si="36"/>
        <v>0</v>
      </c>
      <c r="AX32" s="244"/>
      <c r="AY32" s="60" t="str">
        <f t="shared" si="34"/>
        <v/>
      </c>
      <c r="AZ32" s="61">
        <f t="shared" si="22"/>
        <v>0</v>
      </c>
    </row>
    <row r="33" spans="1:52" ht="15" customHeight="1" x14ac:dyDescent="0.25">
      <c r="A33">
        <v>16</v>
      </c>
      <c r="B33" s="247"/>
      <c r="C33" s="157"/>
      <c r="D33" s="138"/>
      <c r="E33" s="138"/>
      <c r="F33" s="159"/>
      <c r="G33" s="172"/>
      <c r="H33" s="171"/>
      <c r="I33" s="171"/>
      <c r="J33" s="171"/>
      <c r="K33" s="171"/>
      <c r="L33" s="173"/>
      <c r="M33" s="162">
        <f t="shared" si="23"/>
        <v>0</v>
      </c>
      <c r="N33" s="163" t="str">
        <f t="shared" si="24"/>
        <v/>
      </c>
      <c r="O33" s="163" t="str">
        <f t="shared" si="0"/>
        <v/>
      </c>
      <c r="P33" s="163" t="str">
        <f t="shared" si="1"/>
        <v/>
      </c>
      <c r="Q33" s="163">
        <f t="shared" si="25"/>
        <v>0</v>
      </c>
      <c r="R33" s="103" t="str">
        <f t="shared" si="2"/>
        <v/>
      </c>
      <c r="S33" s="103" t="str">
        <f t="shared" si="3"/>
        <v/>
      </c>
      <c r="T33" s="103" t="str">
        <f t="shared" si="4"/>
        <v/>
      </c>
      <c r="U33" s="103" t="str">
        <f t="shared" si="5"/>
        <v/>
      </c>
      <c r="V33" s="103" t="str">
        <f t="shared" si="6"/>
        <v/>
      </c>
      <c r="W33" s="103" t="str">
        <f t="shared" si="7"/>
        <v/>
      </c>
      <c r="X33" s="103">
        <f t="shared" si="8"/>
        <v>0</v>
      </c>
      <c r="Y33" s="164" t="b">
        <f t="shared" si="9"/>
        <v>0</v>
      </c>
      <c r="Z33" s="164" t="b">
        <f t="shared" si="10"/>
        <v>0</v>
      </c>
      <c r="AA33" s="164" t="b">
        <f t="shared" si="11"/>
        <v>0</v>
      </c>
      <c r="AB33" s="164" t="b">
        <f t="shared" si="12"/>
        <v>0</v>
      </c>
      <c r="AC33" s="164" t="b">
        <f t="shared" si="13"/>
        <v>0</v>
      </c>
      <c r="AD33" s="164" t="b">
        <f t="shared" si="26"/>
        <v>0</v>
      </c>
      <c r="AE33" s="164" t="b">
        <f t="shared" si="14"/>
        <v>0</v>
      </c>
      <c r="AF33" s="164" t="b">
        <f t="shared" si="15"/>
        <v>0</v>
      </c>
      <c r="AG33" s="164" t="b">
        <f t="shared" si="16"/>
        <v>0</v>
      </c>
      <c r="AH33" s="164" t="b">
        <f t="shared" si="17"/>
        <v>0</v>
      </c>
      <c r="AI33" s="169" t="str">
        <f t="shared" si="18"/>
        <v/>
      </c>
      <c r="AJ33" s="170" t="str">
        <f t="shared" si="19"/>
        <v/>
      </c>
      <c r="AK33" s="242" t="str">
        <f t="shared" si="27"/>
        <v/>
      </c>
      <c r="AL33" s="167" t="str">
        <f t="shared" si="28"/>
        <v/>
      </c>
      <c r="AM33" s="168">
        <f t="shared" si="29"/>
        <v>0</v>
      </c>
      <c r="AN33" s="149" t="str">
        <f t="shared" si="20"/>
        <v/>
      </c>
      <c r="AO33" s="150" t="str">
        <f t="shared" si="21"/>
        <v/>
      </c>
      <c r="AP33" s="138"/>
      <c r="AQ33" s="167" t="str">
        <f t="shared" si="30"/>
        <v/>
      </c>
      <c r="AR33" s="245" t="str">
        <f t="shared" si="31"/>
        <v/>
      </c>
      <c r="AS33" s="245" t="str">
        <f t="shared" si="32"/>
        <v/>
      </c>
      <c r="AT33" s="245" t="str">
        <f t="shared" si="33"/>
        <v/>
      </c>
      <c r="AU33" s="244"/>
      <c r="AV33" s="245" t="str">
        <f t="shared" si="35"/>
        <v/>
      </c>
      <c r="AW33" s="245">
        <f t="shared" si="36"/>
        <v>0</v>
      </c>
      <c r="AX33" s="244"/>
      <c r="AY33" s="60" t="str">
        <f t="shared" si="34"/>
        <v/>
      </c>
      <c r="AZ33" s="61">
        <f t="shared" si="22"/>
        <v>0</v>
      </c>
    </row>
    <row r="34" spans="1:52" ht="15" customHeight="1" x14ac:dyDescent="0.25">
      <c r="A34">
        <v>17</v>
      </c>
      <c r="B34" s="247"/>
      <c r="C34" s="157"/>
      <c r="D34" s="138"/>
      <c r="E34" s="138"/>
      <c r="F34" s="159"/>
      <c r="G34" s="172"/>
      <c r="H34" s="171"/>
      <c r="I34" s="171"/>
      <c r="J34" s="171"/>
      <c r="K34" s="171"/>
      <c r="L34" s="173"/>
      <c r="M34" s="162">
        <f t="shared" si="23"/>
        <v>0</v>
      </c>
      <c r="N34" s="163" t="str">
        <f t="shared" si="24"/>
        <v/>
      </c>
      <c r="O34" s="163" t="str">
        <f t="shared" si="0"/>
        <v/>
      </c>
      <c r="P34" s="163" t="str">
        <f t="shared" si="1"/>
        <v/>
      </c>
      <c r="Q34" s="163">
        <f t="shared" si="25"/>
        <v>0</v>
      </c>
      <c r="R34" s="103" t="str">
        <f t="shared" si="2"/>
        <v/>
      </c>
      <c r="S34" s="103" t="str">
        <f t="shared" si="3"/>
        <v/>
      </c>
      <c r="T34" s="103" t="str">
        <f t="shared" si="4"/>
        <v/>
      </c>
      <c r="U34" s="103" t="str">
        <f t="shared" si="5"/>
        <v/>
      </c>
      <c r="V34" s="103" t="str">
        <f t="shared" si="6"/>
        <v/>
      </c>
      <c r="W34" s="103" t="str">
        <f t="shared" si="7"/>
        <v/>
      </c>
      <c r="X34" s="103">
        <f t="shared" si="8"/>
        <v>0</v>
      </c>
      <c r="Y34" s="164" t="b">
        <f t="shared" si="9"/>
        <v>0</v>
      </c>
      <c r="Z34" s="164" t="b">
        <f t="shared" si="10"/>
        <v>0</v>
      </c>
      <c r="AA34" s="164" t="b">
        <f t="shared" si="11"/>
        <v>0</v>
      </c>
      <c r="AB34" s="164" t="b">
        <f t="shared" si="12"/>
        <v>0</v>
      </c>
      <c r="AC34" s="164" t="b">
        <f t="shared" si="13"/>
        <v>0</v>
      </c>
      <c r="AD34" s="164" t="b">
        <f t="shared" si="26"/>
        <v>0</v>
      </c>
      <c r="AE34" s="164" t="b">
        <f t="shared" si="14"/>
        <v>0</v>
      </c>
      <c r="AF34" s="164" t="b">
        <f t="shared" si="15"/>
        <v>0</v>
      </c>
      <c r="AG34" s="164" t="b">
        <f t="shared" si="16"/>
        <v>0</v>
      </c>
      <c r="AH34" s="164" t="b">
        <f t="shared" si="17"/>
        <v>0</v>
      </c>
      <c r="AI34" s="169" t="str">
        <f t="shared" si="18"/>
        <v/>
      </c>
      <c r="AJ34" s="170" t="str">
        <f t="shared" si="19"/>
        <v/>
      </c>
      <c r="AK34" s="242" t="str">
        <f t="shared" si="27"/>
        <v/>
      </c>
      <c r="AL34" s="167" t="str">
        <f t="shared" si="28"/>
        <v/>
      </c>
      <c r="AM34" s="168">
        <f t="shared" si="29"/>
        <v>0</v>
      </c>
      <c r="AN34" s="149" t="str">
        <f t="shared" si="20"/>
        <v/>
      </c>
      <c r="AO34" s="150" t="str">
        <f t="shared" si="21"/>
        <v/>
      </c>
      <c r="AP34" s="138"/>
      <c r="AQ34" s="167" t="str">
        <f t="shared" si="30"/>
        <v/>
      </c>
      <c r="AR34" s="245" t="str">
        <f t="shared" si="31"/>
        <v/>
      </c>
      <c r="AS34" s="245" t="str">
        <f t="shared" si="32"/>
        <v/>
      </c>
      <c r="AT34" s="245" t="str">
        <f t="shared" si="33"/>
        <v/>
      </c>
      <c r="AU34" s="244"/>
      <c r="AV34" s="245" t="str">
        <f t="shared" si="35"/>
        <v/>
      </c>
      <c r="AW34" s="245">
        <f t="shared" si="36"/>
        <v>0</v>
      </c>
      <c r="AX34" s="244"/>
      <c r="AY34" s="60" t="str">
        <f t="shared" si="34"/>
        <v/>
      </c>
      <c r="AZ34" s="61">
        <f t="shared" si="22"/>
        <v>0</v>
      </c>
    </row>
    <row r="35" spans="1:52" ht="15" customHeight="1" x14ac:dyDescent="0.25">
      <c r="A35">
        <v>18</v>
      </c>
      <c r="B35" s="247"/>
      <c r="C35" s="157"/>
      <c r="D35" s="138"/>
      <c r="E35" s="138"/>
      <c r="F35" s="159"/>
      <c r="G35" s="172"/>
      <c r="H35" s="171"/>
      <c r="I35" s="171"/>
      <c r="J35" s="171"/>
      <c r="K35" s="171"/>
      <c r="L35" s="202"/>
      <c r="M35" s="162">
        <f t="shared" si="23"/>
        <v>0</v>
      </c>
      <c r="N35" s="163" t="str">
        <f t="shared" si="24"/>
        <v/>
      </c>
      <c r="O35" s="163" t="str">
        <f t="shared" si="0"/>
        <v/>
      </c>
      <c r="P35" s="163" t="str">
        <f t="shared" si="1"/>
        <v/>
      </c>
      <c r="Q35" s="163">
        <f t="shared" si="25"/>
        <v>0</v>
      </c>
      <c r="R35" s="103" t="str">
        <f t="shared" si="2"/>
        <v/>
      </c>
      <c r="S35" s="103" t="str">
        <f t="shared" si="3"/>
        <v/>
      </c>
      <c r="T35" s="103" t="str">
        <f t="shared" si="4"/>
        <v/>
      </c>
      <c r="U35" s="103" t="str">
        <f t="shared" si="5"/>
        <v/>
      </c>
      <c r="V35" s="103" t="str">
        <f t="shared" si="6"/>
        <v/>
      </c>
      <c r="W35" s="103" t="str">
        <f t="shared" si="7"/>
        <v/>
      </c>
      <c r="X35" s="103">
        <f t="shared" si="8"/>
        <v>0</v>
      </c>
      <c r="Y35" s="164" t="b">
        <f t="shared" si="9"/>
        <v>0</v>
      </c>
      <c r="Z35" s="164" t="b">
        <f t="shared" si="10"/>
        <v>0</v>
      </c>
      <c r="AA35" s="164" t="b">
        <f t="shared" si="11"/>
        <v>0</v>
      </c>
      <c r="AB35" s="164" t="b">
        <f t="shared" si="12"/>
        <v>0</v>
      </c>
      <c r="AC35" s="164" t="b">
        <f t="shared" si="13"/>
        <v>0</v>
      </c>
      <c r="AD35" s="164" t="b">
        <f t="shared" si="26"/>
        <v>0</v>
      </c>
      <c r="AE35" s="164" t="b">
        <f t="shared" si="14"/>
        <v>0</v>
      </c>
      <c r="AF35" s="164" t="b">
        <f t="shared" si="15"/>
        <v>0</v>
      </c>
      <c r="AG35" s="164" t="b">
        <f t="shared" si="16"/>
        <v>0</v>
      </c>
      <c r="AH35" s="164" t="b">
        <f t="shared" si="17"/>
        <v>0</v>
      </c>
      <c r="AI35" s="169" t="str">
        <f t="shared" si="18"/>
        <v/>
      </c>
      <c r="AJ35" s="170" t="str">
        <f t="shared" si="19"/>
        <v/>
      </c>
      <c r="AK35" s="242" t="str">
        <f t="shared" si="27"/>
        <v/>
      </c>
      <c r="AL35" s="167" t="str">
        <f t="shared" si="28"/>
        <v/>
      </c>
      <c r="AM35" s="168">
        <f t="shared" si="29"/>
        <v>0</v>
      </c>
      <c r="AN35" s="149" t="str">
        <f t="shared" si="20"/>
        <v/>
      </c>
      <c r="AO35" s="150" t="str">
        <f t="shared" si="21"/>
        <v/>
      </c>
      <c r="AP35" s="138"/>
      <c r="AQ35" s="167" t="str">
        <f t="shared" si="30"/>
        <v/>
      </c>
      <c r="AR35" s="245" t="str">
        <f t="shared" si="31"/>
        <v/>
      </c>
      <c r="AS35" s="245" t="str">
        <f t="shared" si="32"/>
        <v/>
      </c>
      <c r="AT35" s="245" t="str">
        <f t="shared" si="33"/>
        <v/>
      </c>
      <c r="AU35" s="244"/>
      <c r="AV35" s="245" t="str">
        <f t="shared" si="35"/>
        <v/>
      </c>
      <c r="AW35" s="245">
        <f t="shared" si="36"/>
        <v>0</v>
      </c>
      <c r="AX35" s="244"/>
      <c r="AY35" s="60" t="str">
        <f t="shared" si="34"/>
        <v/>
      </c>
      <c r="AZ35" s="61">
        <f t="shared" si="22"/>
        <v>0</v>
      </c>
    </row>
    <row r="36" spans="1:52" ht="15" customHeight="1" x14ac:dyDescent="0.25">
      <c r="A36">
        <v>19</v>
      </c>
      <c r="B36" s="247"/>
      <c r="C36" s="157"/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23"/>
        <v>0</v>
      </c>
      <c r="N36" s="163" t="str">
        <f t="shared" si="24"/>
        <v/>
      </c>
      <c r="O36" s="163" t="str">
        <f t="shared" si="0"/>
        <v/>
      </c>
      <c r="P36" s="163" t="str">
        <f t="shared" si="1"/>
        <v/>
      </c>
      <c r="Q36" s="163">
        <f t="shared" si="25"/>
        <v>0</v>
      </c>
      <c r="R36" s="103" t="str">
        <f t="shared" si="2"/>
        <v/>
      </c>
      <c r="S36" s="103" t="str">
        <f t="shared" si="3"/>
        <v/>
      </c>
      <c r="T36" s="103" t="str">
        <f t="shared" si="4"/>
        <v/>
      </c>
      <c r="U36" s="103" t="str">
        <f t="shared" si="5"/>
        <v/>
      </c>
      <c r="V36" s="103" t="str">
        <f t="shared" si="6"/>
        <v/>
      </c>
      <c r="W36" s="103" t="str">
        <f t="shared" si="7"/>
        <v/>
      </c>
      <c r="X36" s="103">
        <f t="shared" si="8"/>
        <v>0</v>
      </c>
      <c r="Y36" s="164" t="b">
        <f t="shared" si="9"/>
        <v>0</v>
      </c>
      <c r="Z36" s="164" t="b">
        <f t="shared" si="10"/>
        <v>0</v>
      </c>
      <c r="AA36" s="164" t="b">
        <f t="shared" si="11"/>
        <v>0</v>
      </c>
      <c r="AB36" s="164" t="b">
        <f t="shared" si="12"/>
        <v>0</v>
      </c>
      <c r="AC36" s="164" t="b">
        <f t="shared" si="13"/>
        <v>0</v>
      </c>
      <c r="AD36" s="164" t="b">
        <f t="shared" si="26"/>
        <v>0</v>
      </c>
      <c r="AE36" s="164" t="b">
        <f t="shared" si="14"/>
        <v>0</v>
      </c>
      <c r="AF36" s="164" t="b">
        <f t="shared" si="15"/>
        <v>0</v>
      </c>
      <c r="AG36" s="164" t="b">
        <f t="shared" si="16"/>
        <v>0</v>
      </c>
      <c r="AH36" s="164" t="b">
        <f t="shared" si="17"/>
        <v>0</v>
      </c>
      <c r="AI36" s="169" t="str">
        <f t="shared" si="18"/>
        <v/>
      </c>
      <c r="AJ36" s="170" t="str">
        <f t="shared" si="19"/>
        <v/>
      </c>
      <c r="AK36" s="242" t="str">
        <f t="shared" si="27"/>
        <v/>
      </c>
      <c r="AL36" s="167" t="str">
        <f t="shared" si="28"/>
        <v/>
      </c>
      <c r="AM36" s="168">
        <f t="shared" si="29"/>
        <v>0</v>
      </c>
      <c r="AN36" s="149" t="str">
        <f t="shared" si="20"/>
        <v/>
      </c>
      <c r="AO36" s="150" t="str">
        <f t="shared" si="21"/>
        <v/>
      </c>
      <c r="AP36" s="138"/>
      <c r="AQ36" s="167" t="str">
        <f t="shared" si="30"/>
        <v/>
      </c>
      <c r="AR36" s="245" t="str">
        <f t="shared" si="31"/>
        <v/>
      </c>
      <c r="AS36" s="245" t="str">
        <f t="shared" si="32"/>
        <v/>
      </c>
      <c r="AT36" s="245" t="str">
        <f t="shared" si="33"/>
        <v/>
      </c>
      <c r="AU36" s="244"/>
      <c r="AV36" s="245" t="str">
        <f t="shared" si="35"/>
        <v/>
      </c>
      <c r="AW36" s="245">
        <f t="shared" si="36"/>
        <v>0</v>
      </c>
      <c r="AX36" s="244"/>
      <c r="AY36" s="60" t="str">
        <f t="shared" si="34"/>
        <v/>
      </c>
      <c r="AZ36" s="61">
        <f t="shared" si="22"/>
        <v>0</v>
      </c>
    </row>
    <row r="37" spans="1:52" ht="15" customHeight="1" x14ac:dyDescent="0.25">
      <c r="A37">
        <v>20</v>
      </c>
      <c r="B37" s="247"/>
      <c r="C37" s="157"/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23"/>
        <v>0</v>
      </c>
      <c r="N37" s="163" t="str">
        <f t="shared" si="24"/>
        <v/>
      </c>
      <c r="O37" s="163" t="str">
        <f t="shared" si="0"/>
        <v/>
      </c>
      <c r="P37" s="163" t="str">
        <f t="shared" si="1"/>
        <v/>
      </c>
      <c r="Q37" s="163">
        <f t="shared" si="25"/>
        <v>0</v>
      </c>
      <c r="R37" s="103" t="str">
        <f t="shared" si="2"/>
        <v/>
      </c>
      <c r="S37" s="103" t="str">
        <f t="shared" si="3"/>
        <v/>
      </c>
      <c r="T37" s="103" t="str">
        <f t="shared" si="4"/>
        <v/>
      </c>
      <c r="U37" s="103" t="str">
        <f t="shared" si="5"/>
        <v/>
      </c>
      <c r="V37" s="103" t="str">
        <f t="shared" si="6"/>
        <v/>
      </c>
      <c r="W37" s="103" t="str">
        <f t="shared" si="7"/>
        <v/>
      </c>
      <c r="X37" s="103">
        <f t="shared" si="8"/>
        <v>0</v>
      </c>
      <c r="Y37" s="164" t="b">
        <f t="shared" si="9"/>
        <v>0</v>
      </c>
      <c r="Z37" s="164" t="b">
        <f t="shared" si="10"/>
        <v>0</v>
      </c>
      <c r="AA37" s="164" t="b">
        <f t="shared" si="11"/>
        <v>0</v>
      </c>
      <c r="AB37" s="164" t="b">
        <f t="shared" si="12"/>
        <v>0</v>
      </c>
      <c r="AC37" s="164" t="b">
        <f t="shared" si="13"/>
        <v>0</v>
      </c>
      <c r="AD37" s="164" t="b">
        <f t="shared" si="26"/>
        <v>0</v>
      </c>
      <c r="AE37" s="164" t="b">
        <f t="shared" si="14"/>
        <v>0</v>
      </c>
      <c r="AF37" s="164" t="b">
        <f t="shared" si="15"/>
        <v>0</v>
      </c>
      <c r="AG37" s="164" t="b">
        <f t="shared" si="16"/>
        <v>0</v>
      </c>
      <c r="AH37" s="164" t="b">
        <f t="shared" si="17"/>
        <v>0</v>
      </c>
      <c r="AI37" s="169" t="str">
        <f t="shared" si="18"/>
        <v/>
      </c>
      <c r="AJ37" s="170" t="str">
        <f t="shared" si="19"/>
        <v/>
      </c>
      <c r="AK37" s="242" t="str">
        <f t="shared" si="27"/>
        <v/>
      </c>
      <c r="AL37" s="167" t="str">
        <f t="shared" si="28"/>
        <v/>
      </c>
      <c r="AM37" s="168">
        <f t="shared" si="29"/>
        <v>0</v>
      </c>
      <c r="AN37" s="149" t="str">
        <f t="shared" si="20"/>
        <v/>
      </c>
      <c r="AO37" s="150" t="str">
        <f t="shared" si="21"/>
        <v/>
      </c>
      <c r="AP37" s="138"/>
      <c r="AQ37" s="167" t="str">
        <f t="shared" si="30"/>
        <v/>
      </c>
      <c r="AR37" s="245" t="str">
        <f t="shared" si="31"/>
        <v/>
      </c>
      <c r="AS37" s="245" t="str">
        <f t="shared" si="32"/>
        <v/>
      </c>
      <c r="AT37" s="245" t="str">
        <f t="shared" si="33"/>
        <v/>
      </c>
      <c r="AU37" s="244"/>
      <c r="AV37" s="245" t="str">
        <f t="shared" si="35"/>
        <v/>
      </c>
      <c r="AW37" s="245">
        <f t="shared" si="36"/>
        <v>0</v>
      </c>
      <c r="AX37" s="244"/>
      <c r="AY37" s="60" t="str">
        <f t="shared" si="34"/>
        <v/>
      </c>
      <c r="AZ37" s="61">
        <f t="shared" si="22"/>
        <v>0</v>
      </c>
    </row>
    <row r="38" spans="1:52" ht="15" customHeight="1" x14ac:dyDescent="0.25">
      <c r="A38">
        <v>21</v>
      </c>
      <c r="B38" s="17"/>
      <c r="C38" s="157"/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23"/>
        <v>0</v>
      </c>
      <c r="N38" s="163" t="str">
        <f t="shared" si="24"/>
        <v/>
      </c>
      <c r="O38" s="163" t="str">
        <f t="shared" si="0"/>
        <v/>
      </c>
      <c r="P38" s="163" t="str">
        <f t="shared" si="1"/>
        <v/>
      </c>
      <c r="Q38" s="163">
        <f t="shared" si="25"/>
        <v>0</v>
      </c>
      <c r="R38" s="103" t="str">
        <f t="shared" si="2"/>
        <v/>
      </c>
      <c r="S38" s="103" t="str">
        <f t="shared" si="3"/>
        <v/>
      </c>
      <c r="T38" s="103" t="str">
        <f t="shared" si="4"/>
        <v/>
      </c>
      <c r="U38" s="103" t="str">
        <f t="shared" si="5"/>
        <v/>
      </c>
      <c r="V38" s="103" t="str">
        <f t="shared" si="6"/>
        <v/>
      </c>
      <c r="W38" s="103" t="str">
        <f t="shared" si="7"/>
        <v/>
      </c>
      <c r="X38" s="103">
        <f t="shared" si="8"/>
        <v>0</v>
      </c>
      <c r="Y38" s="164" t="b">
        <f t="shared" si="9"/>
        <v>0</v>
      </c>
      <c r="Z38" s="164" t="b">
        <f t="shared" si="10"/>
        <v>0</v>
      </c>
      <c r="AA38" s="164" t="b">
        <f t="shared" si="11"/>
        <v>0</v>
      </c>
      <c r="AB38" s="164" t="b">
        <f t="shared" si="12"/>
        <v>0</v>
      </c>
      <c r="AC38" s="164" t="b">
        <f t="shared" si="13"/>
        <v>0</v>
      </c>
      <c r="AD38" s="164" t="b">
        <f t="shared" si="26"/>
        <v>0</v>
      </c>
      <c r="AE38" s="164" t="b">
        <f t="shared" si="14"/>
        <v>0</v>
      </c>
      <c r="AF38" s="164" t="b">
        <f t="shared" si="15"/>
        <v>0</v>
      </c>
      <c r="AG38" s="164" t="b">
        <f t="shared" si="16"/>
        <v>0</v>
      </c>
      <c r="AH38" s="164" t="b">
        <f t="shared" si="17"/>
        <v>0</v>
      </c>
      <c r="AI38" s="169" t="str">
        <f t="shared" si="18"/>
        <v/>
      </c>
      <c r="AJ38" s="170" t="str">
        <f t="shared" si="19"/>
        <v/>
      </c>
      <c r="AK38" s="242" t="str">
        <f t="shared" si="27"/>
        <v/>
      </c>
      <c r="AL38" s="167" t="str">
        <f t="shared" si="28"/>
        <v/>
      </c>
      <c r="AM38" s="168">
        <f t="shared" si="29"/>
        <v>0</v>
      </c>
      <c r="AN38" s="149" t="str">
        <f t="shared" si="20"/>
        <v/>
      </c>
      <c r="AO38" s="150" t="str">
        <f t="shared" si="21"/>
        <v/>
      </c>
      <c r="AP38" s="138"/>
      <c r="AQ38" s="167" t="str">
        <f t="shared" si="30"/>
        <v/>
      </c>
      <c r="AR38" s="245" t="str">
        <f t="shared" si="31"/>
        <v/>
      </c>
      <c r="AS38" s="245" t="str">
        <f t="shared" si="32"/>
        <v/>
      </c>
      <c r="AT38" s="245" t="str">
        <f t="shared" si="33"/>
        <v/>
      </c>
      <c r="AU38" s="244"/>
      <c r="AV38" s="245" t="str">
        <f t="shared" si="35"/>
        <v/>
      </c>
      <c r="AW38" s="245">
        <f t="shared" si="36"/>
        <v>0</v>
      </c>
      <c r="AX38" s="244"/>
      <c r="AY38" s="60" t="str">
        <f t="shared" si="34"/>
        <v/>
      </c>
      <c r="AZ38" s="61">
        <f t="shared" si="22"/>
        <v>0</v>
      </c>
    </row>
    <row r="39" spans="1:52" ht="15" customHeight="1" x14ac:dyDescent="0.25">
      <c r="A39">
        <v>22</v>
      </c>
      <c r="B39" s="17"/>
      <c r="C39" s="157"/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23"/>
        <v>0</v>
      </c>
      <c r="N39" s="163" t="str">
        <f t="shared" si="24"/>
        <v/>
      </c>
      <c r="O39" s="163" t="str">
        <f t="shared" si="0"/>
        <v/>
      </c>
      <c r="P39" s="163" t="str">
        <f t="shared" si="1"/>
        <v/>
      </c>
      <c r="Q39" s="163">
        <f t="shared" si="25"/>
        <v>0</v>
      </c>
      <c r="R39" s="103" t="str">
        <f t="shared" si="2"/>
        <v/>
      </c>
      <c r="S39" s="103" t="str">
        <f t="shared" si="3"/>
        <v/>
      </c>
      <c r="T39" s="103" t="str">
        <f t="shared" si="4"/>
        <v/>
      </c>
      <c r="U39" s="103" t="str">
        <f t="shared" si="5"/>
        <v/>
      </c>
      <c r="V39" s="103" t="str">
        <f t="shared" si="6"/>
        <v/>
      </c>
      <c r="W39" s="103" t="str">
        <f t="shared" si="7"/>
        <v/>
      </c>
      <c r="X39" s="103">
        <f t="shared" si="8"/>
        <v>0</v>
      </c>
      <c r="Y39" s="164" t="b">
        <f t="shared" si="9"/>
        <v>0</v>
      </c>
      <c r="Z39" s="164" t="b">
        <f t="shared" si="10"/>
        <v>0</v>
      </c>
      <c r="AA39" s="164" t="b">
        <f t="shared" si="11"/>
        <v>0</v>
      </c>
      <c r="AB39" s="164" t="b">
        <f t="shared" si="12"/>
        <v>0</v>
      </c>
      <c r="AC39" s="164" t="b">
        <f t="shared" si="13"/>
        <v>0</v>
      </c>
      <c r="AD39" s="164" t="b">
        <f t="shared" si="26"/>
        <v>0</v>
      </c>
      <c r="AE39" s="164" t="b">
        <f t="shared" si="14"/>
        <v>0</v>
      </c>
      <c r="AF39" s="164" t="b">
        <f t="shared" si="15"/>
        <v>0</v>
      </c>
      <c r="AG39" s="164" t="b">
        <f t="shared" si="16"/>
        <v>0</v>
      </c>
      <c r="AH39" s="164" t="b">
        <f t="shared" si="17"/>
        <v>0</v>
      </c>
      <c r="AI39" s="169" t="str">
        <f t="shared" si="18"/>
        <v/>
      </c>
      <c r="AJ39" s="170" t="str">
        <f t="shared" si="19"/>
        <v/>
      </c>
      <c r="AK39" s="242" t="str">
        <f t="shared" si="27"/>
        <v/>
      </c>
      <c r="AL39" s="167" t="str">
        <f t="shared" si="28"/>
        <v/>
      </c>
      <c r="AM39" s="168">
        <f t="shared" si="29"/>
        <v>0</v>
      </c>
      <c r="AN39" s="149" t="str">
        <f t="shared" si="20"/>
        <v/>
      </c>
      <c r="AO39" s="150" t="str">
        <f t="shared" si="21"/>
        <v/>
      </c>
      <c r="AP39" s="138"/>
      <c r="AQ39" s="167" t="str">
        <f t="shared" si="30"/>
        <v/>
      </c>
      <c r="AR39" s="245" t="str">
        <f t="shared" si="31"/>
        <v/>
      </c>
      <c r="AS39" s="245" t="str">
        <f t="shared" si="32"/>
        <v/>
      </c>
      <c r="AT39" s="245" t="str">
        <f t="shared" si="33"/>
        <v/>
      </c>
      <c r="AU39" s="244"/>
      <c r="AV39" s="245" t="str">
        <f t="shared" si="35"/>
        <v/>
      </c>
      <c r="AW39" s="245">
        <f t="shared" si="36"/>
        <v>0</v>
      </c>
      <c r="AX39" s="244"/>
      <c r="AY39" s="60" t="str">
        <f t="shared" si="34"/>
        <v/>
      </c>
      <c r="AZ39" s="61">
        <f t="shared" si="22"/>
        <v>0</v>
      </c>
    </row>
    <row r="40" spans="1:52" ht="15" customHeight="1" x14ac:dyDescent="0.25">
      <c r="A40">
        <v>23</v>
      </c>
      <c r="B40" s="17"/>
      <c r="C40" s="157"/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23"/>
        <v>0</v>
      </c>
      <c r="N40" s="163" t="str">
        <f t="shared" si="24"/>
        <v/>
      </c>
      <c r="O40" s="163" t="str">
        <f t="shared" si="0"/>
        <v/>
      </c>
      <c r="P40" s="163" t="str">
        <f t="shared" si="1"/>
        <v/>
      </c>
      <c r="Q40" s="163">
        <f t="shared" si="25"/>
        <v>0</v>
      </c>
      <c r="R40" s="103" t="str">
        <f t="shared" si="2"/>
        <v/>
      </c>
      <c r="S40" s="103" t="str">
        <f t="shared" si="3"/>
        <v/>
      </c>
      <c r="T40" s="103" t="str">
        <f t="shared" si="4"/>
        <v/>
      </c>
      <c r="U40" s="103" t="str">
        <f t="shared" si="5"/>
        <v/>
      </c>
      <c r="V40" s="103" t="str">
        <f t="shared" si="6"/>
        <v/>
      </c>
      <c r="W40" s="103" t="str">
        <f t="shared" si="7"/>
        <v/>
      </c>
      <c r="X40" s="103">
        <f t="shared" si="8"/>
        <v>0</v>
      </c>
      <c r="Y40" s="164" t="b">
        <f t="shared" si="9"/>
        <v>0</v>
      </c>
      <c r="Z40" s="164" t="b">
        <f t="shared" si="10"/>
        <v>0</v>
      </c>
      <c r="AA40" s="164" t="b">
        <f t="shared" si="11"/>
        <v>0</v>
      </c>
      <c r="AB40" s="164" t="b">
        <f t="shared" si="12"/>
        <v>0</v>
      </c>
      <c r="AC40" s="164" t="b">
        <f t="shared" si="13"/>
        <v>0</v>
      </c>
      <c r="AD40" s="164" t="b">
        <f t="shared" si="26"/>
        <v>0</v>
      </c>
      <c r="AE40" s="164" t="b">
        <f t="shared" si="14"/>
        <v>0</v>
      </c>
      <c r="AF40" s="164" t="b">
        <f t="shared" si="15"/>
        <v>0</v>
      </c>
      <c r="AG40" s="164" t="b">
        <f t="shared" si="16"/>
        <v>0</v>
      </c>
      <c r="AH40" s="164" t="b">
        <f t="shared" si="17"/>
        <v>0</v>
      </c>
      <c r="AI40" s="169" t="str">
        <f t="shared" si="18"/>
        <v/>
      </c>
      <c r="AJ40" s="170" t="str">
        <f t="shared" si="19"/>
        <v/>
      </c>
      <c r="AK40" s="242" t="str">
        <f t="shared" si="27"/>
        <v/>
      </c>
      <c r="AL40" s="167" t="str">
        <f t="shared" si="28"/>
        <v/>
      </c>
      <c r="AM40" s="168">
        <f t="shared" si="29"/>
        <v>0</v>
      </c>
      <c r="AN40" s="149" t="str">
        <f t="shared" si="20"/>
        <v/>
      </c>
      <c r="AO40" s="150" t="str">
        <f t="shared" si="21"/>
        <v/>
      </c>
      <c r="AP40" s="138"/>
      <c r="AQ40" s="167" t="str">
        <f t="shared" si="30"/>
        <v/>
      </c>
      <c r="AR40" s="245" t="str">
        <f t="shared" si="31"/>
        <v/>
      </c>
      <c r="AS40" s="245" t="str">
        <f t="shared" si="32"/>
        <v/>
      </c>
      <c r="AT40" s="245" t="str">
        <f t="shared" si="33"/>
        <v/>
      </c>
      <c r="AU40" s="244"/>
      <c r="AV40" s="245" t="str">
        <f t="shared" si="35"/>
        <v/>
      </c>
      <c r="AW40" s="245">
        <f t="shared" si="36"/>
        <v>0</v>
      </c>
      <c r="AX40" s="244"/>
      <c r="AY40" s="60" t="str">
        <f t="shared" si="34"/>
        <v/>
      </c>
      <c r="AZ40" s="61">
        <f t="shared" si="22"/>
        <v>0</v>
      </c>
    </row>
    <row r="41" spans="1:52" ht="15" customHeight="1" x14ac:dyDescent="0.25">
      <c r="A41">
        <v>24</v>
      </c>
      <c r="B41" s="17"/>
      <c r="C41" s="157"/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23"/>
        <v>0</v>
      </c>
      <c r="N41" s="163" t="str">
        <f t="shared" si="24"/>
        <v/>
      </c>
      <c r="O41" s="163" t="str">
        <f t="shared" si="0"/>
        <v/>
      </c>
      <c r="P41" s="163" t="str">
        <f t="shared" si="1"/>
        <v/>
      </c>
      <c r="Q41" s="163">
        <f t="shared" si="25"/>
        <v>0</v>
      </c>
      <c r="R41" s="103" t="str">
        <f t="shared" si="2"/>
        <v/>
      </c>
      <c r="S41" s="103" t="str">
        <f t="shared" si="3"/>
        <v/>
      </c>
      <c r="T41" s="103" t="str">
        <f t="shared" si="4"/>
        <v/>
      </c>
      <c r="U41" s="103" t="str">
        <f t="shared" si="5"/>
        <v/>
      </c>
      <c r="V41" s="103" t="str">
        <f t="shared" si="6"/>
        <v/>
      </c>
      <c r="W41" s="103" t="str">
        <f t="shared" si="7"/>
        <v/>
      </c>
      <c r="X41" s="103">
        <f t="shared" si="8"/>
        <v>0</v>
      </c>
      <c r="Y41" s="164" t="b">
        <f t="shared" si="9"/>
        <v>0</v>
      </c>
      <c r="Z41" s="164" t="b">
        <f t="shared" si="10"/>
        <v>0</v>
      </c>
      <c r="AA41" s="164" t="b">
        <f t="shared" si="11"/>
        <v>0</v>
      </c>
      <c r="AB41" s="164" t="b">
        <f t="shared" si="12"/>
        <v>0</v>
      </c>
      <c r="AC41" s="164" t="b">
        <f t="shared" si="13"/>
        <v>0</v>
      </c>
      <c r="AD41" s="164" t="b">
        <f t="shared" si="26"/>
        <v>0</v>
      </c>
      <c r="AE41" s="164" t="b">
        <f t="shared" si="14"/>
        <v>0</v>
      </c>
      <c r="AF41" s="164" t="b">
        <f t="shared" si="15"/>
        <v>0</v>
      </c>
      <c r="AG41" s="164" t="b">
        <f t="shared" si="16"/>
        <v>0</v>
      </c>
      <c r="AH41" s="164" t="b">
        <f t="shared" si="17"/>
        <v>0</v>
      </c>
      <c r="AI41" s="169" t="str">
        <f t="shared" si="18"/>
        <v/>
      </c>
      <c r="AJ41" s="170" t="str">
        <f t="shared" si="19"/>
        <v/>
      </c>
      <c r="AK41" s="242" t="str">
        <f t="shared" si="27"/>
        <v/>
      </c>
      <c r="AL41" s="167" t="str">
        <f t="shared" si="28"/>
        <v/>
      </c>
      <c r="AM41" s="168">
        <f t="shared" si="29"/>
        <v>0</v>
      </c>
      <c r="AN41" s="149" t="str">
        <f t="shared" si="20"/>
        <v/>
      </c>
      <c r="AO41" s="150" t="str">
        <f t="shared" si="21"/>
        <v/>
      </c>
      <c r="AP41" s="138"/>
      <c r="AQ41" s="167" t="str">
        <f t="shared" si="30"/>
        <v/>
      </c>
      <c r="AR41" s="245" t="str">
        <f t="shared" si="31"/>
        <v/>
      </c>
      <c r="AS41" s="245" t="str">
        <f t="shared" si="32"/>
        <v/>
      </c>
      <c r="AT41" s="245" t="str">
        <f t="shared" si="33"/>
        <v/>
      </c>
      <c r="AU41" s="244"/>
      <c r="AV41" s="245" t="str">
        <f t="shared" si="35"/>
        <v/>
      </c>
      <c r="AW41" s="245">
        <f t="shared" si="36"/>
        <v>0</v>
      </c>
      <c r="AX41" s="244"/>
      <c r="AY41" s="60" t="str">
        <f t="shared" si="34"/>
        <v/>
      </c>
      <c r="AZ41" s="61">
        <f t="shared" si="22"/>
        <v>0</v>
      </c>
    </row>
    <row r="42" spans="1:52" ht="15" customHeight="1" x14ac:dyDescent="0.25">
      <c r="A42">
        <v>25</v>
      </c>
      <c r="B42" s="17"/>
      <c r="C42" s="157"/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23"/>
        <v>0</v>
      </c>
      <c r="N42" s="163" t="str">
        <f t="shared" si="24"/>
        <v/>
      </c>
      <c r="O42" s="163" t="str">
        <f t="shared" si="0"/>
        <v/>
      </c>
      <c r="P42" s="163" t="str">
        <f t="shared" si="1"/>
        <v/>
      </c>
      <c r="Q42" s="163">
        <f t="shared" si="25"/>
        <v>0</v>
      </c>
      <c r="R42" s="103" t="str">
        <f t="shared" si="2"/>
        <v/>
      </c>
      <c r="S42" s="103" t="str">
        <f t="shared" si="3"/>
        <v/>
      </c>
      <c r="T42" s="103" t="str">
        <f t="shared" si="4"/>
        <v/>
      </c>
      <c r="U42" s="103" t="str">
        <f t="shared" si="5"/>
        <v/>
      </c>
      <c r="V42" s="103" t="str">
        <f t="shared" si="6"/>
        <v/>
      </c>
      <c r="W42" s="103" t="str">
        <f t="shared" si="7"/>
        <v/>
      </c>
      <c r="X42" s="103">
        <f t="shared" si="8"/>
        <v>0</v>
      </c>
      <c r="Y42" s="164" t="b">
        <f t="shared" si="9"/>
        <v>0</v>
      </c>
      <c r="Z42" s="164" t="b">
        <f t="shared" si="10"/>
        <v>0</v>
      </c>
      <c r="AA42" s="164" t="b">
        <f t="shared" si="11"/>
        <v>0</v>
      </c>
      <c r="AB42" s="164" t="b">
        <f t="shared" si="12"/>
        <v>0</v>
      </c>
      <c r="AC42" s="164" t="b">
        <f t="shared" si="13"/>
        <v>0</v>
      </c>
      <c r="AD42" s="164" t="b">
        <f t="shared" si="26"/>
        <v>0</v>
      </c>
      <c r="AE42" s="164" t="b">
        <f t="shared" si="14"/>
        <v>0</v>
      </c>
      <c r="AF42" s="164" t="b">
        <f t="shared" si="15"/>
        <v>0</v>
      </c>
      <c r="AG42" s="164" t="b">
        <f t="shared" si="16"/>
        <v>0</v>
      </c>
      <c r="AH42" s="164" t="b">
        <f t="shared" si="17"/>
        <v>0</v>
      </c>
      <c r="AI42" s="169" t="str">
        <f t="shared" si="18"/>
        <v/>
      </c>
      <c r="AJ42" s="170" t="str">
        <f t="shared" si="19"/>
        <v/>
      </c>
      <c r="AK42" s="242" t="str">
        <f t="shared" si="27"/>
        <v/>
      </c>
      <c r="AL42" s="167" t="str">
        <f t="shared" si="28"/>
        <v/>
      </c>
      <c r="AM42" s="168">
        <f t="shared" si="29"/>
        <v>0</v>
      </c>
      <c r="AN42" s="149" t="str">
        <f t="shared" si="20"/>
        <v/>
      </c>
      <c r="AO42" s="150" t="str">
        <f t="shared" si="21"/>
        <v/>
      </c>
      <c r="AP42" s="138"/>
      <c r="AQ42" s="167" t="str">
        <f t="shared" si="30"/>
        <v/>
      </c>
      <c r="AR42" s="245" t="str">
        <f t="shared" si="31"/>
        <v/>
      </c>
      <c r="AS42" s="245" t="str">
        <f t="shared" si="32"/>
        <v/>
      </c>
      <c r="AT42" s="245" t="str">
        <f t="shared" si="33"/>
        <v/>
      </c>
      <c r="AU42" s="244"/>
      <c r="AV42" s="245" t="str">
        <f t="shared" si="35"/>
        <v/>
      </c>
      <c r="AW42" s="245">
        <f t="shared" si="36"/>
        <v>0</v>
      </c>
      <c r="AX42" s="244"/>
      <c r="AY42" s="60" t="str">
        <f t="shared" si="34"/>
        <v/>
      </c>
      <c r="AZ42" s="61">
        <f t="shared" si="22"/>
        <v>0</v>
      </c>
    </row>
    <row r="43" spans="1:52" ht="15" customHeight="1" x14ac:dyDescent="0.25">
      <c r="A43">
        <v>26</v>
      </c>
      <c r="B43" s="17"/>
      <c r="C43" s="157"/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23"/>
        <v>0</v>
      </c>
      <c r="N43" s="163" t="str">
        <f t="shared" si="24"/>
        <v/>
      </c>
      <c r="O43" s="163" t="str">
        <f t="shared" si="0"/>
        <v/>
      </c>
      <c r="P43" s="163" t="str">
        <f t="shared" si="1"/>
        <v/>
      </c>
      <c r="Q43" s="163">
        <f t="shared" si="25"/>
        <v>0</v>
      </c>
      <c r="R43" s="103" t="str">
        <f t="shared" si="2"/>
        <v/>
      </c>
      <c r="S43" s="103" t="str">
        <f t="shared" si="3"/>
        <v/>
      </c>
      <c r="T43" s="103" t="str">
        <f t="shared" si="4"/>
        <v/>
      </c>
      <c r="U43" s="103" t="str">
        <f t="shared" si="5"/>
        <v/>
      </c>
      <c r="V43" s="103" t="str">
        <f t="shared" si="6"/>
        <v/>
      </c>
      <c r="W43" s="103" t="str">
        <f t="shared" si="7"/>
        <v/>
      </c>
      <c r="X43" s="103">
        <f t="shared" si="8"/>
        <v>0</v>
      </c>
      <c r="Y43" s="164" t="b">
        <f t="shared" si="9"/>
        <v>0</v>
      </c>
      <c r="Z43" s="164" t="b">
        <f t="shared" si="10"/>
        <v>0</v>
      </c>
      <c r="AA43" s="164" t="b">
        <f t="shared" si="11"/>
        <v>0</v>
      </c>
      <c r="AB43" s="164" t="b">
        <f t="shared" si="12"/>
        <v>0</v>
      </c>
      <c r="AC43" s="164" t="b">
        <f t="shared" si="13"/>
        <v>0</v>
      </c>
      <c r="AD43" s="164" t="b">
        <f t="shared" si="26"/>
        <v>0</v>
      </c>
      <c r="AE43" s="164" t="b">
        <f t="shared" si="14"/>
        <v>0</v>
      </c>
      <c r="AF43" s="164" t="b">
        <f t="shared" si="15"/>
        <v>0</v>
      </c>
      <c r="AG43" s="164" t="b">
        <f t="shared" si="16"/>
        <v>0</v>
      </c>
      <c r="AH43" s="164" t="b">
        <f t="shared" si="17"/>
        <v>0</v>
      </c>
      <c r="AI43" s="169" t="str">
        <f t="shared" si="18"/>
        <v/>
      </c>
      <c r="AJ43" s="170" t="str">
        <f t="shared" si="19"/>
        <v/>
      </c>
      <c r="AK43" s="242" t="str">
        <f t="shared" si="27"/>
        <v/>
      </c>
      <c r="AL43" s="167" t="str">
        <f t="shared" si="28"/>
        <v/>
      </c>
      <c r="AM43" s="168">
        <f t="shared" si="29"/>
        <v>0</v>
      </c>
      <c r="AN43" s="149" t="str">
        <f t="shared" si="20"/>
        <v/>
      </c>
      <c r="AO43" s="150" t="str">
        <f t="shared" si="21"/>
        <v/>
      </c>
      <c r="AP43" s="138"/>
      <c r="AQ43" s="167" t="str">
        <f t="shared" si="30"/>
        <v/>
      </c>
      <c r="AR43" s="245" t="str">
        <f t="shared" si="31"/>
        <v/>
      </c>
      <c r="AS43" s="245" t="str">
        <f t="shared" si="32"/>
        <v/>
      </c>
      <c r="AT43" s="245" t="str">
        <f t="shared" si="33"/>
        <v/>
      </c>
      <c r="AU43" s="244"/>
      <c r="AV43" s="245" t="str">
        <f t="shared" si="35"/>
        <v/>
      </c>
      <c r="AW43" s="245">
        <f t="shared" si="36"/>
        <v>0</v>
      </c>
      <c r="AX43" s="244"/>
      <c r="AY43" s="60" t="str">
        <f t="shared" si="34"/>
        <v/>
      </c>
      <c r="AZ43" s="61">
        <f t="shared" si="22"/>
        <v>0</v>
      </c>
    </row>
    <row r="44" spans="1:52" ht="15" customHeight="1" x14ac:dyDescent="0.25">
      <c r="A44">
        <v>27</v>
      </c>
      <c r="B44" s="17"/>
      <c r="C44" s="157"/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23"/>
        <v>0</v>
      </c>
      <c r="N44" s="163" t="str">
        <f t="shared" si="24"/>
        <v/>
      </c>
      <c r="O44" s="163" t="str">
        <f t="shared" si="0"/>
        <v/>
      </c>
      <c r="P44" s="163" t="str">
        <f t="shared" si="1"/>
        <v/>
      </c>
      <c r="Q44" s="163">
        <f t="shared" si="25"/>
        <v>0</v>
      </c>
      <c r="R44" s="103" t="str">
        <f t="shared" si="2"/>
        <v/>
      </c>
      <c r="S44" s="103" t="str">
        <f t="shared" si="3"/>
        <v/>
      </c>
      <c r="T44" s="103" t="str">
        <f t="shared" si="4"/>
        <v/>
      </c>
      <c r="U44" s="103" t="str">
        <f t="shared" si="5"/>
        <v/>
      </c>
      <c r="V44" s="103" t="str">
        <f t="shared" si="6"/>
        <v/>
      </c>
      <c r="W44" s="103" t="str">
        <f t="shared" si="7"/>
        <v/>
      </c>
      <c r="X44" s="103">
        <f t="shared" si="8"/>
        <v>0</v>
      </c>
      <c r="Y44" s="164" t="b">
        <f t="shared" si="9"/>
        <v>0</v>
      </c>
      <c r="Z44" s="164" t="b">
        <f t="shared" si="10"/>
        <v>0</v>
      </c>
      <c r="AA44" s="164" t="b">
        <f t="shared" si="11"/>
        <v>0</v>
      </c>
      <c r="AB44" s="164" t="b">
        <f t="shared" si="12"/>
        <v>0</v>
      </c>
      <c r="AC44" s="164" t="b">
        <f t="shared" si="13"/>
        <v>0</v>
      </c>
      <c r="AD44" s="164" t="b">
        <f t="shared" si="26"/>
        <v>0</v>
      </c>
      <c r="AE44" s="164" t="b">
        <f t="shared" si="14"/>
        <v>0</v>
      </c>
      <c r="AF44" s="164" t="b">
        <f t="shared" si="15"/>
        <v>0</v>
      </c>
      <c r="AG44" s="164" t="b">
        <f t="shared" si="16"/>
        <v>0</v>
      </c>
      <c r="AH44" s="164" t="b">
        <f t="shared" si="17"/>
        <v>0</v>
      </c>
      <c r="AI44" s="169" t="str">
        <f t="shared" si="18"/>
        <v/>
      </c>
      <c r="AJ44" s="170" t="str">
        <f t="shared" si="19"/>
        <v/>
      </c>
      <c r="AK44" s="242" t="str">
        <f t="shared" si="27"/>
        <v/>
      </c>
      <c r="AL44" s="167" t="str">
        <f t="shared" si="28"/>
        <v/>
      </c>
      <c r="AM44" s="168">
        <f t="shared" si="29"/>
        <v>0</v>
      </c>
      <c r="AN44" s="149" t="str">
        <f t="shared" si="20"/>
        <v/>
      </c>
      <c r="AO44" s="150" t="str">
        <f t="shared" si="21"/>
        <v/>
      </c>
      <c r="AP44" s="138"/>
      <c r="AQ44" s="167" t="str">
        <f t="shared" si="30"/>
        <v/>
      </c>
      <c r="AR44" s="245" t="str">
        <f t="shared" si="31"/>
        <v/>
      </c>
      <c r="AS44" s="245" t="str">
        <f t="shared" si="32"/>
        <v/>
      </c>
      <c r="AT44" s="245" t="str">
        <f t="shared" si="33"/>
        <v/>
      </c>
      <c r="AU44" s="244"/>
      <c r="AV44" s="245" t="str">
        <f t="shared" si="35"/>
        <v/>
      </c>
      <c r="AW44" s="245">
        <f t="shared" si="36"/>
        <v>0</v>
      </c>
      <c r="AX44" s="244"/>
      <c r="AY44" s="60" t="str">
        <f t="shared" si="34"/>
        <v/>
      </c>
      <c r="AZ44" s="61">
        <f t="shared" si="22"/>
        <v>0</v>
      </c>
    </row>
    <row r="45" spans="1:52" ht="15" customHeight="1" x14ac:dyDescent="0.25">
      <c r="A45">
        <v>28</v>
      </c>
      <c r="B45" s="17"/>
      <c r="C45" s="157"/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23"/>
        <v>0</v>
      </c>
      <c r="N45" s="163" t="str">
        <f t="shared" si="24"/>
        <v/>
      </c>
      <c r="O45" s="163" t="str">
        <f t="shared" si="0"/>
        <v/>
      </c>
      <c r="P45" s="163" t="str">
        <f t="shared" si="1"/>
        <v/>
      </c>
      <c r="Q45" s="163">
        <f t="shared" si="25"/>
        <v>0</v>
      </c>
      <c r="R45" s="103" t="str">
        <f t="shared" si="2"/>
        <v/>
      </c>
      <c r="S45" s="103" t="str">
        <f t="shared" si="3"/>
        <v/>
      </c>
      <c r="T45" s="103" t="str">
        <f t="shared" si="4"/>
        <v/>
      </c>
      <c r="U45" s="103" t="str">
        <f t="shared" si="5"/>
        <v/>
      </c>
      <c r="V45" s="103" t="str">
        <f t="shared" si="6"/>
        <v/>
      </c>
      <c r="W45" s="103" t="str">
        <f t="shared" si="7"/>
        <v/>
      </c>
      <c r="X45" s="103">
        <f t="shared" si="8"/>
        <v>0</v>
      </c>
      <c r="Y45" s="164" t="b">
        <f t="shared" si="9"/>
        <v>0</v>
      </c>
      <c r="Z45" s="164" t="b">
        <f t="shared" si="10"/>
        <v>0</v>
      </c>
      <c r="AA45" s="164" t="b">
        <f t="shared" si="11"/>
        <v>0</v>
      </c>
      <c r="AB45" s="164" t="b">
        <f t="shared" si="12"/>
        <v>0</v>
      </c>
      <c r="AC45" s="164" t="b">
        <f t="shared" si="13"/>
        <v>0</v>
      </c>
      <c r="AD45" s="164" t="b">
        <f t="shared" si="26"/>
        <v>0</v>
      </c>
      <c r="AE45" s="164" t="b">
        <f t="shared" si="14"/>
        <v>0</v>
      </c>
      <c r="AF45" s="164" t="b">
        <f t="shared" si="15"/>
        <v>0</v>
      </c>
      <c r="AG45" s="164" t="b">
        <f t="shared" si="16"/>
        <v>0</v>
      </c>
      <c r="AH45" s="164" t="b">
        <f t="shared" si="17"/>
        <v>0</v>
      </c>
      <c r="AI45" s="169" t="str">
        <f t="shared" si="18"/>
        <v/>
      </c>
      <c r="AJ45" s="170" t="str">
        <f t="shared" si="19"/>
        <v/>
      </c>
      <c r="AK45" s="242" t="str">
        <f t="shared" si="27"/>
        <v/>
      </c>
      <c r="AL45" s="167" t="str">
        <f t="shared" si="28"/>
        <v/>
      </c>
      <c r="AM45" s="168">
        <f t="shared" si="29"/>
        <v>0</v>
      </c>
      <c r="AN45" s="149" t="str">
        <f t="shared" si="20"/>
        <v/>
      </c>
      <c r="AO45" s="150" t="str">
        <f t="shared" si="21"/>
        <v/>
      </c>
      <c r="AP45" s="138"/>
      <c r="AQ45" s="167" t="str">
        <f t="shared" si="30"/>
        <v/>
      </c>
      <c r="AR45" s="245" t="str">
        <f t="shared" si="31"/>
        <v/>
      </c>
      <c r="AS45" s="245" t="str">
        <f t="shared" si="32"/>
        <v/>
      </c>
      <c r="AT45" s="245" t="str">
        <f t="shared" si="33"/>
        <v/>
      </c>
      <c r="AU45" s="244"/>
      <c r="AV45" s="245" t="str">
        <f t="shared" si="35"/>
        <v/>
      </c>
      <c r="AW45" s="245">
        <f t="shared" si="36"/>
        <v>0</v>
      </c>
      <c r="AX45" s="244"/>
      <c r="AY45" s="60" t="str">
        <f t="shared" si="34"/>
        <v/>
      </c>
      <c r="AZ45" s="61">
        <f t="shared" si="22"/>
        <v>0</v>
      </c>
    </row>
    <row r="46" spans="1:52" ht="15" customHeight="1" x14ac:dyDescent="0.25">
      <c r="A46">
        <v>29</v>
      </c>
      <c r="B46" s="17"/>
      <c r="C46" s="157"/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23"/>
        <v>0</v>
      </c>
      <c r="N46" s="163" t="str">
        <f t="shared" si="24"/>
        <v/>
      </c>
      <c r="O46" s="163" t="str">
        <f t="shared" si="0"/>
        <v/>
      </c>
      <c r="P46" s="163" t="str">
        <f t="shared" si="1"/>
        <v/>
      </c>
      <c r="Q46" s="163">
        <f t="shared" si="25"/>
        <v>0</v>
      </c>
      <c r="R46" s="103" t="str">
        <f t="shared" si="2"/>
        <v/>
      </c>
      <c r="S46" s="103" t="str">
        <f t="shared" si="3"/>
        <v/>
      </c>
      <c r="T46" s="103" t="str">
        <f t="shared" si="4"/>
        <v/>
      </c>
      <c r="U46" s="103" t="str">
        <f t="shared" si="5"/>
        <v/>
      </c>
      <c r="V46" s="103" t="str">
        <f t="shared" si="6"/>
        <v/>
      </c>
      <c r="W46" s="103" t="str">
        <f t="shared" si="7"/>
        <v/>
      </c>
      <c r="X46" s="103">
        <f t="shared" si="8"/>
        <v>0</v>
      </c>
      <c r="Y46" s="164" t="b">
        <f t="shared" si="9"/>
        <v>0</v>
      </c>
      <c r="Z46" s="164" t="b">
        <f t="shared" si="10"/>
        <v>0</v>
      </c>
      <c r="AA46" s="164" t="b">
        <f t="shared" si="11"/>
        <v>0</v>
      </c>
      <c r="AB46" s="164" t="b">
        <f t="shared" si="12"/>
        <v>0</v>
      </c>
      <c r="AC46" s="164" t="b">
        <f t="shared" si="13"/>
        <v>0</v>
      </c>
      <c r="AD46" s="164" t="b">
        <f t="shared" si="26"/>
        <v>0</v>
      </c>
      <c r="AE46" s="164" t="b">
        <f t="shared" si="14"/>
        <v>0</v>
      </c>
      <c r="AF46" s="164" t="b">
        <f t="shared" si="15"/>
        <v>0</v>
      </c>
      <c r="AG46" s="164" t="b">
        <f t="shared" si="16"/>
        <v>0</v>
      </c>
      <c r="AH46" s="164" t="b">
        <f t="shared" si="17"/>
        <v>0</v>
      </c>
      <c r="AI46" s="169" t="str">
        <f t="shared" si="18"/>
        <v/>
      </c>
      <c r="AJ46" s="170" t="str">
        <f t="shared" si="19"/>
        <v/>
      </c>
      <c r="AK46" s="242" t="str">
        <f t="shared" si="27"/>
        <v/>
      </c>
      <c r="AL46" s="167" t="str">
        <f t="shared" si="28"/>
        <v/>
      </c>
      <c r="AM46" s="168">
        <f t="shared" si="29"/>
        <v>0</v>
      </c>
      <c r="AN46" s="149" t="str">
        <f t="shared" si="20"/>
        <v/>
      </c>
      <c r="AO46" s="150" t="str">
        <f t="shared" si="21"/>
        <v/>
      </c>
      <c r="AP46" s="138"/>
      <c r="AQ46" s="167" t="str">
        <f t="shared" si="30"/>
        <v/>
      </c>
      <c r="AR46" s="245" t="str">
        <f t="shared" si="31"/>
        <v/>
      </c>
      <c r="AS46" s="245" t="str">
        <f t="shared" si="32"/>
        <v/>
      </c>
      <c r="AT46" s="245" t="str">
        <f t="shared" si="33"/>
        <v/>
      </c>
      <c r="AU46" s="244"/>
      <c r="AV46" s="245" t="str">
        <f t="shared" si="35"/>
        <v/>
      </c>
      <c r="AW46" s="245">
        <f t="shared" si="36"/>
        <v>0</v>
      </c>
      <c r="AX46" s="244"/>
      <c r="AY46" s="60" t="str">
        <f t="shared" si="34"/>
        <v/>
      </c>
      <c r="AZ46" s="61">
        <f t="shared" si="22"/>
        <v>0</v>
      </c>
    </row>
    <row r="47" spans="1:52" ht="15" customHeight="1" x14ac:dyDescent="0.25">
      <c r="A47">
        <v>30</v>
      </c>
      <c r="B47" s="17"/>
      <c r="C47" s="157"/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23"/>
        <v>0</v>
      </c>
      <c r="N47" s="163" t="str">
        <f t="shared" si="24"/>
        <v/>
      </c>
      <c r="O47" s="163" t="str">
        <f t="shared" si="0"/>
        <v/>
      </c>
      <c r="P47" s="163" t="str">
        <f t="shared" si="1"/>
        <v/>
      </c>
      <c r="Q47" s="163">
        <f t="shared" si="25"/>
        <v>0</v>
      </c>
      <c r="R47" s="103" t="str">
        <f t="shared" si="2"/>
        <v/>
      </c>
      <c r="S47" s="103" t="str">
        <f t="shared" si="3"/>
        <v/>
      </c>
      <c r="T47" s="103" t="str">
        <f t="shared" si="4"/>
        <v/>
      </c>
      <c r="U47" s="103" t="str">
        <f t="shared" si="5"/>
        <v/>
      </c>
      <c r="V47" s="103" t="str">
        <f t="shared" si="6"/>
        <v/>
      </c>
      <c r="W47" s="103" t="str">
        <f t="shared" si="7"/>
        <v/>
      </c>
      <c r="X47" s="103">
        <f t="shared" si="8"/>
        <v>0</v>
      </c>
      <c r="Y47" s="164" t="b">
        <f t="shared" si="9"/>
        <v>0</v>
      </c>
      <c r="Z47" s="164" t="b">
        <f t="shared" si="10"/>
        <v>0</v>
      </c>
      <c r="AA47" s="164" t="b">
        <f t="shared" si="11"/>
        <v>0</v>
      </c>
      <c r="AB47" s="164" t="b">
        <f t="shared" si="12"/>
        <v>0</v>
      </c>
      <c r="AC47" s="164" t="b">
        <f t="shared" si="13"/>
        <v>0</v>
      </c>
      <c r="AD47" s="164" t="b">
        <f t="shared" si="26"/>
        <v>0</v>
      </c>
      <c r="AE47" s="164" t="b">
        <f t="shared" si="14"/>
        <v>0</v>
      </c>
      <c r="AF47" s="164" t="b">
        <f t="shared" si="15"/>
        <v>0</v>
      </c>
      <c r="AG47" s="164" t="b">
        <f t="shared" si="16"/>
        <v>0</v>
      </c>
      <c r="AH47" s="164" t="b">
        <f t="shared" si="17"/>
        <v>0</v>
      </c>
      <c r="AI47" s="169" t="str">
        <f t="shared" si="18"/>
        <v/>
      </c>
      <c r="AJ47" s="170" t="str">
        <f t="shared" si="19"/>
        <v/>
      </c>
      <c r="AK47" s="242" t="str">
        <f t="shared" si="27"/>
        <v/>
      </c>
      <c r="AL47" s="167" t="str">
        <f t="shared" si="28"/>
        <v/>
      </c>
      <c r="AM47" s="168">
        <f t="shared" si="29"/>
        <v>0</v>
      </c>
      <c r="AN47" s="149" t="str">
        <f t="shared" si="20"/>
        <v/>
      </c>
      <c r="AO47" s="150" t="str">
        <f t="shared" si="21"/>
        <v/>
      </c>
      <c r="AP47" s="138"/>
      <c r="AQ47" s="167" t="str">
        <f t="shared" si="30"/>
        <v/>
      </c>
      <c r="AR47" s="245" t="str">
        <f t="shared" si="31"/>
        <v/>
      </c>
      <c r="AS47" s="245" t="str">
        <f t="shared" si="32"/>
        <v/>
      </c>
      <c r="AT47" s="245" t="str">
        <f t="shared" si="33"/>
        <v/>
      </c>
      <c r="AU47" s="244"/>
      <c r="AV47" s="245" t="str">
        <f t="shared" si="35"/>
        <v/>
      </c>
      <c r="AW47" s="245">
        <f t="shared" si="36"/>
        <v>0</v>
      </c>
      <c r="AX47" s="244"/>
      <c r="AY47" s="60" t="str">
        <f t="shared" si="34"/>
        <v/>
      </c>
      <c r="AZ47" s="61">
        <f t="shared" si="22"/>
        <v>0</v>
      </c>
    </row>
    <row r="48" spans="1:52" ht="15" customHeight="1" x14ac:dyDescent="0.25">
      <c r="A48">
        <v>31</v>
      </c>
      <c r="B48" s="17"/>
      <c r="C48" s="157"/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23"/>
        <v>0</v>
      </c>
      <c r="N48" s="163" t="str">
        <f t="shared" si="24"/>
        <v/>
      </c>
      <c r="O48" s="163" t="str">
        <f t="shared" si="0"/>
        <v/>
      </c>
      <c r="P48" s="163" t="str">
        <f t="shared" si="1"/>
        <v/>
      </c>
      <c r="Q48" s="163">
        <f t="shared" si="25"/>
        <v>0</v>
      </c>
      <c r="R48" s="103" t="str">
        <f t="shared" si="2"/>
        <v/>
      </c>
      <c r="S48" s="103" t="str">
        <f t="shared" si="3"/>
        <v/>
      </c>
      <c r="T48" s="103" t="str">
        <f t="shared" si="4"/>
        <v/>
      </c>
      <c r="U48" s="103" t="str">
        <f t="shared" si="5"/>
        <v/>
      </c>
      <c r="V48" s="103" t="str">
        <f t="shared" si="6"/>
        <v/>
      </c>
      <c r="W48" s="103" t="str">
        <f t="shared" si="7"/>
        <v/>
      </c>
      <c r="X48" s="103">
        <f t="shared" si="8"/>
        <v>0</v>
      </c>
      <c r="Y48" s="164" t="b">
        <f t="shared" si="9"/>
        <v>0</v>
      </c>
      <c r="Z48" s="164" t="b">
        <f t="shared" si="10"/>
        <v>0</v>
      </c>
      <c r="AA48" s="164" t="b">
        <f t="shared" si="11"/>
        <v>0</v>
      </c>
      <c r="AB48" s="164" t="b">
        <f t="shared" si="12"/>
        <v>0</v>
      </c>
      <c r="AC48" s="164" t="b">
        <f t="shared" si="13"/>
        <v>0</v>
      </c>
      <c r="AD48" s="164" t="b">
        <f t="shared" si="26"/>
        <v>0</v>
      </c>
      <c r="AE48" s="164" t="b">
        <f t="shared" si="14"/>
        <v>0</v>
      </c>
      <c r="AF48" s="164" t="b">
        <f t="shared" si="15"/>
        <v>0</v>
      </c>
      <c r="AG48" s="164" t="b">
        <f t="shared" si="16"/>
        <v>0</v>
      </c>
      <c r="AH48" s="164" t="b">
        <f t="shared" si="17"/>
        <v>0</v>
      </c>
      <c r="AI48" s="169" t="str">
        <f t="shared" si="18"/>
        <v/>
      </c>
      <c r="AJ48" s="170" t="str">
        <f t="shared" si="19"/>
        <v/>
      </c>
      <c r="AK48" s="242" t="str">
        <f t="shared" si="27"/>
        <v/>
      </c>
      <c r="AL48" s="167" t="str">
        <f t="shared" si="28"/>
        <v/>
      </c>
      <c r="AM48" s="168">
        <f t="shared" si="29"/>
        <v>0</v>
      </c>
      <c r="AN48" s="149" t="str">
        <f t="shared" si="20"/>
        <v/>
      </c>
      <c r="AO48" s="150" t="str">
        <f t="shared" si="21"/>
        <v/>
      </c>
      <c r="AP48" s="138"/>
      <c r="AQ48" s="167" t="str">
        <f t="shared" si="30"/>
        <v/>
      </c>
      <c r="AR48" s="245" t="str">
        <f t="shared" si="31"/>
        <v/>
      </c>
      <c r="AS48" s="245" t="str">
        <f t="shared" si="32"/>
        <v/>
      </c>
      <c r="AT48" s="245" t="str">
        <f t="shared" si="33"/>
        <v/>
      </c>
      <c r="AU48" s="244"/>
      <c r="AV48" s="245" t="str">
        <f t="shared" si="35"/>
        <v/>
      </c>
      <c r="AW48" s="245">
        <f t="shared" si="36"/>
        <v>0</v>
      </c>
      <c r="AX48" s="244"/>
      <c r="AY48" s="60" t="str">
        <f t="shared" si="34"/>
        <v/>
      </c>
      <c r="AZ48" s="61">
        <f t="shared" si="22"/>
        <v>0</v>
      </c>
    </row>
    <row r="49" spans="1:52" ht="15" customHeight="1" x14ac:dyDescent="0.25">
      <c r="A49">
        <v>32</v>
      </c>
      <c r="B49" s="17"/>
      <c r="C49" s="157"/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23"/>
        <v>0</v>
      </c>
      <c r="N49" s="163" t="str">
        <f t="shared" si="24"/>
        <v/>
      </c>
      <c r="O49" s="163" t="str">
        <f t="shared" si="0"/>
        <v/>
      </c>
      <c r="P49" s="163" t="str">
        <f t="shared" si="1"/>
        <v/>
      </c>
      <c r="Q49" s="163">
        <f t="shared" si="25"/>
        <v>0</v>
      </c>
      <c r="R49" s="103" t="str">
        <f t="shared" si="2"/>
        <v/>
      </c>
      <c r="S49" s="103" t="str">
        <f t="shared" si="3"/>
        <v/>
      </c>
      <c r="T49" s="103" t="str">
        <f t="shared" si="4"/>
        <v/>
      </c>
      <c r="U49" s="103" t="str">
        <f t="shared" si="5"/>
        <v/>
      </c>
      <c r="V49" s="103" t="str">
        <f t="shared" si="6"/>
        <v/>
      </c>
      <c r="W49" s="103" t="str">
        <f t="shared" si="7"/>
        <v/>
      </c>
      <c r="X49" s="103">
        <f t="shared" si="8"/>
        <v>0</v>
      </c>
      <c r="Y49" s="164" t="b">
        <f t="shared" si="9"/>
        <v>0</v>
      </c>
      <c r="Z49" s="164" t="b">
        <f t="shared" si="10"/>
        <v>0</v>
      </c>
      <c r="AA49" s="164" t="b">
        <f t="shared" si="11"/>
        <v>0</v>
      </c>
      <c r="AB49" s="164" t="b">
        <f t="shared" si="12"/>
        <v>0</v>
      </c>
      <c r="AC49" s="164" t="b">
        <f t="shared" si="13"/>
        <v>0</v>
      </c>
      <c r="AD49" s="164" t="b">
        <f t="shared" si="26"/>
        <v>0</v>
      </c>
      <c r="AE49" s="164" t="b">
        <f t="shared" si="14"/>
        <v>0</v>
      </c>
      <c r="AF49" s="164" t="b">
        <f t="shared" si="15"/>
        <v>0</v>
      </c>
      <c r="AG49" s="164" t="b">
        <f t="shared" si="16"/>
        <v>0</v>
      </c>
      <c r="AH49" s="164" t="b">
        <f t="shared" si="17"/>
        <v>0</v>
      </c>
      <c r="AI49" s="169" t="str">
        <f t="shared" si="18"/>
        <v/>
      </c>
      <c r="AJ49" s="170" t="str">
        <f t="shared" si="19"/>
        <v/>
      </c>
      <c r="AK49" s="242" t="str">
        <f t="shared" si="27"/>
        <v/>
      </c>
      <c r="AL49" s="167" t="str">
        <f t="shared" si="28"/>
        <v/>
      </c>
      <c r="AM49" s="168">
        <f t="shared" si="29"/>
        <v>0</v>
      </c>
      <c r="AN49" s="149" t="str">
        <f t="shared" si="20"/>
        <v/>
      </c>
      <c r="AO49" s="150" t="str">
        <f t="shared" si="21"/>
        <v/>
      </c>
      <c r="AP49" s="138"/>
      <c r="AQ49" s="167" t="str">
        <f t="shared" si="30"/>
        <v/>
      </c>
      <c r="AR49" s="245" t="str">
        <f t="shared" si="31"/>
        <v/>
      </c>
      <c r="AS49" s="245" t="str">
        <f t="shared" si="32"/>
        <v/>
      </c>
      <c r="AT49" s="245" t="str">
        <f t="shared" si="33"/>
        <v/>
      </c>
      <c r="AU49" s="244"/>
      <c r="AV49" s="245" t="str">
        <f t="shared" si="35"/>
        <v/>
      </c>
      <c r="AW49" s="245">
        <f t="shared" si="36"/>
        <v>0</v>
      </c>
      <c r="AX49" s="244"/>
      <c r="AY49" s="60" t="str">
        <f t="shared" si="34"/>
        <v/>
      </c>
      <c r="AZ49" s="61">
        <f t="shared" si="22"/>
        <v>0</v>
      </c>
    </row>
    <row r="50" spans="1:52" ht="15" customHeight="1" x14ac:dyDescent="0.25">
      <c r="A50">
        <v>33</v>
      </c>
      <c r="B50" s="17"/>
      <c r="C50" s="157"/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23"/>
        <v>0</v>
      </c>
      <c r="N50" s="163" t="str">
        <f t="shared" si="24"/>
        <v/>
      </c>
      <c r="O50" s="163" t="str">
        <f t="shared" si="0"/>
        <v/>
      </c>
      <c r="P50" s="163" t="str">
        <f t="shared" si="1"/>
        <v/>
      </c>
      <c r="Q50" s="163">
        <f t="shared" si="25"/>
        <v>0</v>
      </c>
      <c r="R50" s="103" t="str">
        <f t="shared" si="2"/>
        <v/>
      </c>
      <c r="S50" s="103" t="str">
        <f t="shared" si="3"/>
        <v/>
      </c>
      <c r="T50" s="103" t="str">
        <f t="shared" si="4"/>
        <v/>
      </c>
      <c r="U50" s="103" t="str">
        <f t="shared" si="5"/>
        <v/>
      </c>
      <c r="V50" s="103" t="str">
        <f t="shared" si="6"/>
        <v/>
      </c>
      <c r="W50" s="103" t="str">
        <f t="shared" si="7"/>
        <v/>
      </c>
      <c r="X50" s="103">
        <f t="shared" si="8"/>
        <v>0</v>
      </c>
      <c r="Y50" s="164" t="b">
        <f t="shared" si="9"/>
        <v>0</v>
      </c>
      <c r="Z50" s="164" t="b">
        <f t="shared" si="10"/>
        <v>0</v>
      </c>
      <c r="AA50" s="164" t="b">
        <f t="shared" si="11"/>
        <v>0</v>
      </c>
      <c r="AB50" s="164" t="b">
        <f t="shared" si="12"/>
        <v>0</v>
      </c>
      <c r="AC50" s="164" t="b">
        <f t="shared" si="13"/>
        <v>0</v>
      </c>
      <c r="AD50" s="164" t="b">
        <f t="shared" si="26"/>
        <v>0</v>
      </c>
      <c r="AE50" s="164" t="b">
        <f t="shared" si="14"/>
        <v>0</v>
      </c>
      <c r="AF50" s="164" t="b">
        <f t="shared" si="15"/>
        <v>0</v>
      </c>
      <c r="AG50" s="164" t="b">
        <f t="shared" si="16"/>
        <v>0</v>
      </c>
      <c r="AH50" s="164" t="b">
        <f t="shared" si="17"/>
        <v>0</v>
      </c>
      <c r="AI50" s="169" t="str">
        <f t="shared" si="18"/>
        <v/>
      </c>
      <c r="AJ50" s="170" t="str">
        <f t="shared" si="19"/>
        <v/>
      </c>
      <c r="AK50" s="242" t="str">
        <f t="shared" si="27"/>
        <v/>
      </c>
      <c r="AL50" s="167" t="str">
        <f t="shared" si="28"/>
        <v/>
      </c>
      <c r="AM50" s="168">
        <f t="shared" si="29"/>
        <v>0</v>
      </c>
      <c r="AN50" s="149" t="str">
        <f t="shared" si="20"/>
        <v/>
      </c>
      <c r="AO50" s="150" t="str">
        <f t="shared" si="21"/>
        <v/>
      </c>
      <c r="AP50" s="138"/>
      <c r="AQ50" s="167" t="str">
        <f t="shared" si="30"/>
        <v/>
      </c>
      <c r="AR50" s="245" t="str">
        <f t="shared" si="31"/>
        <v/>
      </c>
      <c r="AS50" s="245" t="str">
        <f t="shared" si="32"/>
        <v/>
      </c>
      <c r="AT50" s="245" t="str">
        <f t="shared" si="33"/>
        <v/>
      </c>
      <c r="AU50" s="244"/>
      <c r="AV50" s="245" t="str">
        <f t="shared" si="35"/>
        <v/>
      </c>
      <c r="AW50" s="245">
        <f t="shared" si="36"/>
        <v>0</v>
      </c>
      <c r="AX50" s="244"/>
      <c r="AY50" s="60" t="str">
        <f t="shared" si="34"/>
        <v/>
      </c>
      <c r="AZ50" s="61">
        <f t="shared" si="22"/>
        <v>0</v>
      </c>
    </row>
    <row r="51" spans="1:52" ht="15" customHeight="1" x14ac:dyDescent="0.25">
      <c r="A51">
        <v>34</v>
      </c>
      <c r="B51" s="17"/>
      <c r="C51" s="157"/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23"/>
        <v>0</v>
      </c>
      <c r="N51" s="163" t="str">
        <f t="shared" si="24"/>
        <v/>
      </c>
      <c r="O51" s="163" t="str">
        <f t="shared" si="0"/>
        <v/>
      </c>
      <c r="P51" s="163" t="str">
        <f t="shared" si="1"/>
        <v/>
      </c>
      <c r="Q51" s="163">
        <f t="shared" si="25"/>
        <v>0</v>
      </c>
      <c r="R51" s="103" t="str">
        <f t="shared" si="2"/>
        <v/>
      </c>
      <c r="S51" s="103" t="str">
        <f t="shared" si="3"/>
        <v/>
      </c>
      <c r="T51" s="103" t="str">
        <f t="shared" si="4"/>
        <v/>
      </c>
      <c r="U51" s="103" t="str">
        <f t="shared" si="5"/>
        <v/>
      </c>
      <c r="V51" s="103" t="str">
        <f t="shared" si="6"/>
        <v/>
      </c>
      <c r="W51" s="103" t="str">
        <f t="shared" si="7"/>
        <v/>
      </c>
      <c r="X51" s="103">
        <f t="shared" si="8"/>
        <v>0</v>
      </c>
      <c r="Y51" s="164" t="b">
        <f t="shared" si="9"/>
        <v>0</v>
      </c>
      <c r="Z51" s="164" t="b">
        <f t="shared" si="10"/>
        <v>0</v>
      </c>
      <c r="AA51" s="164" t="b">
        <f t="shared" si="11"/>
        <v>0</v>
      </c>
      <c r="AB51" s="164" t="b">
        <f t="shared" si="12"/>
        <v>0</v>
      </c>
      <c r="AC51" s="164" t="b">
        <f t="shared" si="13"/>
        <v>0</v>
      </c>
      <c r="AD51" s="164" t="b">
        <f t="shared" si="26"/>
        <v>0</v>
      </c>
      <c r="AE51" s="164" t="b">
        <f t="shared" si="14"/>
        <v>0</v>
      </c>
      <c r="AF51" s="164" t="b">
        <f t="shared" si="15"/>
        <v>0</v>
      </c>
      <c r="AG51" s="164" t="b">
        <f t="shared" si="16"/>
        <v>0</v>
      </c>
      <c r="AH51" s="164" t="b">
        <f t="shared" si="17"/>
        <v>0</v>
      </c>
      <c r="AI51" s="169" t="str">
        <f t="shared" si="18"/>
        <v/>
      </c>
      <c r="AJ51" s="170" t="str">
        <f t="shared" si="19"/>
        <v/>
      </c>
      <c r="AK51" s="242" t="str">
        <f t="shared" si="27"/>
        <v/>
      </c>
      <c r="AL51" s="167" t="str">
        <f t="shared" si="28"/>
        <v/>
      </c>
      <c r="AM51" s="168">
        <f t="shared" si="29"/>
        <v>0</v>
      </c>
      <c r="AN51" s="149" t="str">
        <f t="shared" si="20"/>
        <v/>
      </c>
      <c r="AO51" s="150" t="str">
        <f t="shared" si="21"/>
        <v/>
      </c>
      <c r="AP51" s="138"/>
      <c r="AQ51" s="167" t="str">
        <f t="shared" si="30"/>
        <v/>
      </c>
      <c r="AR51" s="245" t="str">
        <f t="shared" si="31"/>
        <v/>
      </c>
      <c r="AS51" s="245" t="str">
        <f t="shared" si="32"/>
        <v/>
      </c>
      <c r="AT51" s="245" t="str">
        <f t="shared" si="33"/>
        <v/>
      </c>
      <c r="AU51" s="244"/>
      <c r="AV51" s="245" t="str">
        <f t="shared" si="35"/>
        <v/>
      </c>
      <c r="AW51" s="245">
        <f t="shared" si="36"/>
        <v>0</v>
      </c>
      <c r="AX51" s="244"/>
      <c r="AY51" s="60" t="str">
        <f t="shared" si="34"/>
        <v/>
      </c>
      <c r="AZ51" s="61">
        <f t="shared" si="22"/>
        <v>0</v>
      </c>
    </row>
    <row r="52" spans="1:52" ht="15" customHeight="1" x14ac:dyDescent="0.25">
      <c r="A52">
        <v>35</v>
      </c>
      <c r="B52" s="17"/>
      <c r="C52" s="157"/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23"/>
        <v>0</v>
      </c>
      <c r="N52" s="163" t="str">
        <f t="shared" si="24"/>
        <v/>
      </c>
      <c r="O52" s="163" t="str">
        <f t="shared" si="0"/>
        <v/>
      </c>
      <c r="P52" s="163" t="str">
        <f t="shared" si="1"/>
        <v/>
      </c>
      <c r="Q52" s="163">
        <f t="shared" si="25"/>
        <v>0</v>
      </c>
      <c r="R52" s="103" t="str">
        <f t="shared" si="2"/>
        <v/>
      </c>
      <c r="S52" s="103" t="str">
        <f t="shared" si="3"/>
        <v/>
      </c>
      <c r="T52" s="103" t="str">
        <f t="shared" si="4"/>
        <v/>
      </c>
      <c r="U52" s="103" t="str">
        <f t="shared" si="5"/>
        <v/>
      </c>
      <c r="V52" s="103" t="str">
        <f t="shared" si="6"/>
        <v/>
      </c>
      <c r="W52" s="103" t="str">
        <f t="shared" si="7"/>
        <v/>
      </c>
      <c r="X52" s="103">
        <f t="shared" si="8"/>
        <v>0</v>
      </c>
      <c r="Y52" s="164" t="b">
        <f t="shared" si="9"/>
        <v>0</v>
      </c>
      <c r="Z52" s="164" t="b">
        <f t="shared" si="10"/>
        <v>0</v>
      </c>
      <c r="AA52" s="164" t="b">
        <f t="shared" si="11"/>
        <v>0</v>
      </c>
      <c r="AB52" s="164" t="b">
        <f t="shared" si="12"/>
        <v>0</v>
      </c>
      <c r="AC52" s="164" t="b">
        <f t="shared" si="13"/>
        <v>0</v>
      </c>
      <c r="AD52" s="164" t="b">
        <f t="shared" si="26"/>
        <v>0</v>
      </c>
      <c r="AE52" s="164" t="b">
        <f t="shared" si="14"/>
        <v>0</v>
      </c>
      <c r="AF52" s="164" t="b">
        <f t="shared" si="15"/>
        <v>0</v>
      </c>
      <c r="AG52" s="164" t="b">
        <f t="shared" si="16"/>
        <v>0</v>
      </c>
      <c r="AH52" s="164" t="b">
        <f t="shared" si="17"/>
        <v>0</v>
      </c>
      <c r="AI52" s="169" t="str">
        <f t="shared" si="18"/>
        <v/>
      </c>
      <c r="AJ52" s="170" t="str">
        <f t="shared" si="19"/>
        <v/>
      </c>
      <c r="AK52" s="242" t="str">
        <f t="shared" si="27"/>
        <v/>
      </c>
      <c r="AL52" s="167" t="str">
        <f t="shared" si="28"/>
        <v/>
      </c>
      <c r="AM52" s="168">
        <f t="shared" si="29"/>
        <v>0</v>
      </c>
      <c r="AN52" s="149" t="str">
        <f t="shared" si="20"/>
        <v/>
      </c>
      <c r="AO52" s="150" t="str">
        <f t="shared" si="21"/>
        <v/>
      </c>
      <c r="AP52" s="138"/>
      <c r="AQ52" s="167" t="str">
        <f t="shared" si="30"/>
        <v/>
      </c>
      <c r="AR52" s="245" t="str">
        <f t="shared" si="31"/>
        <v/>
      </c>
      <c r="AS52" s="245" t="str">
        <f t="shared" si="32"/>
        <v/>
      </c>
      <c r="AT52" s="245" t="str">
        <f t="shared" si="33"/>
        <v/>
      </c>
      <c r="AU52" s="244"/>
      <c r="AV52" s="245" t="str">
        <f t="shared" si="35"/>
        <v/>
      </c>
      <c r="AW52" s="245">
        <f t="shared" si="36"/>
        <v>0</v>
      </c>
      <c r="AX52" s="244"/>
      <c r="AY52" s="60" t="str">
        <f t="shared" si="34"/>
        <v/>
      </c>
      <c r="AZ52" s="61">
        <f t="shared" si="22"/>
        <v>0</v>
      </c>
    </row>
    <row r="53" spans="1:52" ht="15" customHeight="1" thickBot="1" x14ac:dyDescent="0.3">
      <c r="A53">
        <v>36</v>
      </c>
      <c r="B53" s="17"/>
      <c r="C53" s="157"/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23"/>
        <v>0</v>
      </c>
      <c r="N53" s="163" t="str">
        <f t="shared" si="24"/>
        <v/>
      </c>
      <c r="O53" s="163" t="str">
        <f t="shared" si="0"/>
        <v/>
      </c>
      <c r="P53" s="163" t="str">
        <f t="shared" si="1"/>
        <v/>
      </c>
      <c r="Q53" s="163">
        <f t="shared" si="25"/>
        <v>0</v>
      </c>
      <c r="R53" s="103" t="str">
        <f t="shared" si="2"/>
        <v/>
      </c>
      <c r="S53" s="103" t="str">
        <f t="shared" si="3"/>
        <v/>
      </c>
      <c r="T53" s="103" t="str">
        <f t="shared" si="4"/>
        <v/>
      </c>
      <c r="U53" s="103" t="str">
        <f t="shared" si="5"/>
        <v/>
      </c>
      <c r="V53" s="103" t="str">
        <f t="shared" si="6"/>
        <v/>
      </c>
      <c r="W53" s="103" t="str">
        <f t="shared" si="7"/>
        <v/>
      </c>
      <c r="X53" s="103">
        <f t="shared" si="8"/>
        <v>0</v>
      </c>
      <c r="Y53" s="164" t="b">
        <f t="shared" si="9"/>
        <v>0</v>
      </c>
      <c r="Z53" s="164" t="b">
        <f t="shared" si="10"/>
        <v>0</v>
      </c>
      <c r="AA53" s="164" t="b">
        <f t="shared" si="11"/>
        <v>0</v>
      </c>
      <c r="AB53" s="164" t="b">
        <f t="shared" si="12"/>
        <v>0</v>
      </c>
      <c r="AC53" s="164" t="b">
        <f t="shared" si="13"/>
        <v>0</v>
      </c>
      <c r="AD53" s="164" t="b">
        <f t="shared" si="26"/>
        <v>0</v>
      </c>
      <c r="AE53" s="164" t="b">
        <f t="shared" si="14"/>
        <v>0</v>
      </c>
      <c r="AF53" s="164" t="b">
        <f t="shared" si="15"/>
        <v>0</v>
      </c>
      <c r="AG53" s="164" t="b">
        <f t="shared" si="16"/>
        <v>0</v>
      </c>
      <c r="AH53" s="164" t="b">
        <f t="shared" si="17"/>
        <v>0</v>
      </c>
      <c r="AI53" s="177" t="str">
        <f t="shared" si="18"/>
        <v/>
      </c>
      <c r="AJ53" s="170" t="str">
        <f t="shared" si="19"/>
        <v/>
      </c>
      <c r="AK53" s="242" t="str">
        <f t="shared" si="27"/>
        <v/>
      </c>
      <c r="AL53" s="167" t="str">
        <f t="shared" si="28"/>
        <v/>
      </c>
      <c r="AM53" s="168">
        <f t="shared" si="29"/>
        <v>0</v>
      </c>
      <c r="AN53" s="149" t="str">
        <f t="shared" si="20"/>
        <v/>
      </c>
      <c r="AO53" s="150" t="str">
        <f t="shared" si="21"/>
        <v/>
      </c>
      <c r="AP53" s="138"/>
      <c r="AQ53" s="167" t="str">
        <f t="shared" si="30"/>
        <v/>
      </c>
      <c r="AR53" s="245" t="str">
        <f t="shared" si="31"/>
        <v/>
      </c>
      <c r="AS53" s="245" t="str">
        <f t="shared" si="32"/>
        <v/>
      </c>
      <c r="AT53" s="245" t="str">
        <f t="shared" si="33"/>
        <v/>
      </c>
      <c r="AU53" s="244"/>
      <c r="AV53" s="245" t="str">
        <f t="shared" si="35"/>
        <v/>
      </c>
      <c r="AW53" s="245">
        <f t="shared" si="36"/>
        <v>0</v>
      </c>
      <c r="AX53" s="244"/>
      <c r="AY53" s="60" t="str">
        <f t="shared" si="34"/>
        <v/>
      </c>
      <c r="AZ53" s="61">
        <f t="shared" si="22"/>
        <v>0</v>
      </c>
    </row>
    <row r="54" spans="1:52" ht="15" customHeight="1" thickBot="1" x14ac:dyDescent="0.3">
      <c r="A54" t="s">
        <v>79</v>
      </c>
      <c r="B54" s="65">
        <f>COUNTA(B18:B53)</f>
        <v>0</v>
      </c>
      <c r="C54" s="301" t="s">
        <v>47</v>
      </c>
      <c r="D54" s="301"/>
      <c r="E54" s="301"/>
      <c r="F54" s="301"/>
      <c r="G54" s="178" t="str">
        <f>IF(R56=0,"",IF(R56&gt;0,R55))</f>
        <v/>
      </c>
      <c r="H54" s="179" t="str">
        <f>IF(S56=0,"",IF(S56&gt;0,S55))</f>
        <v/>
      </c>
      <c r="I54" s="179" t="str">
        <f>IF(T56=0,"",IF(T56&gt;0,T55))</f>
        <v/>
      </c>
      <c r="J54" s="179" t="str">
        <f t="shared" ref="J54:L54" si="37">IF(U56=0,"",IF(U56&gt;0,U55))</f>
        <v/>
      </c>
      <c r="K54" s="179" t="str">
        <f t="shared" si="37"/>
        <v/>
      </c>
      <c r="L54" s="179" t="str">
        <f t="shared" si="37"/>
        <v/>
      </c>
      <c r="M54" s="179"/>
      <c r="N54" s="179"/>
      <c r="O54" s="179"/>
      <c r="P54" s="179"/>
      <c r="Q54" s="179"/>
      <c r="R54" s="180">
        <f t="shared" ref="R54:W54" si="38">SUM(R18:R53)</f>
        <v>0</v>
      </c>
      <c r="S54" s="180">
        <f t="shared" si="38"/>
        <v>0</v>
      </c>
      <c r="T54" s="180">
        <f t="shared" si="38"/>
        <v>0</v>
      </c>
      <c r="U54" s="180">
        <f t="shared" si="38"/>
        <v>0</v>
      </c>
      <c r="V54" s="180">
        <f t="shared" si="38"/>
        <v>0</v>
      </c>
      <c r="W54" s="180">
        <f t="shared" si="38"/>
        <v>0</v>
      </c>
      <c r="X54" s="181">
        <f>SUM(AJ18:AJ53)</f>
        <v>0</v>
      </c>
      <c r="Y54" s="181">
        <f t="shared" ref="Y54:AH54" si="39">SUM(Y18:Y53)</f>
        <v>0</v>
      </c>
      <c r="Z54" s="181">
        <f t="shared" si="39"/>
        <v>0</v>
      </c>
      <c r="AA54" s="181">
        <f t="shared" si="39"/>
        <v>0</v>
      </c>
      <c r="AB54" s="181">
        <f t="shared" si="39"/>
        <v>0</v>
      </c>
      <c r="AC54" s="181">
        <f t="shared" si="39"/>
        <v>0</v>
      </c>
      <c r="AD54" s="181">
        <f t="shared" si="39"/>
        <v>0</v>
      </c>
      <c r="AE54" s="181">
        <f t="shared" si="39"/>
        <v>0</v>
      </c>
      <c r="AF54" s="181">
        <f t="shared" si="39"/>
        <v>0</v>
      </c>
      <c r="AG54" s="181">
        <f t="shared" si="39"/>
        <v>0</v>
      </c>
      <c r="AH54" s="181">
        <f t="shared" si="39"/>
        <v>0</v>
      </c>
      <c r="AI54" s="182"/>
      <c r="AJ54" s="246" t="str">
        <f>IF(X57=0,"",IF(X57&gt;0,$X$55))</f>
        <v/>
      </c>
      <c r="AK54" s="246" t="str">
        <f>IF(Y57=0,"",IF(Y57&gt;0,$X$55))</f>
        <v/>
      </c>
      <c r="AL54" s="183"/>
      <c r="AM54" s="183"/>
      <c r="AN54" s="184" t="str">
        <f>IF(B54=0,"",IF(B54&gt;0,AN55/B54))</f>
        <v/>
      </c>
      <c r="AO54" s="184" t="str">
        <f>IF(B54=0,"",IF(B54&gt;0,AO55/B54))</f>
        <v/>
      </c>
      <c r="AP54" s="185" t="str">
        <f>IF(B54=0,"",IF(B54&gt;0,AP56/B54))</f>
        <v/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 t="e">
        <f t="shared" ref="R55:W55" si="40">R54/R56</f>
        <v>#DIV/0!</v>
      </c>
      <c r="S55" s="188" t="e">
        <f t="shared" si="40"/>
        <v>#DIV/0!</v>
      </c>
      <c r="T55" s="188" t="e">
        <f t="shared" si="40"/>
        <v>#DIV/0!</v>
      </c>
      <c r="U55" s="188" t="e">
        <f t="shared" si="40"/>
        <v>#DIV/0!</v>
      </c>
      <c r="V55" s="188" t="e">
        <f t="shared" si="40"/>
        <v>#DIV/0!</v>
      </c>
      <c r="W55" s="188" t="e">
        <f t="shared" si="40"/>
        <v>#DIV/0!</v>
      </c>
      <c r="X55" s="188" t="e">
        <f>X54/X57</f>
        <v>#DIV/0!</v>
      </c>
      <c r="Y55" s="164">
        <f>Y54/10</f>
        <v>0</v>
      </c>
      <c r="Z55" s="164">
        <f t="shared" ref="Z55:AH55" si="41">Z54/10</f>
        <v>0</v>
      </c>
      <c r="AA55" s="164">
        <f t="shared" si="41"/>
        <v>0</v>
      </c>
      <c r="AB55" s="164">
        <f t="shared" si="41"/>
        <v>0</v>
      </c>
      <c r="AC55" s="164">
        <f t="shared" si="41"/>
        <v>0</v>
      </c>
      <c r="AD55" s="164">
        <f t="shared" si="41"/>
        <v>0</v>
      </c>
      <c r="AE55" s="164">
        <f t="shared" si="41"/>
        <v>0</v>
      </c>
      <c r="AF55" s="164">
        <f t="shared" si="41"/>
        <v>0</v>
      </c>
      <c r="AG55" s="164">
        <f t="shared" si="41"/>
        <v>0</v>
      </c>
      <c r="AH55" s="164">
        <f t="shared" si="41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 t="str">
        <f>IF($AR$57=0,"",IF($C$2&lt;6,"",IF($C$2&gt;=6,(AR58+AR59)/AR57)))</f>
        <v/>
      </c>
      <c r="AS55" s="128" t="str">
        <f t="shared" ref="AS55:AT55" si="42">IF($AR$57=0,"",IF($C$2&lt;6,"",IF($C$2&gt;=6,(AS58+AS59)/AS57)))</f>
        <v/>
      </c>
      <c r="AT55" s="128" t="str">
        <f t="shared" si="42"/>
        <v/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3">COUNTA(G18:G53)</f>
        <v>0</v>
      </c>
      <c r="S56" s="3">
        <f t="shared" si="43"/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>COUNTIF(AJ18:AJ53,"")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0</v>
      </c>
      <c r="AQ56" s="3"/>
      <c r="AR56" s="128" t="str">
        <f>IF($AR$57=0,"",IF($C$2&lt;6,"",IF($C$2&gt;=6,(AR59/AR57))))</f>
        <v/>
      </c>
      <c r="AS56" s="128" t="str">
        <f t="shared" ref="AS56:AT56" si="44">IF($AR$57=0,"",IF($C$2&lt;6,"",IF($C$2&gt;=6,(AS59/AS57))))</f>
        <v/>
      </c>
      <c r="AT56" s="128" t="str">
        <f t="shared" si="44"/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6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5">COUNTIF(AR18:AR53,"&gt;""")</f>
        <v>0</v>
      </c>
      <c r="AS57" s="77">
        <f t="shared" si="45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46031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0</v>
      </c>
      <c r="AS58" s="102">
        <f t="shared" ref="AS58:AT58" si="46">COUNTIF(AS18:AS53,"1F")</f>
        <v>0</v>
      </c>
      <c r="AT58" s="102">
        <f t="shared" si="46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0</v>
      </c>
      <c r="AS59" s="102">
        <f t="shared" ref="AS59" si="47">COUNTIF(AS18:AS53,"2F")</f>
        <v>0</v>
      </c>
      <c r="AT59" s="102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8">R55</f>
        <v>#DIV/0!</v>
      </c>
      <c r="D63" s="10" t="e">
        <f t="shared" si="48"/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str">
        <f>$AJ$54</f>
        <v/>
      </c>
      <c r="J63" s="14" t="str">
        <f>$AN$54</f>
        <v/>
      </c>
      <c r="K63" s="10" t="str">
        <f>$AO$54</f>
        <v/>
      </c>
      <c r="L63" s="10" t="str">
        <f>$AP$54</f>
        <v/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 t="e">
        <f>C68/$B$54</f>
        <v>#DIV/0!</v>
      </c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 t="e">
        <f>C69/$B$54</f>
        <v>#DIV/0!</v>
      </c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 t="e">
        <f>IF($D$7="ja",C70,IF($D7="nee",C72))</f>
        <v>#DIV/0!</v>
      </c>
      <c r="D74" s="10" t="e">
        <f>IF($D$7="ja",D70,IF($D7="nee",D72))</f>
        <v>#DIV/0!</v>
      </c>
      <c r="E74" s="10" t="e">
        <f>IF($D$7="ja",E70,IF($D7="nee",E72))</f>
        <v>#DIV/0!</v>
      </c>
      <c r="F74" s="10" t="e">
        <f>IF($D$7="ja",F70,IF($D7="nee",F72))</f>
        <v>#DIV/0!</v>
      </c>
      <c r="G74" s="10" t="e">
        <f>IF($D$7="ja",G70,IF($D7="nee",G72))</f>
        <v>#DIV/0!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B18:B53">
    <cfRule type="cellIs" dxfId="514" priority="54" stopIfTrue="1" operator="equal">
      <formula>""</formula>
    </cfRule>
  </conditionalFormatting>
  <conditionalFormatting sqref="C18:D53">
    <cfRule type="cellIs" dxfId="513" priority="260" stopIfTrue="1" operator="equal">
      <formula>""</formula>
    </cfRule>
  </conditionalFormatting>
  <conditionalFormatting sqref="D7:D8 C9">
    <cfRule type="cellIs" dxfId="512" priority="242" stopIfTrue="1" operator="equal">
      <formula>"nee"</formula>
    </cfRule>
    <cfRule type="cellIs" dxfId="511" priority="241" stopIfTrue="1" operator="equal">
      <formula>"ja"</formula>
    </cfRule>
  </conditionalFormatting>
  <conditionalFormatting sqref="D18:E53">
    <cfRule type="cellIs" dxfId="510" priority="258" stopIfTrue="1" operator="equal">
      <formula>"x"</formula>
    </cfRule>
  </conditionalFormatting>
  <conditionalFormatting sqref="E18:E53">
    <cfRule type="cellIs" dxfId="509" priority="259" stopIfTrue="1" operator="equal">
      <formula>""</formula>
    </cfRule>
  </conditionalFormatting>
  <conditionalFormatting sqref="F11:F13">
    <cfRule type="expression" dxfId="508" priority="323" stopIfTrue="1">
      <formula>$K$3="ja"</formula>
    </cfRule>
    <cfRule type="expression" dxfId="507" priority="322" stopIfTrue="1">
      <formula>$I$3="ja"</formula>
    </cfRule>
  </conditionalFormatting>
  <conditionalFormatting sqref="F18:F53">
    <cfRule type="cellIs" dxfId="506" priority="120" stopIfTrue="1" operator="greaterThan">
      <formula>""</formula>
    </cfRule>
    <cfRule type="cellIs" dxfId="505" priority="119" stopIfTrue="1" operator="equal">
      <formula>""</formula>
    </cfRule>
  </conditionalFormatting>
  <conditionalFormatting sqref="G11:G13">
    <cfRule type="expression" dxfId="504" priority="326" stopIfTrue="1">
      <formula>$K$2="ja"</formula>
    </cfRule>
    <cfRule type="expression" dxfId="503" priority="325" stopIfTrue="1">
      <formula>$I$2="ja"</formula>
    </cfRule>
    <cfRule type="expression" dxfId="502" priority="324">
      <formula>$J$2="ja"</formula>
    </cfRule>
  </conditionalFormatting>
  <conditionalFormatting sqref="G18:L53">
    <cfRule type="cellIs" dxfId="501" priority="232" stopIfTrue="1" operator="equal">
      <formula>0</formula>
    </cfRule>
    <cfRule type="cellIs" dxfId="500" priority="233" stopIfTrue="1" operator="lessThanOrEqual">
      <formula>$C18</formula>
    </cfRule>
    <cfRule type="cellIs" dxfId="499" priority="234" stopIfTrue="1" operator="notEqual">
      <formula>$C18</formula>
    </cfRule>
  </conditionalFormatting>
  <conditionalFormatting sqref="H11:H13">
    <cfRule type="expression" dxfId="498" priority="206" stopIfTrue="1">
      <formula>$I$3="ja"</formula>
    </cfRule>
  </conditionalFormatting>
  <conditionalFormatting sqref="H11:I13">
    <cfRule type="expression" dxfId="497" priority="313">
      <formula>$L$2="ja"</formula>
    </cfRule>
  </conditionalFormatting>
  <conditionalFormatting sqref="H11:J13">
    <cfRule type="expression" dxfId="496" priority="327">
      <formula>$K$3="ja"</formula>
    </cfRule>
  </conditionalFormatting>
  <conditionalFormatting sqref="I11:I13">
    <cfRule type="expression" dxfId="495" priority="222">
      <formula>$J$2="ja"</formula>
    </cfRule>
    <cfRule type="expression" dxfId="494" priority="224">
      <formula>$K$2="ja"</formula>
    </cfRule>
  </conditionalFormatting>
  <conditionalFormatting sqref="I11:Q13">
    <cfRule type="expression" dxfId="493" priority="103">
      <formula>$I$3="ja"</formula>
    </cfRule>
  </conditionalFormatting>
  <conditionalFormatting sqref="K11:Q13">
    <cfRule type="expression" dxfId="492" priority="106" stopIfTrue="1">
      <formula>$R$2="ja"</formula>
    </cfRule>
    <cfRule type="expression" dxfId="491" priority="105" stopIfTrue="1">
      <formula>$L$2="ja"</formula>
    </cfRule>
    <cfRule type="expression" dxfId="490" priority="104" stopIfTrue="1">
      <formula>$K$2="ja"</formula>
    </cfRule>
    <cfRule type="expression" dxfId="489" priority="102">
      <formula>$J$2="ja"</formula>
    </cfRule>
  </conditionalFormatting>
  <conditionalFormatting sqref="AI18:AI53">
    <cfRule type="cellIs" dxfId="488" priority="255" stopIfTrue="1" operator="notEqual">
      <formula>""</formula>
    </cfRule>
  </conditionalFormatting>
  <conditionalFormatting sqref="AJ18:AJ53">
    <cfRule type="cellIs" dxfId="487" priority="17" stopIfTrue="1" operator="lessThan">
      <formula>1</formula>
    </cfRule>
    <cfRule type="cellIs" dxfId="486" priority="16" stopIfTrue="1" operator="equal">
      <formula>1</formula>
    </cfRule>
  </conditionalFormatting>
  <conditionalFormatting sqref="AJ11:AK13">
    <cfRule type="cellIs" dxfId="485" priority="88" stopIfTrue="1" operator="equal">
      <formula>1</formula>
    </cfRule>
    <cfRule type="cellIs" dxfId="484" priority="89" stopIfTrue="1" operator="lessThan">
      <formula>1</formula>
    </cfRule>
  </conditionalFormatting>
  <conditionalFormatting sqref="AK18:AK53">
    <cfRule type="expression" dxfId="483" priority="2">
      <formula>$F18=""</formula>
    </cfRule>
    <cfRule type="expression" dxfId="482" priority="5">
      <formula>$AL18&gt;=$AQ18</formula>
    </cfRule>
    <cfRule type="expression" dxfId="481" priority="4">
      <formula>$AL18&lt;$AQ18</formula>
    </cfRule>
    <cfRule type="expression" dxfId="480" priority="3">
      <formula>$AL18=""</formula>
    </cfRule>
  </conditionalFormatting>
  <conditionalFormatting sqref="AK18:AK54">
    <cfRule type="expression" dxfId="479" priority="1">
      <formula>$B18&gt;0</formula>
    </cfRule>
  </conditionalFormatting>
  <conditionalFormatting sqref="AL18:AM53">
    <cfRule type="expression" dxfId="478" priority="124" stopIfTrue="1">
      <formula>$K$3="ja"</formula>
    </cfRule>
  </conditionalFormatting>
  <conditionalFormatting sqref="AN18:AN53">
    <cfRule type="cellIs" dxfId="477" priority="208" stopIfTrue="1" operator="equal">
      <formula>""</formula>
    </cfRule>
    <cfRule type="cellIs" dxfId="476" priority="207" stopIfTrue="1" operator="equal">
      <formula>1</formula>
    </cfRule>
  </conditionalFormatting>
  <conditionalFormatting sqref="AO18:AO53">
    <cfRule type="cellIs" dxfId="475" priority="210" stopIfTrue="1" operator="equal">
      <formula>""</formula>
    </cfRule>
    <cfRule type="cellIs" dxfId="474" priority="209" stopIfTrue="1" operator="equal">
      <formula>1</formula>
    </cfRule>
  </conditionalFormatting>
  <conditionalFormatting sqref="AP18:AP53">
    <cfRule type="cellIs" dxfId="473" priority="35" stopIfTrue="1" operator="equal">
      <formula>"x"</formula>
    </cfRule>
    <cfRule type="cellIs" dxfId="472" priority="37" stopIfTrue="1" operator="equal">
      <formula>""</formula>
    </cfRule>
    <cfRule type="expression" dxfId="471" priority="36" stopIfTrue="1">
      <formula>$B18&gt;0</formula>
    </cfRule>
  </conditionalFormatting>
  <conditionalFormatting sqref="AQ18:AQ54">
    <cfRule type="expression" dxfId="470" priority="34" stopIfTrue="1">
      <formula>$K$3="ja"</formula>
    </cfRule>
  </conditionalFormatting>
  <conditionalFormatting sqref="AQ54">
    <cfRule type="expression" dxfId="469" priority="33" stopIfTrue="1">
      <formula>$I$3="ja"</formula>
    </cfRule>
  </conditionalFormatting>
  <conditionalFormatting sqref="AR11:AR13">
    <cfRule type="expression" dxfId="468" priority="78" stopIfTrue="1">
      <formula>$I$3="ja"</formula>
    </cfRule>
  </conditionalFormatting>
  <conditionalFormatting sqref="AR11:AS13">
    <cfRule type="expression" dxfId="467" priority="81">
      <formula>$K$3="ja"</formula>
    </cfRule>
    <cfRule type="expression" dxfId="466" priority="80">
      <formula>$L$2="ja"</formula>
    </cfRule>
  </conditionalFormatting>
  <conditionalFormatting sqref="AR18:AS53">
    <cfRule type="cellIs" dxfId="465" priority="18" operator="equal">
      <formula>"2F"</formula>
    </cfRule>
  </conditionalFormatting>
  <conditionalFormatting sqref="AR18:AT53">
    <cfRule type="cellIs" dxfId="464" priority="20" operator="equal">
      <formula>"&lt;1F"</formula>
    </cfRule>
    <cfRule type="expression" dxfId="463" priority="22" stopIfTrue="1">
      <formula>$K$3="ja"</formula>
    </cfRule>
    <cfRule type="cellIs" dxfId="462" priority="21" operator="equal">
      <formula>"1F"</formula>
    </cfRule>
  </conditionalFormatting>
  <conditionalFormatting sqref="AR54:AT54">
    <cfRule type="expression" dxfId="461" priority="30" stopIfTrue="1">
      <formula>$K$3="ja"</formula>
    </cfRule>
  </conditionalFormatting>
  <conditionalFormatting sqref="AR54:AX54">
    <cfRule type="expression" dxfId="460" priority="31" stopIfTrue="1">
      <formula>$I$3="ja"</formula>
    </cfRule>
  </conditionalFormatting>
  <conditionalFormatting sqref="AS11:AS13">
    <cfRule type="expression" dxfId="459" priority="79">
      <formula>$K$2="ja"</formula>
    </cfRule>
  </conditionalFormatting>
  <conditionalFormatting sqref="AS11:AT13">
    <cfRule type="expression" dxfId="458" priority="61">
      <formula>$J$2="ja"</formula>
    </cfRule>
  </conditionalFormatting>
  <conditionalFormatting sqref="AS11:AU13">
    <cfRule type="expression" dxfId="457" priority="62">
      <formula>$I$3="ja"</formula>
    </cfRule>
  </conditionalFormatting>
  <conditionalFormatting sqref="AT11:AT13">
    <cfRule type="expression" dxfId="456" priority="65" stopIfTrue="1">
      <formula>$R$2="ja"</formula>
    </cfRule>
    <cfRule type="expression" dxfId="455" priority="64" stopIfTrue="1">
      <formula>$L$2="ja"</formula>
    </cfRule>
    <cfRule type="expression" dxfId="454" priority="63" stopIfTrue="1">
      <formula>$K$2="ja"</formula>
    </cfRule>
  </conditionalFormatting>
  <conditionalFormatting sqref="AT18:AT53">
    <cfRule type="cellIs" dxfId="453" priority="19" operator="equal">
      <formula>"1S"</formula>
    </cfRule>
  </conditionalFormatting>
  <conditionalFormatting sqref="AU11:AU13 AX11:AX13">
    <cfRule type="expression" dxfId="452" priority="162" stopIfTrue="1">
      <formula>$K$3="ja"</formula>
    </cfRule>
  </conditionalFormatting>
  <conditionalFormatting sqref="AU18:AU53">
    <cfRule type="expression" dxfId="451" priority="28">
      <formula>$AV18&gt;=$AQ18</formula>
    </cfRule>
    <cfRule type="expression" dxfId="450" priority="27">
      <formula>$AV18&lt;$AQ18</formula>
    </cfRule>
    <cfRule type="expression" dxfId="449" priority="26">
      <formula>$AV18=""</formula>
    </cfRule>
  </conditionalFormatting>
  <conditionalFormatting sqref="AU54:AX54">
    <cfRule type="expression" dxfId="448" priority="32" stopIfTrue="1">
      <formula>$K$3="ja"</formula>
    </cfRule>
  </conditionalFormatting>
  <conditionalFormatting sqref="AV18:AW53">
    <cfRule type="expression" dxfId="447" priority="29" stopIfTrue="1">
      <formula>$K$3="ja"</formula>
    </cfRule>
  </conditionalFormatting>
  <conditionalFormatting sqref="AX18:AX53">
    <cfRule type="expression" dxfId="446" priority="25">
      <formula>$AY18&gt;=$AV18</formula>
    </cfRule>
    <cfRule type="expression" dxfId="445" priority="24">
      <formula>$AY18&lt;$AV18</formula>
    </cfRule>
    <cfRule type="expression" dxfId="444" priority="23">
      <formula>$AY18=""</formula>
    </cfRule>
  </conditionalFormatting>
  <conditionalFormatting sqref="AY18:AZ53">
    <cfRule type="expression" dxfId="443" priority="182" stopIfTrue="1">
      <formula>$K$3="ja"</formula>
    </cfRule>
  </conditionalFormatting>
  <conditionalFormatting sqref="AZ54">
    <cfRule type="expression" dxfId="442" priority="179" stopIfTrue="1">
      <formula>$I$3="ja"</formula>
    </cfRule>
    <cfRule type="expression" dxfId="441" priority="180" stopIfTrue="1">
      <formula>$K$3="ja"</formula>
    </cfRule>
  </conditionalFormatting>
  <dataValidations count="5">
    <dataValidation type="list" allowBlank="1" showInputMessage="1" showErrorMessage="1" sqref="D7" xr:uid="{D7080D4E-64D8-49C6-80A8-22AF35223782}">
      <formula1>"ja,nee,"</formula1>
    </dataValidation>
    <dataValidation type="list" allowBlank="1" showInputMessage="1" showErrorMessage="1" sqref="C2" xr:uid="{4D57580C-C1EA-4228-9455-72C1DD8B2F23}">
      <formula1>"3,4,5,6,7,8,"</formula1>
    </dataValidation>
    <dataValidation type="list" allowBlank="1" showInputMessage="1" showErrorMessage="1" sqref="D2" xr:uid="{2B5B8F18-7DF4-4ED4-8EFE-CBBCBC252890}">
      <formula1>"--,A,B,C,D,E,F,G,H,I,J,"</formula1>
    </dataValidation>
    <dataValidation type="list" allowBlank="1" showInputMessage="1" showErrorMessage="1" sqref="AX18:AX53 AU18:AU53" xr:uid="{0CFCE2F9-320B-46B0-8C11-3138BCE9D31F}">
      <formula1>"PRO,LWOO,BBL,BBL/Kader,Kader,Kader/TL,TL,TL/Havo,Havo,Havo/Vwo,Vwo,"</formula1>
    </dataValidation>
    <dataValidation type="list" allowBlank="1" showInputMessage="1" showErrorMessage="1" sqref="F18:F53" xr:uid="{6E182AB5-8615-45A2-9F67-B937DBF34470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02E81-52E5-40E2-BF86-C4F7E3EBD3BC}">
  <sheetPr codeName="Blad9">
    <tabColor rgb="FFCCCCFF"/>
  </sheetPr>
  <dimension ref="B2:J10"/>
  <sheetViews>
    <sheetView showGridLines="0" showRowColHeaders="0" zoomScaleNormal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sheetData>
    <row r="2" spans="2:10" ht="24.6" x14ac:dyDescent="0.4">
      <c r="B2" s="239" t="s">
        <v>144</v>
      </c>
    </row>
    <row r="3" spans="2:10" ht="13.8" x14ac:dyDescent="0.25">
      <c r="B3" s="238"/>
    </row>
    <row r="4" spans="2:10" ht="27.6" x14ac:dyDescent="0.45">
      <c r="B4" s="238" t="s">
        <v>145</v>
      </c>
      <c r="J4" s="238" t="s">
        <v>147</v>
      </c>
    </row>
    <row r="5" spans="2:10" ht="24.6" x14ac:dyDescent="0.4">
      <c r="B5" s="238" t="s">
        <v>146</v>
      </c>
    </row>
    <row r="6" spans="2:10" ht="13.8" x14ac:dyDescent="0.25">
      <c r="B6" s="238"/>
    </row>
    <row r="7" spans="2:10" ht="13.8" x14ac:dyDescent="0.25">
      <c r="B7" s="238" t="s">
        <v>150</v>
      </c>
      <c r="J7" s="13" t="s">
        <v>151</v>
      </c>
    </row>
    <row r="8" spans="2:10" ht="13.8" x14ac:dyDescent="0.25">
      <c r="B8" s="238" t="s">
        <v>149</v>
      </c>
      <c r="J8" s="13" t="s">
        <v>148</v>
      </c>
    </row>
    <row r="9" spans="2:10" x14ac:dyDescent="0.25">
      <c r="J9" s="13" t="s">
        <v>152</v>
      </c>
    </row>
    <row r="10" spans="2:10" x14ac:dyDescent="0.25">
      <c r="J10" s="13" t="s">
        <v>153</v>
      </c>
    </row>
  </sheetData>
  <sheetProtection sheet="1" objects="1" scenarios="1"/>
  <pageMargins left="0.7" right="0.7" top="0.75" bottom="0.75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1707D-0E37-4BBE-94FC-F2C99388C86E}">
  <sheetPr codeName="Blad16">
    <tabColor rgb="FFCC00FF"/>
  </sheetPr>
  <dimension ref="A1:AZ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6</v>
      </c>
      <c r="D2" s="76"/>
      <c r="E2" s="13"/>
      <c r="F2" s="192"/>
      <c r="G2" s="192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str">
        <f>IF($C$2=6,"ja",IF($C$2="6A","ja",IF($C$2="6B","ja",IF($C$2="6C","ja"))))</f>
        <v>ja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46031</v>
      </c>
      <c r="D3" s="298"/>
      <c r="E3" s="13"/>
      <c r="F3" s="193"/>
      <c r="G3" s="193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1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2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2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2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2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67">
        <f>'M6'!B18</f>
        <v>0</v>
      </c>
      <c r="C18" s="260" t="str">
        <f>IF('M6'!C18="","",IF('M6'!C18&gt;0,'M6'!C18))</f>
        <v/>
      </c>
      <c r="D18" s="158"/>
      <c r="E18" s="158"/>
      <c r="F18" s="159"/>
      <c r="G18" s="204"/>
      <c r="H18" s="203"/>
      <c r="I18" s="203"/>
      <c r="J18" s="203"/>
      <c r="K18" s="203"/>
      <c r="L18" s="202"/>
      <c r="M18" s="162">
        <f>COUNTA(H18,I18,L18)</f>
        <v>0</v>
      </c>
      <c r="N18" s="163" t="str">
        <f>IF(L18="E",1,IF(L18="D",2,IF(L18="C",3,IF(L18="B",4,IF(L18="A",5,IF(L18=5,1,IF(L18=4,2,IF(L18=3,3,IF(L18=2,4,IF(L18=1,5,IF(L18="","")))))))))))</f>
        <v/>
      </c>
      <c r="O18" s="163" t="str">
        <f t="shared" ref="O18:P53" si="0">IF(H18="E",1,IF(H18="D",2,IF(H18="C",3,IF(H18="B",4,IF(H18="A",5,IF(H18=5,1,IF(H18=4,2,IF(H18=3,3,IF(H18=2,4,IF(H18=1,5,IF(H18="","")))))))))))</f>
        <v/>
      </c>
      <c r="P18" s="163" t="str">
        <f t="shared" si="0"/>
        <v/>
      </c>
      <c r="Q18" s="163">
        <f>IF(M18&lt;3,2,IF($C$2&lt;6,0,IF($C$2&gt;=6,SUM(N18:P18))))</f>
        <v>2</v>
      </c>
      <c r="R18" s="103" t="str">
        <f t="shared" ref="R18:R53" si="1">IF(C18="","",IF(G18="","",IF(G18=$C18,1,IF(G18&lt;$C18,1,IF(G18&gt;$C18,"",IF(G18="A+",1))))))</f>
        <v/>
      </c>
      <c r="S18" s="103" t="str">
        <f t="shared" ref="S18:S53" si="2">IF(C18="","",IF(H18="","",IF(H18=$C18,1,IF(H18&lt;$C18,1,IF(H18&gt;$C18,"",IF(H18="A+",1))))))</f>
        <v/>
      </c>
      <c r="T18" s="103" t="str">
        <f t="shared" ref="T18:T53" si="3">IF(C18="","",IF(I18="","",IF(I18=$C18,1,IF(I18&lt;$C18,1,IF(I18&gt;$C18,"",IF(I18="A+",1))))))</f>
        <v/>
      </c>
      <c r="U18" s="103" t="str">
        <f t="shared" ref="U18:U53" si="4">IF(C18="","",IF(J18="","",IF(J18=$C18,1,IF(J18&lt;$C18,1,IF(J18&gt;$C18,"",IF(J18="A+",1))))))</f>
        <v/>
      </c>
      <c r="V18" s="103" t="str">
        <f t="shared" ref="V18:V53" si="5">IF(C18="","",IF(K18="","",IF(K18=$C18,1,IF(K18&lt;$C18,1,IF(K18&gt;$C18,"",IF(K18="A+",1))))))</f>
        <v/>
      </c>
      <c r="W18" s="103" t="str">
        <f t="shared" ref="W18:W53" si="6">IF(C18="","",IF(L18="","",IF(L18=$C18,1,IF(L18&lt;$C18,1,IF(L18&gt;$C18,"",IF(L18="A+",1))))))</f>
        <v/>
      </c>
      <c r="X18" s="103">
        <f t="shared" ref="X18:X53" si="7">SUM(R18:W18)</f>
        <v>0</v>
      </c>
      <c r="Y18" s="164" t="b">
        <f t="shared" ref="Y18:Y53" si="8">IF($C18="A",$AJ18)</f>
        <v>0</v>
      </c>
      <c r="Z18" s="164" t="b">
        <f t="shared" ref="Z18:Z53" si="9">IF($C18="B",$AJ18)</f>
        <v>0</v>
      </c>
      <c r="AA18" s="164" t="b">
        <f t="shared" ref="AA18:AA53" si="10">IF($C18="C",$AJ18)</f>
        <v>0</v>
      </c>
      <c r="AB18" s="164" t="b">
        <f t="shared" ref="AB18:AB53" si="11">IF($C18="D",$AJ18)</f>
        <v>0</v>
      </c>
      <c r="AC18" s="164" t="b">
        <f t="shared" ref="AC18:AC53" si="12">IF($C18="E",$AJ18)</f>
        <v>0</v>
      </c>
      <c r="AD18" s="164" t="b">
        <f>IF($C18=1,$AJ18)</f>
        <v>0</v>
      </c>
      <c r="AE18" s="164" t="b">
        <f t="shared" ref="AE18:AE53" si="13">IF($C18=2,$AJ18)</f>
        <v>0</v>
      </c>
      <c r="AF18" s="164" t="b">
        <f t="shared" ref="AF18:AF53" si="14">IF($C18=3,$AJ18)</f>
        <v>0</v>
      </c>
      <c r="AG18" s="164" t="b">
        <f t="shared" ref="AG18:AG53" si="15">IF($C18=4,$AJ18)</f>
        <v>0</v>
      </c>
      <c r="AH18" s="164" t="b">
        <f t="shared" ref="AH18:AH53" si="16">IF($C18=5,$AJ18)</f>
        <v>0</v>
      </c>
      <c r="AI18" s="165" t="str">
        <f t="shared" ref="AI18:AI53" si="17">IF(C18="","",IF(C18&gt;0,COUNTA(G18:L18)))</f>
        <v/>
      </c>
      <c r="AJ18" s="264" t="str">
        <f t="shared" ref="AJ18:AJ53" si="18">IF(AI18=0,"",IF(AI18="","",IF(AI18&gt;0,X18/AI18)))</f>
        <v/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7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8">
        <f>IF(AL18="",0,IF(AL18&lt;AQ18,0,IF(AL18&gt;=AQ18,1)))</f>
        <v>0</v>
      </c>
      <c r="AN18" s="149" t="str">
        <f t="shared" ref="AN18:AN53" si="19">IF(E18="","",IF(E18="x",1))</f>
        <v/>
      </c>
      <c r="AO18" s="150" t="str">
        <f t="shared" ref="AO18:AO53" si="20"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/>
      </c>
      <c r="AS18" s="245" t="str">
        <f>IF($C$2&lt;6,"",IF($M18&lt;3,"",IF(P18=1,"&lt;1F",IF(P18&gt;3,"2F",IF(P18&gt;1,"1F")))))</f>
        <v/>
      </c>
      <c r="AT18" s="245" t="str">
        <f>IF($C$2&lt;6,"",IF($M18&lt;3,"",IF(N18&lt;=2,"&lt;1F",IF(N18&gt;3,"1S",IF(N18&gt;2,"1F")))))</f>
        <v/>
      </c>
      <c r="AU18" s="244"/>
      <c r="AV18" s="245"/>
      <c r="AW18" s="245"/>
      <c r="AX18" s="24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21">IF(AY18="",0,IF(AY18&lt;AV18,0,IF(AY18&gt;=AV18,1)))</f>
        <v>0</v>
      </c>
    </row>
    <row r="19" spans="1:52" ht="15" customHeight="1" x14ac:dyDescent="0.25">
      <c r="A19">
        <v>2</v>
      </c>
      <c r="B19" s="267">
        <f>'M6'!B19</f>
        <v>0</v>
      </c>
      <c r="C19" s="260" t="str">
        <f>IF('M6'!C19="","",IF('M6'!C19&gt;0,'M6'!C19))</f>
        <v/>
      </c>
      <c r="D19" s="137"/>
      <c r="E19" s="137"/>
      <c r="F19" s="159"/>
      <c r="G19" s="204"/>
      <c r="H19" s="203"/>
      <c r="I19" s="203"/>
      <c r="J19" s="171"/>
      <c r="K19" s="203"/>
      <c r="L19" s="202"/>
      <c r="M19" s="162">
        <f t="shared" ref="M19:M53" si="22">COUNTA(H19,I19,L19)</f>
        <v>0</v>
      </c>
      <c r="N19" s="163" t="str">
        <f t="shared" ref="N19:N53" si="23">IF(L19="E",1,IF(L19="D",2,IF(L19="C",3,IF(L19="B",4,IF(L19="A",5,IF(L19=5,1,IF(L19=4,2,IF(L19=3,3,IF(L19=2,4,IF(L19=1,5,IF(L19="","")))))))))))</f>
        <v/>
      </c>
      <c r="O19" s="163" t="str">
        <f t="shared" si="0"/>
        <v/>
      </c>
      <c r="P19" s="163" t="str">
        <f t="shared" si="0"/>
        <v/>
      </c>
      <c r="Q19" s="163">
        <f t="shared" ref="Q19:Q53" si="24">IF($C$2&lt;6,0,IF($C$2&gt;=6,SUM(N19:P19)))</f>
        <v>0</v>
      </c>
      <c r="R19" s="103" t="str">
        <f t="shared" si="1"/>
        <v/>
      </c>
      <c r="S19" s="103" t="str">
        <f t="shared" si="2"/>
        <v/>
      </c>
      <c r="T19" s="103" t="str">
        <f t="shared" si="3"/>
        <v/>
      </c>
      <c r="U19" s="103" t="str">
        <f t="shared" si="4"/>
        <v/>
      </c>
      <c r="V19" s="103" t="str">
        <f t="shared" si="5"/>
        <v/>
      </c>
      <c r="W19" s="103" t="str">
        <f t="shared" si="6"/>
        <v/>
      </c>
      <c r="X19" s="103">
        <f t="shared" si="7"/>
        <v>0</v>
      </c>
      <c r="Y19" s="164" t="b">
        <f t="shared" si="8"/>
        <v>0</v>
      </c>
      <c r="Z19" s="164" t="b">
        <f t="shared" si="9"/>
        <v>0</v>
      </c>
      <c r="AA19" s="164" t="b">
        <f t="shared" si="10"/>
        <v>0</v>
      </c>
      <c r="AB19" s="164" t="b">
        <f t="shared" si="11"/>
        <v>0</v>
      </c>
      <c r="AC19" s="164" t="b">
        <f t="shared" si="12"/>
        <v>0</v>
      </c>
      <c r="AD19" s="164" t="b">
        <f t="shared" ref="AD19:AD53" si="25">IF($C19="1",$AJ19)</f>
        <v>0</v>
      </c>
      <c r="AE19" s="164" t="b">
        <f t="shared" si="13"/>
        <v>0</v>
      </c>
      <c r="AF19" s="164" t="b">
        <f t="shared" si="14"/>
        <v>0</v>
      </c>
      <c r="AG19" s="164" t="b">
        <f t="shared" si="15"/>
        <v>0</v>
      </c>
      <c r="AH19" s="164" t="b">
        <f t="shared" si="16"/>
        <v>0</v>
      </c>
      <c r="AI19" s="169" t="str">
        <f t="shared" si="17"/>
        <v/>
      </c>
      <c r="AJ19" s="265" t="str">
        <f t="shared" si="18"/>
        <v/>
      </c>
      <c r="AK19" s="242" t="str">
        <f t="shared" ref="AK19:AK53" si="26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7" t="str">
        <f t="shared" ref="AL19:AL53" si="27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8">
        <f t="shared" ref="AM19:AM53" si="28">IF(AL19="",0,IF(AL19&lt;AQ19,0,IF(AL19&gt;=AQ19,1)))</f>
        <v>0</v>
      </c>
      <c r="AN19" s="149" t="str">
        <f t="shared" si="19"/>
        <v/>
      </c>
      <c r="AO19" s="150" t="str">
        <f t="shared" si="20"/>
        <v/>
      </c>
      <c r="AP19" s="138"/>
      <c r="AQ19" s="167" t="str">
        <f t="shared" ref="AQ19:AQ53" si="29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0">IF($C$2&lt;6,"",IF(M19&lt;3,"",IF(O19=1,"&lt;1F",IF(O19&gt;3,"2F",IF(O19&gt;1,"1F")))))</f>
        <v/>
      </c>
      <c r="AS19" s="245" t="str">
        <f t="shared" ref="AS19:AS53" si="31">IF($C$2&lt;6,"",IF($M19&lt;3,"",IF(P19=1,"&lt;1F",IF(P19&gt;3,"2F",IF(P19&gt;1,"1F")))))</f>
        <v/>
      </c>
      <c r="AT19" s="245" t="str">
        <f t="shared" ref="AT19:AT53" si="32">IF($C$2&lt;6,"",IF($M19&lt;3,"",IF(N19&lt;=2,"&lt;1F",IF(N19&gt;3,"1S",IF(N19&gt;2,"1F")))))</f>
        <v/>
      </c>
      <c r="AU19" s="244"/>
      <c r="AV19" s="245"/>
      <c r="AW19" s="245"/>
      <c r="AX19" s="244"/>
      <c r="AY19" s="60" t="str">
        <f t="shared" ref="AY19:AY53" si="33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21"/>
        <v>0</v>
      </c>
    </row>
    <row r="20" spans="1:52" ht="15" customHeight="1" x14ac:dyDescent="0.25">
      <c r="A20">
        <v>3</v>
      </c>
      <c r="B20" s="267">
        <f>'M6'!B20</f>
        <v>0</v>
      </c>
      <c r="C20" s="260" t="str">
        <f>IF('M6'!C20="","",IF('M6'!C20&gt;0,'M6'!C20))</f>
        <v/>
      </c>
      <c r="D20" s="137"/>
      <c r="E20" s="138"/>
      <c r="F20" s="159"/>
      <c r="G20" s="204"/>
      <c r="H20" s="203"/>
      <c r="I20" s="203"/>
      <c r="J20" s="171"/>
      <c r="K20" s="203"/>
      <c r="L20" s="202"/>
      <c r="M20" s="162">
        <f t="shared" si="22"/>
        <v>0</v>
      </c>
      <c r="N20" s="163" t="str">
        <f t="shared" si="23"/>
        <v/>
      </c>
      <c r="O20" s="163" t="str">
        <f t="shared" si="0"/>
        <v/>
      </c>
      <c r="P20" s="163" t="str">
        <f t="shared" si="0"/>
        <v/>
      </c>
      <c r="Q20" s="163">
        <f t="shared" si="24"/>
        <v>0</v>
      </c>
      <c r="R20" s="103" t="str">
        <f t="shared" si="1"/>
        <v/>
      </c>
      <c r="S20" s="103" t="str">
        <f t="shared" si="2"/>
        <v/>
      </c>
      <c r="T20" s="103" t="str">
        <f t="shared" si="3"/>
        <v/>
      </c>
      <c r="U20" s="103" t="str">
        <f t="shared" si="4"/>
        <v/>
      </c>
      <c r="V20" s="103" t="str">
        <f t="shared" si="5"/>
        <v/>
      </c>
      <c r="W20" s="103" t="str">
        <f t="shared" si="6"/>
        <v/>
      </c>
      <c r="X20" s="103">
        <f t="shared" si="7"/>
        <v>0</v>
      </c>
      <c r="Y20" s="164" t="b">
        <f t="shared" si="8"/>
        <v>0</v>
      </c>
      <c r="Z20" s="164" t="b">
        <f t="shared" si="9"/>
        <v>0</v>
      </c>
      <c r="AA20" s="164" t="b">
        <f t="shared" si="10"/>
        <v>0</v>
      </c>
      <c r="AB20" s="164" t="b">
        <f t="shared" si="11"/>
        <v>0</v>
      </c>
      <c r="AC20" s="164" t="b">
        <f t="shared" si="12"/>
        <v>0</v>
      </c>
      <c r="AD20" s="164" t="b">
        <f t="shared" si="25"/>
        <v>0</v>
      </c>
      <c r="AE20" s="164" t="b">
        <f t="shared" si="13"/>
        <v>0</v>
      </c>
      <c r="AF20" s="164" t="b">
        <f t="shared" si="14"/>
        <v>0</v>
      </c>
      <c r="AG20" s="164" t="b">
        <f t="shared" si="15"/>
        <v>0</v>
      </c>
      <c r="AH20" s="164" t="b">
        <f t="shared" si="16"/>
        <v>0</v>
      </c>
      <c r="AI20" s="169" t="str">
        <f t="shared" si="17"/>
        <v/>
      </c>
      <c r="AJ20" s="265" t="str">
        <f t="shared" si="18"/>
        <v/>
      </c>
      <c r="AK20" s="242" t="str">
        <f t="shared" si="26"/>
        <v/>
      </c>
      <c r="AL20" s="167" t="str">
        <f t="shared" si="27"/>
        <v/>
      </c>
      <c r="AM20" s="168">
        <f t="shared" si="28"/>
        <v>0</v>
      </c>
      <c r="AN20" s="149" t="str">
        <f t="shared" si="19"/>
        <v/>
      </c>
      <c r="AO20" s="150" t="str">
        <f t="shared" si="20"/>
        <v/>
      </c>
      <c r="AP20" s="138"/>
      <c r="AQ20" s="167" t="str">
        <f t="shared" si="29"/>
        <v/>
      </c>
      <c r="AR20" s="245" t="str">
        <f t="shared" si="30"/>
        <v/>
      </c>
      <c r="AS20" s="245" t="str">
        <f t="shared" si="31"/>
        <v/>
      </c>
      <c r="AT20" s="245" t="str">
        <f t="shared" si="32"/>
        <v/>
      </c>
      <c r="AU20" s="244"/>
      <c r="AV20" s="245"/>
      <c r="AW20" s="245"/>
      <c r="AX20" s="244"/>
      <c r="AY20" s="60" t="str">
        <f t="shared" si="33"/>
        <v/>
      </c>
      <c r="AZ20" s="61">
        <f t="shared" si="21"/>
        <v>0</v>
      </c>
    </row>
    <row r="21" spans="1:52" ht="15" customHeight="1" x14ac:dyDescent="0.25">
      <c r="A21">
        <v>4</v>
      </c>
      <c r="B21" s="267">
        <f>'M6'!B21</f>
        <v>0</v>
      </c>
      <c r="C21" s="260" t="str">
        <f>IF('M6'!C21="","",IF('M6'!C21&gt;0,'M6'!C21))</f>
        <v/>
      </c>
      <c r="D21" s="138"/>
      <c r="E21" s="138"/>
      <c r="F21" s="159"/>
      <c r="G21" s="204"/>
      <c r="H21" s="203"/>
      <c r="I21" s="203"/>
      <c r="J21" s="171"/>
      <c r="K21" s="203"/>
      <c r="L21" s="202"/>
      <c r="M21" s="162">
        <f t="shared" si="22"/>
        <v>0</v>
      </c>
      <c r="N21" s="163" t="str">
        <f t="shared" si="23"/>
        <v/>
      </c>
      <c r="O21" s="163" t="str">
        <f t="shared" si="0"/>
        <v/>
      </c>
      <c r="P21" s="163" t="str">
        <f t="shared" si="0"/>
        <v/>
      </c>
      <c r="Q21" s="163">
        <f t="shared" si="24"/>
        <v>0</v>
      </c>
      <c r="R21" s="103" t="str">
        <f t="shared" si="1"/>
        <v/>
      </c>
      <c r="S21" s="103" t="str">
        <f t="shared" si="2"/>
        <v/>
      </c>
      <c r="T21" s="103" t="str">
        <f t="shared" si="3"/>
        <v/>
      </c>
      <c r="U21" s="103" t="str">
        <f t="shared" si="4"/>
        <v/>
      </c>
      <c r="V21" s="103" t="str">
        <f t="shared" si="5"/>
        <v/>
      </c>
      <c r="W21" s="103" t="str">
        <f t="shared" si="6"/>
        <v/>
      </c>
      <c r="X21" s="103">
        <f t="shared" si="7"/>
        <v>0</v>
      </c>
      <c r="Y21" s="164" t="b">
        <f t="shared" si="8"/>
        <v>0</v>
      </c>
      <c r="Z21" s="164" t="b">
        <f t="shared" si="9"/>
        <v>0</v>
      </c>
      <c r="AA21" s="164" t="b">
        <f t="shared" si="10"/>
        <v>0</v>
      </c>
      <c r="AB21" s="164" t="b">
        <f t="shared" si="11"/>
        <v>0</v>
      </c>
      <c r="AC21" s="164" t="b">
        <f t="shared" si="12"/>
        <v>0</v>
      </c>
      <c r="AD21" s="164" t="b">
        <f t="shared" si="25"/>
        <v>0</v>
      </c>
      <c r="AE21" s="164" t="b">
        <f t="shared" si="13"/>
        <v>0</v>
      </c>
      <c r="AF21" s="164" t="b">
        <f t="shared" si="14"/>
        <v>0</v>
      </c>
      <c r="AG21" s="164" t="b">
        <f t="shared" si="15"/>
        <v>0</v>
      </c>
      <c r="AH21" s="164" t="b">
        <f t="shared" si="16"/>
        <v>0</v>
      </c>
      <c r="AI21" s="169" t="str">
        <f t="shared" si="17"/>
        <v/>
      </c>
      <c r="AJ21" s="265" t="str">
        <f t="shared" si="18"/>
        <v/>
      </c>
      <c r="AK21" s="242" t="str">
        <f t="shared" si="26"/>
        <v/>
      </c>
      <c r="AL21" s="167" t="str">
        <f t="shared" si="27"/>
        <v/>
      </c>
      <c r="AM21" s="168">
        <f t="shared" si="28"/>
        <v>0</v>
      </c>
      <c r="AN21" s="149" t="str">
        <f t="shared" si="19"/>
        <v/>
      </c>
      <c r="AO21" s="150" t="str">
        <f t="shared" si="20"/>
        <v/>
      </c>
      <c r="AP21" s="138"/>
      <c r="AQ21" s="167" t="str">
        <f t="shared" si="29"/>
        <v/>
      </c>
      <c r="AR21" s="245" t="str">
        <f t="shared" si="30"/>
        <v/>
      </c>
      <c r="AS21" s="245" t="str">
        <f t="shared" si="31"/>
        <v/>
      </c>
      <c r="AT21" s="245" t="str">
        <f t="shared" si="32"/>
        <v/>
      </c>
      <c r="AU21" s="244"/>
      <c r="AV21" s="245"/>
      <c r="AW21" s="245"/>
      <c r="AX21" s="244"/>
      <c r="AY21" s="60" t="str">
        <f t="shared" si="33"/>
        <v/>
      </c>
      <c r="AZ21" s="61">
        <f t="shared" si="21"/>
        <v>0</v>
      </c>
    </row>
    <row r="22" spans="1:52" ht="15" customHeight="1" x14ac:dyDescent="0.25">
      <c r="A22">
        <v>5</v>
      </c>
      <c r="B22" s="267">
        <f>'M6'!B22</f>
        <v>0</v>
      </c>
      <c r="C22" s="260" t="str">
        <f>IF('M6'!C22="","",IF('M6'!C22&gt;0,'M6'!C22))</f>
        <v/>
      </c>
      <c r="D22" s="138"/>
      <c r="E22" s="138"/>
      <c r="F22" s="159"/>
      <c r="G22" s="204"/>
      <c r="H22" s="203"/>
      <c r="I22" s="203"/>
      <c r="J22" s="171"/>
      <c r="K22" s="203"/>
      <c r="L22" s="202"/>
      <c r="M22" s="162">
        <f t="shared" si="22"/>
        <v>0</v>
      </c>
      <c r="N22" s="163" t="str">
        <f t="shared" si="23"/>
        <v/>
      </c>
      <c r="O22" s="163" t="str">
        <f t="shared" si="0"/>
        <v/>
      </c>
      <c r="P22" s="163" t="str">
        <f t="shared" si="0"/>
        <v/>
      </c>
      <c r="Q22" s="163">
        <f t="shared" si="24"/>
        <v>0</v>
      </c>
      <c r="R22" s="103" t="str">
        <f t="shared" si="1"/>
        <v/>
      </c>
      <c r="S22" s="103" t="str">
        <f t="shared" si="2"/>
        <v/>
      </c>
      <c r="T22" s="103" t="str">
        <f t="shared" si="3"/>
        <v/>
      </c>
      <c r="U22" s="103" t="str">
        <f t="shared" si="4"/>
        <v/>
      </c>
      <c r="V22" s="103" t="str">
        <f t="shared" si="5"/>
        <v/>
      </c>
      <c r="W22" s="103" t="str">
        <f t="shared" si="6"/>
        <v/>
      </c>
      <c r="X22" s="103">
        <f t="shared" si="7"/>
        <v>0</v>
      </c>
      <c r="Y22" s="164" t="b">
        <f t="shared" si="8"/>
        <v>0</v>
      </c>
      <c r="Z22" s="164" t="b">
        <f t="shared" si="9"/>
        <v>0</v>
      </c>
      <c r="AA22" s="164" t="b">
        <f t="shared" si="10"/>
        <v>0</v>
      </c>
      <c r="AB22" s="164" t="b">
        <f t="shared" si="11"/>
        <v>0</v>
      </c>
      <c r="AC22" s="164" t="b">
        <f t="shared" si="12"/>
        <v>0</v>
      </c>
      <c r="AD22" s="164" t="b">
        <f t="shared" si="25"/>
        <v>0</v>
      </c>
      <c r="AE22" s="164" t="b">
        <f t="shared" si="13"/>
        <v>0</v>
      </c>
      <c r="AF22" s="164" t="b">
        <f t="shared" si="14"/>
        <v>0</v>
      </c>
      <c r="AG22" s="164" t="b">
        <f t="shared" si="15"/>
        <v>0</v>
      </c>
      <c r="AH22" s="164" t="b">
        <f t="shared" si="16"/>
        <v>0</v>
      </c>
      <c r="AI22" s="169" t="str">
        <f t="shared" si="17"/>
        <v/>
      </c>
      <c r="AJ22" s="265" t="str">
        <f t="shared" si="18"/>
        <v/>
      </c>
      <c r="AK22" s="242" t="str">
        <f t="shared" si="26"/>
        <v/>
      </c>
      <c r="AL22" s="167" t="str">
        <f t="shared" si="27"/>
        <v/>
      </c>
      <c r="AM22" s="168">
        <f t="shared" si="28"/>
        <v>0</v>
      </c>
      <c r="AN22" s="149" t="str">
        <f t="shared" si="19"/>
        <v/>
      </c>
      <c r="AO22" s="150" t="str">
        <f t="shared" si="20"/>
        <v/>
      </c>
      <c r="AP22" s="138"/>
      <c r="AQ22" s="167" t="str">
        <f t="shared" si="29"/>
        <v/>
      </c>
      <c r="AR22" s="245" t="str">
        <f t="shared" si="30"/>
        <v/>
      </c>
      <c r="AS22" s="245" t="str">
        <f t="shared" si="31"/>
        <v/>
      </c>
      <c r="AT22" s="245" t="str">
        <f t="shared" si="32"/>
        <v/>
      </c>
      <c r="AU22" s="244"/>
      <c r="AV22" s="245"/>
      <c r="AW22" s="245"/>
      <c r="AX22" s="244"/>
      <c r="AY22" s="60" t="str">
        <f t="shared" si="33"/>
        <v/>
      </c>
      <c r="AZ22" s="61">
        <f t="shared" si="21"/>
        <v>0</v>
      </c>
    </row>
    <row r="23" spans="1:52" ht="15" customHeight="1" x14ac:dyDescent="0.25">
      <c r="A23">
        <v>6</v>
      </c>
      <c r="B23" s="267">
        <f>'M6'!B23</f>
        <v>0</v>
      </c>
      <c r="C23" s="260" t="str">
        <f>IF('M6'!C23="","",IF('M6'!C23&gt;0,'M6'!C23))</f>
        <v/>
      </c>
      <c r="D23" s="138"/>
      <c r="E23" s="138"/>
      <c r="F23" s="159"/>
      <c r="G23" s="204"/>
      <c r="H23" s="203"/>
      <c r="I23" s="203"/>
      <c r="J23" s="171"/>
      <c r="K23" s="203"/>
      <c r="L23" s="202"/>
      <c r="M23" s="162">
        <f t="shared" si="22"/>
        <v>0</v>
      </c>
      <c r="N23" s="163" t="str">
        <f t="shared" si="23"/>
        <v/>
      </c>
      <c r="O23" s="163" t="str">
        <f t="shared" si="0"/>
        <v/>
      </c>
      <c r="P23" s="163" t="str">
        <f t="shared" si="0"/>
        <v/>
      </c>
      <c r="Q23" s="163">
        <f t="shared" si="24"/>
        <v>0</v>
      </c>
      <c r="R23" s="103" t="str">
        <f t="shared" si="1"/>
        <v/>
      </c>
      <c r="S23" s="103" t="str">
        <f t="shared" si="2"/>
        <v/>
      </c>
      <c r="T23" s="103" t="str">
        <f t="shared" si="3"/>
        <v/>
      </c>
      <c r="U23" s="103" t="str">
        <f t="shared" si="4"/>
        <v/>
      </c>
      <c r="V23" s="103" t="str">
        <f t="shared" si="5"/>
        <v/>
      </c>
      <c r="W23" s="103" t="str">
        <f t="shared" si="6"/>
        <v/>
      </c>
      <c r="X23" s="103">
        <f t="shared" si="7"/>
        <v>0</v>
      </c>
      <c r="Y23" s="164" t="b">
        <f t="shared" si="8"/>
        <v>0</v>
      </c>
      <c r="Z23" s="164" t="b">
        <f t="shared" si="9"/>
        <v>0</v>
      </c>
      <c r="AA23" s="164" t="b">
        <f t="shared" si="10"/>
        <v>0</v>
      </c>
      <c r="AB23" s="164" t="b">
        <f t="shared" si="11"/>
        <v>0</v>
      </c>
      <c r="AC23" s="164" t="b">
        <f t="shared" si="12"/>
        <v>0</v>
      </c>
      <c r="AD23" s="164" t="b">
        <f t="shared" si="25"/>
        <v>0</v>
      </c>
      <c r="AE23" s="164" t="b">
        <f t="shared" si="13"/>
        <v>0</v>
      </c>
      <c r="AF23" s="164" t="b">
        <f t="shared" si="14"/>
        <v>0</v>
      </c>
      <c r="AG23" s="164" t="b">
        <f t="shared" si="15"/>
        <v>0</v>
      </c>
      <c r="AH23" s="164" t="b">
        <f t="shared" si="16"/>
        <v>0</v>
      </c>
      <c r="AI23" s="169" t="str">
        <f t="shared" si="17"/>
        <v/>
      </c>
      <c r="AJ23" s="265" t="str">
        <f t="shared" si="18"/>
        <v/>
      </c>
      <c r="AK23" s="242" t="str">
        <f t="shared" si="26"/>
        <v/>
      </c>
      <c r="AL23" s="167" t="str">
        <f t="shared" si="27"/>
        <v/>
      </c>
      <c r="AM23" s="168">
        <f t="shared" si="28"/>
        <v>0</v>
      </c>
      <c r="AN23" s="149" t="str">
        <f t="shared" si="19"/>
        <v/>
      </c>
      <c r="AO23" s="150" t="str">
        <f t="shared" si="20"/>
        <v/>
      </c>
      <c r="AP23" s="138"/>
      <c r="AQ23" s="167" t="str">
        <f t="shared" si="29"/>
        <v/>
      </c>
      <c r="AR23" s="245" t="str">
        <f t="shared" si="30"/>
        <v/>
      </c>
      <c r="AS23" s="245" t="str">
        <f t="shared" si="31"/>
        <v/>
      </c>
      <c r="AT23" s="245" t="str">
        <f t="shared" si="32"/>
        <v/>
      </c>
      <c r="AU23" s="244"/>
      <c r="AV23" s="245"/>
      <c r="AW23" s="245"/>
      <c r="AX23" s="244"/>
      <c r="AY23" s="60" t="str">
        <f t="shared" si="33"/>
        <v/>
      </c>
      <c r="AZ23" s="61">
        <f t="shared" si="21"/>
        <v>0</v>
      </c>
    </row>
    <row r="24" spans="1:52" ht="15" customHeight="1" x14ac:dyDescent="0.25">
      <c r="A24">
        <v>7</v>
      </c>
      <c r="B24" s="267">
        <f>'M6'!B24</f>
        <v>0</v>
      </c>
      <c r="C24" s="260" t="str">
        <f>IF('M6'!C24="","",IF('M6'!C24&gt;0,'M6'!C24))</f>
        <v/>
      </c>
      <c r="D24" s="137"/>
      <c r="E24" s="137"/>
      <c r="F24" s="159"/>
      <c r="G24" s="204"/>
      <c r="H24" s="203"/>
      <c r="I24" s="203"/>
      <c r="J24" s="171"/>
      <c r="K24" s="203"/>
      <c r="L24" s="202"/>
      <c r="M24" s="162">
        <f t="shared" si="22"/>
        <v>0</v>
      </c>
      <c r="N24" s="163" t="str">
        <f t="shared" si="23"/>
        <v/>
      </c>
      <c r="O24" s="163" t="str">
        <f t="shared" si="0"/>
        <v/>
      </c>
      <c r="P24" s="163" t="str">
        <f t="shared" si="0"/>
        <v/>
      </c>
      <c r="Q24" s="163">
        <f t="shared" si="24"/>
        <v>0</v>
      </c>
      <c r="R24" s="103" t="str">
        <f t="shared" si="1"/>
        <v/>
      </c>
      <c r="S24" s="103" t="str">
        <f t="shared" si="2"/>
        <v/>
      </c>
      <c r="T24" s="103" t="str">
        <f t="shared" si="3"/>
        <v/>
      </c>
      <c r="U24" s="103" t="str">
        <f t="shared" si="4"/>
        <v/>
      </c>
      <c r="V24" s="103" t="str">
        <f t="shared" si="5"/>
        <v/>
      </c>
      <c r="W24" s="103" t="str">
        <f t="shared" si="6"/>
        <v/>
      </c>
      <c r="X24" s="103">
        <f t="shared" si="7"/>
        <v>0</v>
      </c>
      <c r="Y24" s="164" t="b">
        <f t="shared" si="8"/>
        <v>0</v>
      </c>
      <c r="Z24" s="164" t="b">
        <f t="shared" si="9"/>
        <v>0</v>
      </c>
      <c r="AA24" s="164" t="b">
        <f t="shared" si="10"/>
        <v>0</v>
      </c>
      <c r="AB24" s="164" t="b">
        <f t="shared" si="11"/>
        <v>0</v>
      </c>
      <c r="AC24" s="164" t="b">
        <f t="shared" si="12"/>
        <v>0</v>
      </c>
      <c r="AD24" s="164" t="b">
        <f t="shared" si="25"/>
        <v>0</v>
      </c>
      <c r="AE24" s="164" t="b">
        <f t="shared" si="13"/>
        <v>0</v>
      </c>
      <c r="AF24" s="164" t="b">
        <f t="shared" si="14"/>
        <v>0</v>
      </c>
      <c r="AG24" s="164" t="b">
        <f t="shared" si="15"/>
        <v>0</v>
      </c>
      <c r="AH24" s="164" t="b">
        <f t="shared" si="16"/>
        <v>0</v>
      </c>
      <c r="AI24" s="169" t="str">
        <f t="shared" si="17"/>
        <v/>
      </c>
      <c r="AJ24" s="265" t="str">
        <f t="shared" si="18"/>
        <v/>
      </c>
      <c r="AK24" s="242" t="str">
        <f t="shared" si="26"/>
        <v/>
      </c>
      <c r="AL24" s="167" t="str">
        <f t="shared" si="27"/>
        <v/>
      </c>
      <c r="AM24" s="168">
        <f t="shared" si="28"/>
        <v>0</v>
      </c>
      <c r="AN24" s="149" t="str">
        <f t="shared" si="19"/>
        <v/>
      </c>
      <c r="AO24" s="150" t="str">
        <f t="shared" si="20"/>
        <v/>
      </c>
      <c r="AP24" s="138"/>
      <c r="AQ24" s="167" t="str">
        <f t="shared" si="29"/>
        <v/>
      </c>
      <c r="AR24" s="245" t="str">
        <f t="shared" si="30"/>
        <v/>
      </c>
      <c r="AS24" s="245" t="str">
        <f t="shared" si="31"/>
        <v/>
      </c>
      <c r="AT24" s="245" t="str">
        <f t="shared" si="32"/>
        <v/>
      </c>
      <c r="AU24" s="244"/>
      <c r="AV24" s="245"/>
      <c r="AW24" s="245"/>
      <c r="AX24" s="244"/>
      <c r="AY24" s="60" t="str">
        <f t="shared" si="33"/>
        <v/>
      </c>
      <c r="AZ24" s="61">
        <f t="shared" si="21"/>
        <v>0</v>
      </c>
    </row>
    <row r="25" spans="1:52" ht="15" customHeight="1" x14ac:dyDescent="0.25">
      <c r="A25">
        <v>8</v>
      </c>
      <c r="B25" s="267">
        <f>'M6'!B25</f>
        <v>0</v>
      </c>
      <c r="C25" s="260" t="str">
        <f>IF('M6'!C25="","",IF('M6'!C25&gt;0,'M6'!C25))</f>
        <v/>
      </c>
      <c r="D25" s="138"/>
      <c r="E25" s="138"/>
      <c r="F25" s="159"/>
      <c r="G25" s="204"/>
      <c r="H25" s="203"/>
      <c r="I25" s="203"/>
      <c r="J25" s="171"/>
      <c r="K25" s="203"/>
      <c r="L25" s="202"/>
      <c r="M25" s="162">
        <f t="shared" si="22"/>
        <v>0</v>
      </c>
      <c r="N25" s="163" t="str">
        <f t="shared" si="23"/>
        <v/>
      </c>
      <c r="O25" s="163" t="str">
        <f t="shared" si="0"/>
        <v/>
      </c>
      <c r="P25" s="163" t="str">
        <f t="shared" si="0"/>
        <v/>
      </c>
      <c r="Q25" s="163">
        <f t="shared" si="24"/>
        <v>0</v>
      </c>
      <c r="R25" s="103" t="str">
        <f t="shared" si="1"/>
        <v/>
      </c>
      <c r="S25" s="103" t="str">
        <f t="shared" si="2"/>
        <v/>
      </c>
      <c r="T25" s="103" t="str">
        <f t="shared" si="3"/>
        <v/>
      </c>
      <c r="U25" s="103" t="str">
        <f t="shared" si="4"/>
        <v/>
      </c>
      <c r="V25" s="103" t="str">
        <f t="shared" si="5"/>
        <v/>
      </c>
      <c r="W25" s="103" t="str">
        <f t="shared" si="6"/>
        <v/>
      </c>
      <c r="X25" s="103">
        <f t="shared" si="7"/>
        <v>0</v>
      </c>
      <c r="Y25" s="164" t="b">
        <f t="shared" si="8"/>
        <v>0</v>
      </c>
      <c r="Z25" s="164" t="b">
        <f t="shared" si="9"/>
        <v>0</v>
      </c>
      <c r="AA25" s="164" t="b">
        <f t="shared" si="10"/>
        <v>0</v>
      </c>
      <c r="AB25" s="164" t="b">
        <f t="shared" si="11"/>
        <v>0</v>
      </c>
      <c r="AC25" s="164" t="b">
        <f t="shared" si="12"/>
        <v>0</v>
      </c>
      <c r="AD25" s="164" t="b">
        <f t="shared" si="25"/>
        <v>0</v>
      </c>
      <c r="AE25" s="164" t="b">
        <f t="shared" si="13"/>
        <v>0</v>
      </c>
      <c r="AF25" s="164" t="b">
        <f t="shared" si="14"/>
        <v>0</v>
      </c>
      <c r="AG25" s="164" t="b">
        <f t="shared" si="15"/>
        <v>0</v>
      </c>
      <c r="AH25" s="164" t="b">
        <f t="shared" si="16"/>
        <v>0</v>
      </c>
      <c r="AI25" s="169" t="str">
        <f t="shared" si="17"/>
        <v/>
      </c>
      <c r="AJ25" s="265" t="str">
        <f t="shared" si="18"/>
        <v/>
      </c>
      <c r="AK25" s="242" t="str">
        <f t="shared" si="26"/>
        <v/>
      </c>
      <c r="AL25" s="167" t="str">
        <f t="shared" si="27"/>
        <v/>
      </c>
      <c r="AM25" s="168">
        <f t="shared" si="28"/>
        <v>0</v>
      </c>
      <c r="AN25" s="149" t="str">
        <f t="shared" si="19"/>
        <v/>
      </c>
      <c r="AO25" s="150" t="str">
        <f t="shared" si="20"/>
        <v/>
      </c>
      <c r="AP25" s="138"/>
      <c r="AQ25" s="167" t="str">
        <f t="shared" si="29"/>
        <v/>
      </c>
      <c r="AR25" s="245" t="str">
        <f t="shared" si="30"/>
        <v/>
      </c>
      <c r="AS25" s="245" t="str">
        <f t="shared" si="31"/>
        <v/>
      </c>
      <c r="AT25" s="245" t="str">
        <f t="shared" si="32"/>
        <v/>
      </c>
      <c r="AU25" s="244"/>
      <c r="AV25" s="245" t="str">
        <f t="shared" ref="AV25:AV53" si="34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5">IF(AV25="",0,IF(AV25&lt;AQ25,0,IF(AV25&gt;=AQ25,1)))</f>
        <v>0</v>
      </c>
      <c r="AX25" s="244"/>
      <c r="AY25" s="60" t="str">
        <f t="shared" si="33"/>
        <v/>
      </c>
      <c r="AZ25" s="61">
        <f t="shared" si="21"/>
        <v>0</v>
      </c>
    </row>
    <row r="26" spans="1:52" ht="15" customHeight="1" x14ac:dyDescent="0.25">
      <c r="A26">
        <v>9</v>
      </c>
      <c r="B26" s="267">
        <f>'M6'!B26</f>
        <v>0</v>
      </c>
      <c r="C26" s="260" t="str">
        <f>IF('M6'!C26="","",IF('M6'!C26&gt;0,'M6'!C26))</f>
        <v/>
      </c>
      <c r="D26" s="138"/>
      <c r="E26" s="138"/>
      <c r="F26" s="159"/>
      <c r="G26" s="204"/>
      <c r="H26" s="203"/>
      <c r="I26" s="203"/>
      <c r="J26" s="171"/>
      <c r="K26" s="171"/>
      <c r="L26" s="202"/>
      <c r="M26" s="162">
        <f t="shared" si="22"/>
        <v>0</v>
      </c>
      <c r="N26" s="163" t="str">
        <f t="shared" si="23"/>
        <v/>
      </c>
      <c r="O26" s="163" t="str">
        <f t="shared" si="0"/>
        <v/>
      </c>
      <c r="P26" s="163" t="str">
        <f t="shared" si="0"/>
        <v/>
      </c>
      <c r="Q26" s="163">
        <f t="shared" si="24"/>
        <v>0</v>
      </c>
      <c r="R26" s="103" t="str">
        <f t="shared" si="1"/>
        <v/>
      </c>
      <c r="S26" s="103" t="str">
        <f t="shared" si="2"/>
        <v/>
      </c>
      <c r="T26" s="103" t="str">
        <f t="shared" si="3"/>
        <v/>
      </c>
      <c r="U26" s="103" t="str">
        <f t="shared" si="4"/>
        <v/>
      </c>
      <c r="V26" s="103" t="str">
        <f t="shared" si="5"/>
        <v/>
      </c>
      <c r="W26" s="103" t="str">
        <f t="shared" si="6"/>
        <v/>
      </c>
      <c r="X26" s="103">
        <f t="shared" si="7"/>
        <v>0</v>
      </c>
      <c r="Y26" s="164" t="b">
        <f t="shared" si="8"/>
        <v>0</v>
      </c>
      <c r="Z26" s="164" t="b">
        <f t="shared" si="9"/>
        <v>0</v>
      </c>
      <c r="AA26" s="164" t="b">
        <f t="shared" si="10"/>
        <v>0</v>
      </c>
      <c r="AB26" s="164" t="b">
        <f t="shared" si="11"/>
        <v>0</v>
      </c>
      <c r="AC26" s="164" t="b">
        <f t="shared" si="12"/>
        <v>0</v>
      </c>
      <c r="AD26" s="164" t="b">
        <f t="shared" si="25"/>
        <v>0</v>
      </c>
      <c r="AE26" s="164" t="b">
        <f t="shared" si="13"/>
        <v>0</v>
      </c>
      <c r="AF26" s="164" t="b">
        <f t="shared" si="14"/>
        <v>0</v>
      </c>
      <c r="AG26" s="164" t="b">
        <f t="shared" si="15"/>
        <v>0</v>
      </c>
      <c r="AH26" s="164" t="b">
        <f t="shared" si="16"/>
        <v>0</v>
      </c>
      <c r="AI26" s="169" t="str">
        <f t="shared" si="17"/>
        <v/>
      </c>
      <c r="AJ26" s="265" t="str">
        <f t="shared" si="18"/>
        <v/>
      </c>
      <c r="AK26" s="242" t="str">
        <f t="shared" si="26"/>
        <v/>
      </c>
      <c r="AL26" s="167" t="str">
        <f t="shared" si="27"/>
        <v/>
      </c>
      <c r="AM26" s="168">
        <f t="shared" si="28"/>
        <v>0</v>
      </c>
      <c r="AN26" s="149" t="str">
        <f t="shared" si="19"/>
        <v/>
      </c>
      <c r="AO26" s="150" t="str">
        <f t="shared" si="20"/>
        <v/>
      </c>
      <c r="AP26" s="138"/>
      <c r="AQ26" s="167" t="str">
        <f t="shared" si="29"/>
        <v/>
      </c>
      <c r="AR26" s="245" t="str">
        <f t="shared" si="30"/>
        <v/>
      </c>
      <c r="AS26" s="245" t="str">
        <f t="shared" si="31"/>
        <v/>
      </c>
      <c r="AT26" s="245" t="str">
        <f t="shared" si="32"/>
        <v/>
      </c>
      <c r="AU26" s="244"/>
      <c r="AV26" s="245" t="str">
        <f t="shared" si="34"/>
        <v/>
      </c>
      <c r="AW26" s="245">
        <f t="shared" si="35"/>
        <v>0</v>
      </c>
      <c r="AX26" s="244"/>
      <c r="AY26" s="60" t="str">
        <f t="shared" si="33"/>
        <v/>
      </c>
      <c r="AZ26" s="61">
        <f t="shared" si="21"/>
        <v>0</v>
      </c>
    </row>
    <row r="27" spans="1:52" ht="15" customHeight="1" x14ac:dyDescent="0.25">
      <c r="A27">
        <v>10</v>
      </c>
      <c r="B27" s="267">
        <f>'M6'!B27</f>
        <v>0</v>
      </c>
      <c r="C27" s="260" t="str">
        <f>IF('M6'!C27="","",IF('M6'!C27&gt;0,'M6'!C27))</f>
        <v/>
      </c>
      <c r="D27" s="138"/>
      <c r="E27" s="138"/>
      <c r="F27" s="159"/>
      <c r="G27" s="204"/>
      <c r="H27" s="203"/>
      <c r="I27" s="203"/>
      <c r="J27" s="171"/>
      <c r="K27" s="203"/>
      <c r="L27" s="202"/>
      <c r="M27" s="162">
        <f t="shared" si="22"/>
        <v>0</v>
      </c>
      <c r="N27" s="163" t="str">
        <f t="shared" si="23"/>
        <v/>
      </c>
      <c r="O27" s="163" t="str">
        <f t="shared" si="0"/>
        <v/>
      </c>
      <c r="P27" s="163" t="str">
        <f t="shared" si="0"/>
        <v/>
      </c>
      <c r="Q27" s="163">
        <f t="shared" si="24"/>
        <v>0</v>
      </c>
      <c r="R27" s="103" t="str">
        <f t="shared" si="1"/>
        <v/>
      </c>
      <c r="S27" s="103" t="str">
        <f t="shared" si="2"/>
        <v/>
      </c>
      <c r="T27" s="103" t="str">
        <f t="shared" si="3"/>
        <v/>
      </c>
      <c r="U27" s="103" t="str">
        <f t="shared" si="4"/>
        <v/>
      </c>
      <c r="V27" s="103" t="str">
        <f t="shared" si="5"/>
        <v/>
      </c>
      <c r="W27" s="103" t="str">
        <f t="shared" si="6"/>
        <v/>
      </c>
      <c r="X27" s="103">
        <f t="shared" si="7"/>
        <v>0</v>
      </c>
      <c r="Y27" s="164" t="b">
        <f t="shared" si="8"/>
        <v>0</v>
      </c>
      <c r="Z27" s="164" t="b">
        <f t="shared" si="9"/>
        <v>0</v>
      </c>
      <c r="AA27" s="164" t="b">
        <f t="shared" si="10"/>
        <v>0</v>
      </c>
      <c r="AB27" s="164" t="b">
        <f t="shared" si="11"/>
        <v>0</v>
      </c>
      <c r="AC27" s="164" t="b">
        <f t="shared" si="12"/>
        <v>0</v>
      </c>
      <c r="AD27" s="164" t="b">
        <f t="shared" si="25"/>
        <v>0</v>
      </c>
      <c r="AE27" s="164" t="b">
        <f t="shared" si="13"/>
        <v>0</v>
      </c>
      <c r="AF27" s="164" t="b">
        <f t="shared" si="14"/>
        <v>0</v>
      </c>
      <c r="AG27" s="164" t="b">
        <f t="shared" si="15"/>
        <v>0</v>
      </c>
      <c r="AH27" s="164" t="b">
        <f t="shared" si="16"/>
        <v>0</v>
      </c>
      <c r="AI27" s="169" t="str">
        <f t="shared" si="17"/>
        <v/>
      </c>
      <c r="AJ27" s="265" t="str">
        <f t="shared" si="18"/>
        <v/>
      </c>
      <c r="AK27" s="242" t="str">
        <f t="shared" si="26"/>
        <v/>
      </c>
      <c r="AL27" s="167" t="str">
        <f t="shared" si="27"/>
        <v/>
      </c>
      <c r="AM27" s="168">
        <f t="shared" si="28"/>
        <v>0</v>
      </c>
      <c r="AN27" s="149" t="str">
        <f t="shared" si="19"/>
        <v/>
      </c>
      <c r="AO27" s="150" t="str">
        <f t="shared" si="20"/>
        <v/>
      </c>
      <c r="AP27" s="138"/>
      <c r="AQ27" s="167" t="str">
        <f t="shared" si="29"/>
        <v/>
      </c>
      <c r="AR27" s="245" t="str">
        <f t="shared" si="30"/>
        <v/>
      </c>
      <c r="AS27" s="245" t="str">
        <f t="shared" si="31"/>
        <v/>
      </c>
      <c r="AT27" s="245" t="str">
        <f t="shared" si="32"/>
        <v/>
      </c>
      <c r="AU27" s="244"/>
      <c r="AV27" s="245" t="str">
        <f t="shared" si="34"/>
        <v/>
      </c>
      <c r="AW27" s="245">
        <f t="shared" si="35"/>
        <v>0</v>
      </c>
      <c r="AX27" s="244"/>
      <c r="AY27" s="60" t="str">
        <f t="shared" si="33"/>
        <v/>
      </c>
      <c r="AZ27" s="61">
        <f t="shared" si="21"/>
        <v>0</v>
      </c>
    </row>
    <row r="28" spans="1:52" ht="15" customHeight="1" x14ac:dyDescent="0.25">
      <c r="A28">
        <v>11</v>
      </c>
      <c r="B28" s="267">
        <f>'M6'!B28</f>
        <v>0</v>
      </c>
      <c r="C28" s="260" t="str">
        <f>IF('M6'!C28="","",IF('M6'!C28&gt;0,'M6'!C28))</f>
        <v/>
      </c>
      <c r="D28" s="138"/>
      <c r="E28" s="138"/>
      <c r="F28" s="159"/>
      <c r="G28" s="204"/>
      <c r="H28" s="203"/>
      <c r="I28" s="203"/>
      <c r="J28" s="171"/>
      <c r="K28" s="171"/>
      <c r="L28" s="202"/>
      <c r="M28" s="162">
        <f t="shared" si="22"/>
        <v>0</v>
      </c>
      <c r="N28" s="163" t="str">
        <f t="shared" si="23"/>
        <v/>
      </c>
      <c r="O28" s="163" t="str">
        <f t="shared" si="0"/>
        <v/>
      </c>
      <c r="P28" s="163" t="str">
        <f t="shared" si="0"/>
        <v/>
      </c>
      <c r="Q28" s="163">
        <f t="shared" si="24"/>
        <v>0</v>
      </c>
      <c r="R28" s="103" t="str">
        <f t="shared" si="1"/>
        <v/>
      </c>
      <c r="S28" s="103" t="str">
        <f t="shared" si="2"/>
        <v/>
      </c>
      <c r="T28" s="103" t="str">
        <f t="shared" si="3"/>
        <v/>
      </c>
      <c r="U28" s="103" t="str">
        <f t="shared" si="4"/>
        <v/>
      </c>
      <c r="V28" s="103" t="str">
        <f t="shared" si="5"/>
        <v/>
      </c>
      <c r="W28" s="103" t="str">
        <f t="shared" si="6"/>
        <v/>
      </c>
      <c r="X28" s="103">
        <f t="shared" si="7"/>
        <v>0</v>
      </c>
      <c r="Y28" s="164" t="b">
        <f t="shared" si="8"/>
        <v>0</v>
      </c>
      <c r="Z28" s="164" t="b">
        <f t="shared" si="9"/>
        <v>0</v>
      </c>
      <c r="AA28" s="164" t="b">
        <f t="shared" si="10"/>
        <v>0</v>
      </c>
      <c r="AB28" s="164" t="b">
        <f t="shared" si="11"/>
        <v>0</v>
      </c>
      <c r="AC28" s="164" t="b">
        <f t="shared" si="12"/>
        <v>0</v>
      </c>
      <c r="AD28" s="164" t="b">
        <f t="shared" si="25"/>
        <v>0</v>
      </c>
      <c r="AE28" s="164" t="b">
        <f t="shared" si="13"/>
        <v>0</v>
      </c>
      <c r="AF28" s="164" t="b">
        <f t="shared" si="14"/>
        <v>0</v>
      </c>
      <c r="AG28" s="164" t="b">
        <f t="shared" si="15"/>
        <v>0</v>
      </c>
      <c r="AH28" s="164" t="b">
        <f t="shared" si="16"/>
        <v>0</v>
      </c>
      <c r="AI28" s="169" t="str">
        <f t="shared" si="17"/>
        <v/>
      </c>
      <c r="AJ28" s="265" t="str">
        <f t="shared" si="18"/>
        <v/>
      </c>
      <c r="AK28" s="242" t="str">
        <f t="shared" si="26"/>
        <v/>
      </c>
      <c r="AL28" s="167" t="str">
        <f t="shared" si="27"/>
        <v/>
      </c>
      <c r="AM28" s="168">
        <f t="shared" si="28"/>
        <v>0</v>
      </c>
      <c r="AN28" s="149" t="str">
        <f t="shared" si="19"/>
        <v/>
      </c>
      <c r="AO28" s="150" t="str">
        <f t="shared" si="20"/>
        <v/>
      </c>
      <c r="AP28" s="138"/>
      <c r="AQ28" s="167" t="str">
        <f t="shared" si="29"/>
        <v/>
      </c>
      <c r="AR28" s="245" t="str">
        <f t="shared" si="30"/>
        <v/>
      </c>
      <c r="AS28" s="245" t="str">
        <f t="shared" si="31"/>
        <v/>
      </c>
      <c r="AT28" s="245" t="str">
        <f t="shared" si="32"/>
        <v/>
      </c>
      <c r="AU28" s="244"/>
      <c r="AV28" s="245" t="str">
        <f t="shared" si="34"/>
        <v/>
      </c>
      <c r="AW28" s="245">
        <f t="shared" si="35"/>
        <v>0</v>
      </c>
      <c r="AX28" s="244"/>
      <c r="AY28" s="60" t="str">
        <f t="shared" si="33"/>
        <v/>
      </c>
      <c r="AZ28" s="61">
        <f t="shared" si="21"/>
        <v>0</v>
      </c>
    </row>
    <row r="29" spans="1:52" ht="15" customHeight="1" x14ac:dyDescent="0.25">
      <c r="A29">
        <v>12</v>
      </c>
      <c r="B29" s="267">
        <f>'M6'!B29</f>
        <v>0</v>
      </c>
      <c r="C29" s="260" t="str">
        <f>IF('M6'!C29="","",IF('M6'!C29&gt;0,'M6'!C29))</f>
        <v/>
      </c>
      <c r="D29" s="138"/>
      <c r="E29" s="138"/>
      <c r="F29" s="159"/>
      <c r="G29" s="204"/>
      <c r="H29" s="203"/>
      <c r="I29" s="203"/>
      <c r="J29" s="171"/>
      <c r="K29" s="171"/>
      <c r="L29" s="202"/>
      <c r="M29" s="162">
        <f t="shared" si="22"/>
        <v>0</v>
      </c>
      <c r="N29" s="163" t="str">
        <f t="shared" si="23"/>
        <v/>
      </c>
      <c r="O29" s="163" t="str">
        <f t="shared" si="0"/>
        <v/>
      </c>
      <c r="P29" s="163" t="str">
        <f t="shared" si="0"/>
        <v/>
      </c>
      <c r="Q29" s="163">
        <f t="shared" si="24"/>
        <v>0</v>
      </c>
      <c r="R29" s="103" t="str">
        <f t="shared" si="1"/>
        <v/>
      </c>
      <c r="S29" s="103" t="str">
        <f t="shared" si="2"/>
        <v/>
      </c>
      <c r="T29" s="103" t="str">
        <f t="shared" si="3"/>
        <v/>
      </c>
      <c r="U29" s="103" t="str">
        <f t="shared" si="4"/>
        <v/>
      </c>
      <c r="V29" s="103" t="str">
        <f t="shared" si="5"/>
        <v/>
      </c>
      <c r="W29" s="103" t="str">
        <f t="shared" si="6"/>
        <v/>
      </c>
      <c r="X29" s="103">
        <f t="shared" si="7"/>
        <v>0</v>
      </c>
      <c r="Y29" s="164" t="b">
        <f t="shared" si="8"/>
        <v>0</v>
      </c>
      <c r="Z29" s="164" t="b">
        <f t="shared" si="9"/>
        <v>0</v>
      </c>
      <c r="AA29" s="164" t="b">
        <f t="shared" si="10"/>
        <v>0</v>
      </c>
      <c r="AB29" s="164" t="b">
        <f t="shared" si="11"/>
        <v>0</v>
      </c>
      <c r="AC29" s="164" t="b">
        <f t="shared" si="12"/>
        <v>0</v>
      </c>
      <c r="AD29" s="164" t="b">
        <f t="shared" si="25"/>
        <v>0</v>
      </c>
      <c r="AE29" s="164" t="b">
        <f t="shared" si="13"/>
        <v>0</v>
      </c>
      <c r="AF29" s="164" t="b">
        <f t="shared" si="14"/>
        <v>0</v>
      </c>
      <c r="AG29" s="164" t="b">
        <f t="shared" si="15"/>
        <v>0</v>
      </c>
      <c r="AH29" s="164" t="b">
        <f t="shared" si="16"/>
        <v>0</v>
      </c>
      <c r="AI29" s="169" t="str">
        <f t="shared" si="17"/>
        <v/>
      </c>
      <c r="AJ29" s="265" t="str">
        <f t="shared" si="18"/>
        <v/>
      </c>
      <c r="AK29" s="242" t="str">
        <f t="shared" si="26"/>
        <v/>
      </c>
      <c r="AL29" s="167" t="str">
        <f t="shared" si="27"/>
        <v/>
      </c>
      <c r="AM29" s="168">
        <f t="shared" si="28"/>
        <v>0</v>
      </c>
      <c r="AN29" s="149" t="str">
        <f t="shared" si="19"/>
        <v/>
      </c>
      <c r="AO29" s="150" t="str">
        <f t="shared" si="20"/>
        <v/>
      </c>
      <c r="AP29" s="138"/>
      <c r="AQ29" s="167" t="str">
        <f t="shared" si="29"/>
        <v/>
      </c>
      <c r="AR29" s="245" t="str">
        <f t="shared" si="30"/>
        <v/>
      </c>
      <c r="AS29" s="245" t="str">
        <f t="shared" si="31"/>
        <v/>
      </c>
      <c r="AT29" s="245" t="str">
        <f t="shared" si="32"/>
        <v/>
      </c>
      <c r="AU29" s="244"/>
      <c r="AV29" s="245" t="str">
        <f t="shared" si="34"/>
        <v/>
      </c>
      <c r="AW29" s="245">
        <f t="shared" si="35"/>
        <v>0</v>
      </c>
      <c r="AX29" s="244"/>
      <c r="AY29" s="60" t="str">
        <f t="shared" si="33"/>
        <v/>
      </c>
      <c r="AZ29" s="61">
        <f t="shared" si="21"/>
        <v>0</v>
      </c>
    </row>
    <row r="30" spans="1:52" ht="15" customHeight="1" x14ac:dyDescent="0.25">
      <c r="A30">
        <v>13</v>
      </c>
      <c r="B30" s="267">
        <f>'M6'!B30</f>
        <v>0</v>
      </c>
      <c r="C30" s="260" t="str">
        <f>IF('M6'!C30="","",IF('M6'!C30&gt;0,'M6'!C30))</f>
        <v/>
      </c>
      <c r="D30" s="138"/>
      <c r="E30" s="138"/>
      <c r="F30" s="159"/>
      <c r="G30" s="204"/>
      <c r="H30" s="203"/>
      <c r="I30" s="203"/>
      <c r="J30" s="171"/>
      <c r="K30" s="171"/>
      <c r="L30" s="202"/>
      <c r="M30" s="162">
        <f t="shared" si="22"/>
        <v>0</v>
      </c>
      <c r="N30" s="163" t="str">
        <f t="shared" si="23"/>
        <v/>
      </c>
      <c r="O30" s="163" t="str">
        <f t="shared" si="0"/>
        <v/>
      </c>
      <c r="P30" s="163" t="str">
        <f t="shared" si="0"/>
        <v/>
      </c>
      <c r="Q30" s="163">
        <f t="shared" si="24"/>
        <v>0</v>
      </c>
      <c r="R30" s="103" t="str">
        <f t="shared" si="1"/>
        <v/>
      </c>
      <c r="S30" s="103" t="str">
        <f t="shared" si="2"/>
        <v/>
      </c>
      <c r="T30" s="103" t="str">
        <f t="shared" si="3"/>
        <v/>
      </c>
      <c r="U30" s="103" t="str">
        <f t="shared" si="4"/>
        <v/>
      </c>
      <c r="V30" s="103" t="str">
        <f t="shared" si="5"/>
        <v/>
      </c>
      <c r="W30" s="103" t="str">
        <f t="shared" si="6"/>
        <v/>
      </c>
      <c r="X30" s="103">
        <f t="shared" si="7"/>
        <v>0</v>
      </c>
      <c r="Y30" s="164" t="b">
        <f t="shared" si="8"/>
        <v>0</v>
      </c>
      <c r="Z30" s="164" t="b">
        <f t="shared" si="9"/>
        <v>0</v>
      </c>
      <c r="AA30" s="164" t="b">
        <f t="shared" si="10"/>
        <v>0</v>
      </c>
      <c r="AB30" s="164" t="b">
        <f t="shared" si="11"/>
        <v>0</v>
      </c>
      <c r="AC30" s="164" t="b">
        <f t="shared" si="12"/>
        <v>0</v>
      </c>
      <c r="AD30" s="164" t="b">
        <f t="shared" si="25"/>
        <v>0</v>
      </c>
      <c r="AE30" s="164" t="b">
        <f t="shared" si="13"/>
        <v>0</v>
      </c>
      <c r="AF30" s="164" t="b">
        <f t="shared" si="14"/>
        <v>0</v>
      </c>
      <c r="AG30" s="164" t="b">
        <f t="shared" si="15"/>
        <v>0</v>
      </c>
      <c r="AH30" s="164" t="b">
        <f t="shared" si="16"/>
        <v>0</v>
      </c>
      <c r="AI30" s="169" t="str">
        <f t="shared" si="17"/>
        <v/>
      </c>
      <c r="AJ30" s="265" t="str">
        <f t="shared" si="18"/>
        <v/>
      </c>
      <c r="AK30" s="242" t="str">
        <f t="shared" si="26"/>
        <v/>
      </c>
      <c r="AL30" s="167" t="str">
        <f t="shared" si="27"/>
        <v/>
      </c>
      <c r="AM30" s="168">
        <f t="shared" si="28"/>
        <v>0</v>
      </c>
      <c r="AN30" s="149" t="str">
        <f t="shared" si="19"/>
        <v/>
      </c>
      <c r="AO30" s="150" t="str">
        <f t="shared" si="20"/>
        <v/>
      </c>
      <c r="AP30" s="138"/>
      <c r="AQ30" s="167" t="str">
        <f t="shared" si="29"/>
        <v/>
      </c>
      <c r="AR30" s="245" t="str">
        <f t="shared" si="30"/>
        <v/>
      </c>
      <c r="AS30" s="245" t="str">
        <f t="shared" si="31"/>
        <v/>
      </c>
      <c r="AT30" s="245" t="str">
        <f t="shared" si="32"/>
        <v/>
      </c>
      <c r="AU30" s="244"/>
      <c r="AV30" s="245" t="str">
        <f t="shared" si="34"/>
        <v/>
      </c>
      <c r="AW30" s="245">
        <f t="shared" si="35"/>
        <v>0</v>
      </c>
      <c r="AX30" s="244"/>
      <c r="AY30" s="60" t="str">
        <f t="shared" si="33"/>
        <v/>
      </c>
      <c r="AZ30" s="61">
        <f t="shared" si="21"/>
        <v>0</v>
      </c>
    </row>
    <row r="31" spans="1:52" ht="15" customHeight="1" x14ac:dyDescent="0.25">
      <c r="A31">
        <v>14</v>
      </c>
      <c r="B31" s="267">
        <f>'M6'!B31</f>
        <v>0</v>
      </c>
      <c r="C31" s="260" t="str">
        <f>IF('M6'!C31="","",IF('M6'!C31&gt;0,'M6'!C31))</f>
        <v/>
      </c>
      <c r="D31" s="138"/>
      <c r="E31" s="138"/>
      <c r="F31" s="159"/>
      <c r="G31" s="204"/>
      <c r="H31" s="203"/>
      <c r="I31" s="203"/>
      <c r="J31" s="171"/>
      <c r="K31" s="171"/>
      <c r="L31" s="202"/>
      <c r="M31" s="162">
        <f t="shared" si="22"/>
        <v>0</v>
      </c>
      <c r="N31" s="163" t="str">
        <f t="shared" si="23"/>
        <v/>
      </c>
      <c r="O31" s="163" t="str">
        <f t="shared" si="0"/>
        <v/>
      </c>
      <c r="P31" s="163" t="str">
        <f t="shared" si="0"/>
        <v/>
      </c>
      <c r="Q31" s="163">
        <f t="shared" si="24"/>
        <v>0</v>
      </c>
      <c r="R31" s="103" t="str">
        <f t="shared" si="1"/>
        <v/>
      </c>
      <c r="S31" s="103" t="str">
        <f t="shared" si="2"/>
        <v/>
      </c>
      <c r="T31" s="103" t="str">
        <f t="shared" si="3"/>
        <v/>
      </c>
      <c r="U31" s="103" t="str">
        <f t="shared" si="4"/>
        <v/>
      </c>
      <c r="V31" s="103" t="str">
        <f t="shared" si="5"/>
        <v/>
      </c>
      <c r="W31" s="103" t="str">
        <f t="shared" si="6"/>
        <v/>
      </c>
      <c r="X31" s="103">
        <f t="shared" si="7"/>
        <v>0</v>
      </c>
      <c r="Y31" s="164" t="b">
        <f t="shared" si="8"/>
        <v>0</v>
      </c>
      <c r="Z31" s="164" t="b">
        <f t="shared" si="9"/>
        <v>0</v>
      </c>
      <c r="AA31" s="164" t="b">
        <f t="shared" si="10"/>
        <v>0</v>
      </c>
      <c r="AB31" s="164" t="b">
        <f t="shared" si="11"/>
        <v>0</v>
      </c>
      <c r="AC31" s="164" t="b">
        <f t="shared" si="12"/>
        <v>0</v>
      </c>
      <c r="AD31" s="164" t="b">
        <f t="shared" si="25"/>
        <v>0</v>
      </c>
      <c r="AE31" s="164" t="b">
        <f t="shared" si="13"/>
        <v>0</v>
      </c>
      <c r="AF31" s="164" t="b">
        <f t="shared" si="14"/>
        <v>0</v>
      </c>
      <c r="AG31" s="164" t="b">
        <f t="shared" si="15"/>
        <v>0</v>
      </c>
      <c r="AH31" s="164" t="b">
        <f t="shared" si="16"/>
        <v>0</v>
      </c>
      <c r="AI31" s="169" t="str">
        <f t="shared" si="17"/>
        <v/>
      </c>
      <c r="AJ31" s="265" t="str">
        <f t="shared" si="18"/>
        <v/>
      </c>
      <c r="AK31" s="242" t="str">
        <f t="shared" si="26"/>
        <v/>
      </c>
      <c r="AL31" s="167" t="str">
        <f t="shared" si="27"/>
        <v/>
      </c>
      <c r="AM31" s="168">
        <f t="shared" si="28"/>
        <v>0</v>
      </c>
      <c r="AN31" s="149" t="str">
        <f t="shared" si="19"/>
        <v/>
      </c>
      <c r="AO31" s="150" t="str">
        <f t="shared" si="20"/>
        <v/>
      </c>
      <c r="AP31" s="138"/>
      <c r="AQ31" s="167" t="str">
        <f t="shared" si="29"/>
        <v/>
      </c>
      <c r="AR31" s="245" t="str">
        <f t="shared" si="30"/>
        <v/>
      </c>
      <c r="AS31" s="245" t="str">
        <f t="shared" si="31"/>
        <v/>
      </c>
      <c r="AT31" s="245" t="str">
        <f t="shared" si="32"/>
        <v/>
      </c>
      <c r="AU31" s="244"/>
      <c r="AV31" s="245" t="str">
        <f t="shared" si="34"/>
        <v/>
      </c>
      <c r="AW31" s="245">
        <f t="shared" si="35"/>
        <v>0</v>
      </c>
      <c r="AX31" s="244"/>
      <c r="AY31" s="60" t="str">
        <f t="shared" si="33"/>
        <v/>
      </c>
      <c r="AZ31" s="61">
        <f t="shared" si="21"/>
        <v>0</v>
      </c>
    </row>
    <row r="32" spans="1:52" ht="15" customHeight="1" x14ac:dyDescent="0.25">
      <c r="A32">
        <v>15</v>
      </c>
      <c r="B32" s="267">
        <f>'M6'!B32</f>
        <v>0</v>
      </c>
      <c r="C32" s="260" t="str">
        <f>IF('M6'!C32="","",IF('M6'!C32&gt;0,'M6'!C32))</f>
        <v/>
      </c>
      <c r="D32" s="138"/>
      <c r="E32" s="138"/>
      <c r="F32" s="159"/>
      <c r="G32" s="172"/>
      <c r="H32" s="171"/>
      <c r="I32" s="203"/>
      <c r="J32" s="171"/>
      <c r="K32" s="171"/>
      <c r="L32" s="173"/>
      <c r="M32" s="162">
        <f t="shared" si="22"/>
        <v>0</v>
      </c>
      <c r="N32" s="163" t="str">
        <f t="shared" si="23"/>
        <v/>
      </c>
      <c r="O32" s="163" t="str">
        <f t="shared" si="0"/>
        <v/>
      </c>
      <c r="P32" s="163" t="str">
        <f t="shared" si="0"/>
        <v/>
      </c>
      <c r="Q32" s="163">
        <f t="shared" si="24"/>
        <v>0</v>
      </c>
      <c r="R32" s="103" t="str">
        <f t="shared" si="1"/>
        <v/>
      </c>
      <c r="S32" s="103" t="str">
        <f t="shared" si="2"/>
        <v/>
      </c>
      <c r="T32" s="103" t="str">
        <f t="shared" si="3"/>
        <v/>
      </c>
      <c r="U32" s="103" t="str">
        <f t="shared" si="4"/>
        <v/>
      </c>
      <c r="V32" s="103" t="str">
        <f t="shared" si="5"/>
        <v/>
      </c>
      <c r="W32" s="103" t="str">
        <f t="shared" si="6"/>
        <v/>
      </c>
      <c r="X32" s="103">
        <f t="shared" si="7"/>
        <v>0</v>
      </c>
      <c r="Y32" s="164" t="b">
        <f t="shared" si="8"/>
        <v>0</v>
      </c>
      <c r="Z32" s="164" t="b">
        <f t="shared" si="9"/>
        <v>0</v>
      </c>
      <c r="AA32" s="164" t="b">
        <f t="shared" si="10"/>
        <v>0</v>
      </c>
      <c r="AB32" s="164" t="b">
        <f t="shared" si="11"/>
        <v>0</v>
      </c>
      <c r="AC32" s="164" t="b">
        <f t="shared" si="12"/>
        <v>0</v>
      </c>
      <c r="AD32" s="164" t="b">
        <f t="shared" si="25"/>
        <v>0</v>
      </c>
      <c r="AE32" s="164" t="b">
        <f t="shared" si="13"/>
        <v>0</v>
      </c>
      <c r="AF32" s="164" t="b">
        <f t="shared" si="14"/>
        <v>0</v>
      </c>
      <c r="AG32" s="164" t="b">
        <f t="shared" si="15"/>
        <v>0</v>
      </c>
      <c r="AH32" s="164" t="b">
        <f t="shared" si="16"/>
        <v>0</v>
      </c>
      <c r="AI32" s="169" t="str">
        <f t="shared" si="17"/>
        <v/>
      </c>
      <c r="AJ32" s="265" t="str">
        <f t="shared" si="18"/>
        <v/>
      </c>
      <c r="AK32" s="242" t="str">
        <f t="shared" si="26"/>
        <v/>
      </c>
      <c r="AL32" s="167" t="str">
        <f t="shared" si="27"/>
        <v/>
      </c>
      <c r="AM32" s="168">
        <f t="shared" si="28"/>
        <v>0</v>
      </c>
      <c r="AN32" s="149" t="str">
        <f t="shared" si="19"/>
        <v/>
      </c>
      <c r="AO32" s="150" t="str">
        <f t="shared" si="20"/>
        <v/>
      </c>
      <c r="AP32" s="138"/>
      <c r="AQ32" s="167" t="str">
        <f t="shared" si="29"/>
        <v/>
      </c>
      <c r="AR32" s="245" t="str">
        <f t="shared" si="30"/>
        <v/>
      </c>
      <c r="AS32" s="245" t="str">
        <f t="shared" si="31"/>
        <v/>
      </c>
      <c r="AT32" s="245" t="str">
        <f t="shared" si="32"/>
        <v/>
      </c>
      <c r="AU32" s="244"/>
      <c r="AV32" s="245" t="str">
        <f t="shared" si="34"/>
        <v/>
      </c>
      <c r="AW32" s="245">
        <f t="shared" si="35"/>
        <v>0</v>
      </c>
      <c r="AX32" s="244"/>
      <c r="AY32" s="60" t="str">
        <f t="shared" si="33"/>
        <v/>
      </c>
      <c r="AZ32" s="61">
        <f t="shared" si="21"/>
        <v>0</v>
      </c>
    </row>
    <row r="33" spans="1:52" ht="15" customHeight="1" x14ac:dyDescent="0.25">
      <c r="A33">
        <v>16</v>
      </c>
      <c r="B33" s="267">
        <f>'M6'!B33</f>
        <v>0</v>
      </c>
      <c r="C33" s="260" t="str">
        <f>IF('M6'!C33="","",IF('M6'!C33&gt;0,'M6'!C33))</f>
        <v/>
      </c>
      <c r="D33" s="138"/>
      <c r="E33" s="138"/>
      <c r="F33" s="159"/>
      <c r="G33" s="172"/>
      <c r="H33" s="171"/>
      <c r="I33" s="171"/>
      <c r="J33" s="171"/>
      <c r="K33" s="171"/>
      <c r="L33" s="173"/>
      <c r="M33" s="162">
        <f t="shared" si="22"/>
        <v>0</v>
      </c>
      <c r="N33" s="163" t="str">
        <f t="shared" si="23"/>
        <v/>
      </c>
      <c r="O33" s="163" t="str">
        <f t="shared" si="0"/>
        <v/>
      </c>
      <c r="P33" s="163" t="str">
        <f t="shared" si="0"/>
        <v/>
      </c>
      <c r="Q33" s="163">
        <f t="shared" si="24"/>
        <v>0</v>
      </c>
      <c r="R33" s="103" t="str">
        <f t="shared" si="1"/>
        <v/>
      </c>
      <c r="S33" s="103" t="str">
        <f t="shared" si="2"/>
        <v/>
      </c>
      <c r="T33" s="103" t="str">
        <f t="shared" si="3"/>
        <v/>
      </c>
      <c r="U33" s="103" t="str">
        <f t="shared" si="4"/>
        <v/>
      </c>
      <c r="V33" s="103" t="str">
        <f t="shared" si="5"/>
        <v/>
      </c>
      <c r="W33" s="103" t="str">
        <f t="shared" si="6"/>
        <v/>
      </c>
      <c r="X33" s="103">
        <f t="shared" si="7"/>
        <v>0</v>
      </c>
      <c r="Y33" s="164" t="b">
        <f t="shared" si="8"/>
        <v>0</v>
      </c>
      <c r="Z33" s="164" t="b">
        <f t="shared" si="9"/>
        <v>0</v>
      </c>
      <c r="AA33" s="164" t="b">
        <f t="shared" si="10"/>
        <v>0</v>
      </c>
      <c r="AB33" s="164" t="b">
        <f t="shared" si="11"/>
        <v>0</v>
      </c>
      <c r="AC33" s="164" t="b">
        <f t="shared" si="12"/>
        <v>0</v>
      </c>
      <c r="AD33" s="164" t="b">
        <f t="shared" si="25"/>
        <v>0</v>
      </c>
      <c r="AE33" s="164" t="b">
        <f t="shared" si="13"/>
        <v>0</v>
      </c>
      <c r="AF33" s="164" t="b">
        <f t="shared" si="14"/>
        <v>0</v>
      </c>
      <c r="AG33" s="164" t="b">
        <f t="shared" si="15"/>
        <v>0</v>
      </c>
      <c r="AH33" s="164" t="b">
        <f t="shared" si="16"/>
        <v>0</v>
      </c>
      <c r="AI33" s="169" t="str">
        <f t="shared" si="17"/>
        <v/>
      </c>
      <c r="AJ33" s="265" t="str">
        <f t="shared" si="18"/>
        <v/>
      </c>
      <c r="AK33" s="242" t="str">
        <f t="shared" si="26"/>
        <v/>
      </c>
      <c r="AL33" s="167" t="str">
        <f t="shared" si="27"/>
        <v/>
      </c>
      <c r="AM33" s="168">
        <f t="shared" si="28"/>
        <v>0</v>
      </c>
      <c r="AN33" s="149" t="str">
        <f t="shared" si="19"/>
        <v/>
      </c>
      <c r="AO33" s="150" t="str">
        <f t="shared" si="20"/>
        <v/>
      </c>
      <c r="AP33" s="138"/>
      <c r="AQ33" s="167" t="str">
        <f t="shared" si="29"/>
        <v/>
      </c>
      <c r="AR33" s="245" t="str">
        <f t="shared" si="30"/>
        <v/>
      </c>
      <c r="AS33" s="245" t="str">
        <f t="shared" si="31"/>
        <v/>
      </c>
      <c r="AT33" s="245" t="str">
        <f t="shared" si="32"/>
        <v/>
      </c>
      <c r="AU33" s="244"/>
      <c r="AV33" s="245" t="str">
        <f t="shared" si="34"/>
        <v/>
      </c>
      <c r="AW33" s="245">
        <f t="shared" si="35"/>
        <v>0</v>
      </c>
      <c r="AX33" s="244"/>
      <c r="AY33" s="60" t="str">
        <f t="shared" si="33"/>
        <v/>
      </c>
      <c r="AZ33" s="61">
        <f t="shared" si="21"/>
        <v>0</v>
      </c>
    </row>
    <row r="34" spans="1:52" ht="15" customHeight="1" x14ac:dyDescent="0.25">
      <c r="A34">
        <v>17</v>
      </c>
      <c r="B34" s="267">
        <f>'M6'!B34</f>
        <v>0</v>
      </c>
      <c r="C34" s="260" t="str">
        <f>IF('M6'!C34="","",IF('M6'!C34&gt;0,'M6'!C34))</f>
        <v/>
      </c>
      <c r="D34" s="138"/>
      <c r="E34" s="138"/>
      <c r="F34" s="159"/>
      <c r="G34" s="172"/>
      <c r="H34" s="171"/>
      <c r="I34" s="171"/>
      <c r="J34" s="171"/>
      <c r="K34" s="171"/>
      <c r="L34" s="173"/>
      <c r="M34" s="162">
        <f t="shared" si="22"/>
        <v>0</v>
      </c>
      <c r="N34" s="163" t="str">
        <f t="shared" si="23"/>
        <v/>
      </c>
      <c r="O34" s="163" t="str">
        <f t="shared" si="0"/>
        <v/>
      </c>
      <c r="P34" s="163" t="str">
        <f t="shared" si="0"/>
        <v/>
      </c>
      <c r="Q34" s="163">
        <f t="shared" si="24"/>
        <v>0</v>
      </c>
      <c r="R34" s="103" t="str">
        <f t="shared" si="1"/>
        <v/>
      </c>
      <c r="S34" s="103" t="str">
        <f t="shared" si="2"/>
        <v/>
      </c>
      <c r="T34" s="103" t="str">
        <f t="shared" si="3"/>
        <v/>
      </c>
      <c r="U34" s="103" t="str">
        <f t="shared" si="4"/>
        <v/>
      </c>
      <c r="V34" s="103" t="str">
        <f t="shared" si="5"/>
        <v/>
      </c>
      <c r="W34" s="103" t="str">
        <f t="shared" si="6"/>
        <v/>
      </c>
      <c r="X34" s="103">
        <f t="shared" si="7"/>
        <v>0</v>
      </c>
      <c r="Y34" s="164" t="b">
        <f t="shared" si="8"/>
        <v>0</v>
      </c>
      <c r="Z34" s="164" t="b">
        <f t="shared" si="9"/>
        <v>0</v>
      </c>
      <c r="AA34" s="164" t="b">
        <f t="shared" si="10"/>
        <v>0</v>
      </c>
      <c r="AB34" s="164" t="b">
        <f t="shared" si="11"/>
        <v>0</v>
      </c>
      <c r="AC34" s="164" t="b">
        <f t="shared" si="12"/>
        <v>0</v>
      </c>
      <c r="AD34" s="164" t="b">
        <f t="shared" si="25"/>
        <v>0</v>
      </c>
      <c r="AE34" s="164" t="b">
        <f t="shared" si="13"/>
        <v>0</v>
      </c>
      <c r="AF34" s="164" t="b">
        <f t="shared" si="14"/>
        <v>0</v>
      </c>
      <c r="AG34" s="164" t="b">
        <f t="shared" si="15"/>
        <v>0</v>
      </c>
      <c r="AH34" s="164" t="b">
        <f t="shared" si="16"/>
        <v>0</v>
      </c>
      <c r="AI34" s="169" t="str">
        <f t="shared" si="17"/>
        <v/>
      </c>
      <c r="AJ34" s="265" t="str">
        <f t="shared" si="18"/>
        <v/>
      </c>
      <c r="AK34" s="242" t="str">
        <f t="shared" si="26"/>
        <v/>
      </c>
      <c r="AL34" s="167" t="str">
        <f t="shared" si="27"/>
        <v/>
      </c>
      <c r="AM34" s="168">
        <f t="shared" si="28"/>
        <v>0</v>
      </c>
      <c r="AN34" s="149" t="str">
        <f t="shared" si="19"/>
        <v/>
      </c>
      <c r="AO34" s="150" t="str">
        <f t="shared" si="20"/>
        <v/>
      </c>
      <c r="AP34" s="138"/>
      <c r="AQ34" s="167" t="str">
        <f t="shared" si="29"/>
        <v/>
      </c>
      <c r="AR34" s="245" t="str">
        <f t="shared" si="30"/>
        <v/>
      </c>
      <c r="AS34" s="245" t="str">
        <f t="shared" si="31"/>
        <v/>
      </c>
      <c r="AT34" s="245" t="str">
        <f t="shared" si="32"/>
        <v/>
      </c>
      <c r="AU34" s="244"/>
      <c r="AV34" s="245" t="str">
        <f t="shared" si="34"/>
        <v/>
      </c>
      <c r="AW34" s="245">
        <f t="shared" si="35"/>
        <v>0</v>
      </c>
      <c r="AX34" s="244"/>
      <c r="AY34" s="60" t="str">
        <f t="shared" si="33"/>
        <v/>
      </c>
      <c r="AZ34" s="61">
        <f t="shared" si="21"/>
        <v>0</v>
      </c>
    </row>
    <row r="35" spans="1:52" ht="15" customHeight="1" x14ac:dyDescent="0.25">
      <c r="A35">
        <v>18</v>
      </c>
      <c r="B35" s="267">
        <f>'M6'!B35</f>
        <v>0</v>
      </c>
      <c r="C35" s="260" t="str">
        <f>IF('M6'!C35="","",IF('M6'!C35&gt;0,'M6'!C35))</f>
        <v/>
      </c>
      <c r="D35" s="138"/>
      <c r="E35" s="138"/>
      <c r="F35" s="159"/>
      <c r="G35" s="172"/>
      <c r="H35" s="171"/>
      <c r="I35" s="171"/>
      <c r="J35" s="171"/>
      <c r="K35" s="171"/>
      <c r="L35" s="202"/>
      <c r="M35" s="162">
        <f t="shared" si="22"/>
        <v>0</v>
      </c>
      <c r="N35" s="163" t="str">
        <f t="shared" si="23"/>
        <v/>
      </c>
      <c r="O35" s="163" t="str">
        <f t="shared" si="0"/>
        <v/>
      </c>
      <c r="P35" s="163" t="str">
        <f t="shared" si="0"/>
        <v/>
      </c>
      <c r="Q35" s="163">
        <f t="shared" si="24"/>
        <v>0</v>
      </c>
      <c r="R35" s="103" t="str">
        <f t="shared" si="1"/>
        <v/>
      </c>
      <c r="S35" s="103" t="str">
        <f t="shared" si="2"/>
        <v/>
      </c>
      <c r="T35" s="103" t="str">
        <f t="shared" si="3"/>
        <v/>
      </c>
      <c r="U35" s="103" t="str">
        <f t="shared" si="4"/>
        <v/>
      </c>
      <c r="V35" s="103" t="str">
        <f t="shared" si="5"/>
        <v/>
      </c>
      <c r="W35" s="103" t="str">
        <f t="shared" si="6"/>
        <v/>
      </c>
      <c r="X35" s="103">
        <f t="shared" si="7"/>
        <v>0</v>
      </c>
      <c r="Y35" s="164" t="b">
        <f t="shared" si="8"/>
        <v>0</v>
      </c>
      <c r="Z35" s="164" t="b">
        <f t="shared" si="9"/>
        <v>0</v>
      </c>
      <c r="AA35" s="164" t="b">
        <f t="shared" si="10"/>
        <v>0</v>
      </c>
      <c r="AB35" s="164" t="b">
        <f t="shared" si="11"/>
        <v>0</v>
      </c>
      <c r="AC35" s="164" t="b">
        <f t="shared" si="12"/>
        <v>0</v>
      </c>
      <c r="AD35" s="164" t="b">
        <f t="shared" si="25"/>
        <v>0</v>
      </c>
      <c r="AE35" s="164" t="b">
        <f t="shared" si="13"/>
        <v>0</v>
      </c>
      <c r="AF35" s="164" t="b">
        <f t="shared" si="14"/>
        <v>0</v>
      </c>
      <c r="AG35" s="164" t="b">
        <f t="shared" si="15"/>
        <v>0</v>
      </c>
      <c r="AH35" s="164" t="b">
        <f t="shared" si="16"/>
        <v>0</v>
      </c>
      <c r="AI35" s="169" t="str">
        <f t="shared" si="17"/>
        <v/>
      </c>
      <c r="AJ35" s="265" t="str">
        <f t="shared" si="18"/>
        <v/>
      </c>
      <c r="AK35" s="242" t="str">
        <f t="shared" si="26"/>
        <v/>
      </c>
      <c r="AL35" s="167" t="str">
        <f t="shared" si="27"/>
        <v/>
      </c>
      <c r="AM35" s="168">
        <f t="shared" si="28"/>
        <v>0</v>
      </c>
      <c r="AN35" s="149" t="str">
        <f t="shared" si="19"/>
        <v/>
      </c>
      <c r="AO35" s="150" t="str">
        <f t="shared" si="20"/>
        <v/>
      </c>
      <c r="AP35" s="138"/>
      <c r="AQ35" s="167" t="str">
        <f t="shared" si="29"/>
        <v/>
      </c>
      <c r="AR35" s="245" t="str">
        <f t="shared" si="30"/>
        <v/>
      </c>
      <c r="AS35" s="245" t="str">
        <f t="shared" si="31"/>
        <v/>
      </c>
      <c r="AT35" s="245" t="str">
        <f t="shared" si="32"/>
        <v/>
      </c>
      <c r="AU35" s="244"/>
      <c r="AV35" s="245" t="str">
        <f t="shared" si="34"/>
        <v/>
      </c>
      <c r="AW35" s="245">
        <f t="shared" si="35"/>
        <v>0</v>
      </c>
      <c r="AX35" s="244"/>
      <c r="AY35" s="60" t="str">
        <f t="shared" si="33"/>
        <v/>
      </c>
      <c r="AZ35" s="61">
        <f t="shared" si="21"/>
        <v>0</v>
      </c>
    </row>
    <row r="36" spans="1:52" ht="15" customHeight="1" x14ac:dyDescent="0.25">
      <c r="A36">
        <v>19</v>
      </c>
      <c r="B36" s="267">
        <f>'M6'!B36</f>
        <v>0</v>
      </c>
      <c r="C36" s="260" t="str">
        <f>IF('M6'!C36="","",IF('M6'!C36&gt;0,'M6'!C36))</f>
        <v/>
      </c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22"/>
        <v>0</v>
      </c>
      <c r="N36" s="163" t="str">
        <f t="shared" si="23"/>
        <v/>
      </c>
      <c r="O36" s="163" t="str">
        <f t="shared" si="0"/>
        <v/>
      </c>
      <c r="P36" s="163" t="str">
        <f t="shared" si="0"/>
        <v/>
      </c>
      <c r="Q36" s="163">
        <f t="shared" si="24"/>
        <v>0</v>
      </c>
      <c r="R36" s="103" t="str">
        <f t="shared" si="1"/>
        <v/>
      </c>
      <c r="S36" s="103" t="str">
        <f t="shared" si="2"/>
        <v/>
      </c>
      <c r="T36" s="103" t="str">
        <f t="shared" si="3"/>
        <v/>
      </c>
      <c r="U36" s="103" t="str">
        <f t="shared" si="4"/>
        <v/>
      </c>
      <c r="V36" s="103" t="str">
        <f t="shared" si="5"/>
        <v/>
      </c>
      <c r="W36" s="103" t="str">
        <f t="shared" si="6"/>
        <v/>
      </c>
      <c r="X36" s="103">
        <f t="shared" si="7"/>
        <v>0</v>
      </c>
      <c r="Y36" s="164" t="b">
        <f t="shared" si="8"/>
        <v>0</v>
      </c>
      <c r="Z36" s="164" t="b">
        <f t="shared" si="9"/>
        <v>0</v>
      </c>
      <c r="AA36" s="164" t="b">
        <f t="shared" si="10"/>
        <v>0</v>
      </c>
      <c r="AB36" s="164" t="b">
        <f t="shared" si="11"/>
        <v>0</v>
      </c>
      <c r="AC36" s="164" t="b">
        <f t="shared" si="12"/>
        <v>0</v>
      </c>
      <c r="AD36" s="164" t="b">
        <f t="shared" si="25"/>
        <v>0</v>
      </c>
      <c r="AE36" s="164" t="b">
        <f t="shared" si="13"/>
        <v>0</v>
      </c>
      <c r="AF36" s="164" t="b">
        <f t="shared" si="14"/>
        <v>0</v>
      </c>
      <c r="AG36" s="164" t="b">
        <f t="shared" si="15"/>
        <v>0</v>
      </c>
      <c r="AH36" s="164" t="b">
        <f t="shared" si="16"/>
        <v>0</v>
      </c>
      <c r="AI36" s="169" t="str">
        <f t="shared" si="17"/>
        <v/>
      </c>
      <c r="AJ36" s="265" t="str">
        <f t="shared" si="18"/>
        <v/>
      </c>
      <c r="AK36" s="242" t="str">
        <f t="shared" si="26"/>
        <v/>
      </c>
      <c r="AL36" s="167" t="str">
        <f t="shared" si="27"/>
        <v/>
      </c>
      <c r="AM36" s="168">
        <f t="shared" si="28"/>
        <v>0</v>
      </c>
      <c r="AN36" s="149" t="str">
        <f t="shared" si="19"/>
        <v/>
      </c>
      <c r="AO36" s="150" t="str">
        <f t="shared" si="20"/>
        <v/>
      </c>
      <c r="AP36" s="138"/>
      <c r="AQ36" s="167" t="str">
        <f t="shared" si="29"/>
        <v/>
      </c>
      <c r="AR36" s="245" t="str">
        <f t="shared" si="30"/>
        <v/>
      </c>
      <c r="AS36" s="245" t="str">
        <f t="shared" si="31"/>
        <v/>
      </c>
      <c r="AT36" s="245" t="str">
        <f t="shared" si="32"/>
        <v/>
      </c>
      <c r="AU36" s="244"/>
      <c r="AV36" s="245" t="str">
        <f t="shared" si="34"/>
        <v/>
      </c>
      <c r="AW36" s="245">
        <f t="shared" si="35"/>
        <v>0</v>
      </c>
      <c r="AX36" s="244"/>
      <c r="AY36" s="60" t="str">
        <f t="shared" si="33"/>
        <v/>
      </c>
      <c r="AZ36" s="61">
        <f t="shared" si="21"/>
        <v>0</v>
      </c>
    </row>
    <row r="37" spans="1:52" ht="15" customHeight="1" x14ac:dyDescent="0.25">
      <c r="A37">
        <v>20</v>
      </c>
      <c r="B37" s="267">
        <f>'M6'!B37</f>
        <v>0</v>
      </c>
      <c r="C37" s="260" t="str">
        <f>IF('M6'!C37="","",IF('M6'!C37&gt;0,'M6'!C37))</f>
        <v/>
      </c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22"/>
        <v>0</v>
      </c>
      <c r="N37" s="163" t="str">
        <f t="shared" si="23"/>
        <v/>
      </c>
      <c r="O37" s="163" t="str">
        <f t="shared" si="0"/>
        <v/>
      </c>
      <c r="P37" s="163" t="str">
        <f t="shared" si="0"/>
        <v/>
      </c>
      <c r="Q37" s="163">
        <f t="shared" si="24"/>
        <v>0</v>
      </c>
      <c r="R37" s="103" t="str">
        <f t="shared" si="1"/>
        <v/>
      </c>
      <c r="S37" s="103" t="str">
        <f t="shared" si="2"/>
        <v/>
      </c>
      <c r="T37" s="103" t="str">
        <f t="shared" si="3"/>
        <v/>
      </c>
      <c r="U37" s="103" t="str">
        <f t="shared" si="4"/>
        <v/>
      </c>
      <c r="V37" s="103" t="str">
        <f t="shared" si="5"/>
        <v/>
      </c>
      <c r="W37" s="103" t="str">
        <f t="shared" si="6"/>
        <v/>
      </c>
      <c r="X37" s="103">
        <f t="shared" si="7"/>
        <v>0</v>
      </c>
      <c r="Y37" s="164" t="b">
        <f t="shared" si="8"/>
        <v>0</v>
      </c>
      <c r="Z37" s="164" t="b">
        <f t="shared" si="9"/>
        <v>0</v>
      </c>
      <c r="AA37" s="164" t="b">
        <f t="shared" si="10"/>
        <v>0</v>
      </c>
      <c r="AB37" s="164" t="b">
        <f t="shared" si="11"/>
        <v>0</v>
      </c>
      <c r="AC37" s="164" t="b">
        <f t="shared" si="12"/>
        <v>0</v>
      </c>
      <c r="AD37" s="164" t="b">
        <f t="shared" si="25"/>
        <v>0</v>
      </c>
      <c r="AE37" s="164" t="b">
        <f t="shared" si="13"/>
        <v>0</v>
      </c>
      <c r="AF37" s="164" t="b">
        <f t="shared" si="14"/>
        <v>0</v>
      </c>
      <c r="AG37" s="164" t="b">
        <f t="shared" si="15"/>
        <v>0</v>
      </c>
      <c r="AH37" s="164" t="b">
        <f t="shared" si="16"/>
        <v>0</v>
      </c>
      <c r="AI37" s="169" t="str">
        <f t="shared" si="17"/>
        <v/>
      </c>
      <c r="AJ37" s="265" t="str">
        <f t="shared" si="18"/>
        <v/>
      </c>
      <c r="AK37" s="242" t="str">
        <f t="shared" si="26"/>
        <v/>
      </c>
      <c r="AL37" s="167" t="str">
        <f t="shared" si="27"/>
        <v/>
      </c>
      <c r="AM37" s="168">
        <f t="shared" si="28"/>
        <v>0</v>
      </c>
      <c r="AN37" s="149" t="str">
        <f t="shared" si="19"/>
        <v/>
      </c>
      <c r="AO37" s="150" t="str">
        <f t="shared" si="20"/>
        <v/>
      </c>
      <c r="AP37" s="138"/>
      <c r="AQ37" s="167" t="str">
        <f t="shared" si="29"/>
        <v/>
      </c>
      <c r="AR37" s="245" t="str">
        <f t="shared" si="30"/>
        <v/>
      </c>
      <c r="AS37" s="245" t="str">
        <f t="shared" si="31"/>
        <v/>
      </c>
      <c r="AT37" s="245" t="str">
        <f t="shared" si="32"/>
        <v/>
      </c>
      <c r="AU37" s="244"/>
      <c r="AV37" s="245" t="str">
        <f t="shared" si="34"/>
        <v/>
      </c>
      <c r="AW37" s="245">
        <f t="shared" si="35"/>
        <v>0</v>
      </c>
      <c r="AX37" s="244"/>
      <c r="AY37" s="60" t="str">
        <f t="shared" si="33"/>
        <v/>
      </c>
      <c r="AZ37" s="61">
        <f t="shared" si="21"/>
        <v>0</v>
      </c>
    </row>
    <row r="38" spans="1:52" ht="15" customHeight="1" x14ac:dyDescent="0.25">
      <c r="A38">
        <v>21</v>
      </c>
      <c r="B38" s="268">
        <f>'M6'!B38</f>
        <v>0</v>
      </c>
      <c r="C38" s="260" t="str">
        <f>IF('M6'!C38="","",IF('M6'!C38&gt;0,'M6'!C38))</f>
        <v/>
      </c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22"/>
        <v>0</v>
      </c>
      <c r="N38" s="163" t="str">
        <f t="shared" si="23"/>
        <v/>
      </c>
      <c r="O38" s="163" t="str">
        <f t="shared" si="0"/>
        <v/>
      </c>
      <c r="P38" s="163" t="str">
        <f t="shared" si="0"/>
        <v/>
      </c>
      <c r="Q38" s="163">
        <f t="shared" si="24"/>
        <v>0</v>
      </c>
      <c r="R38" s="103" t="str">
        <f t="shared" si="1"/>
        <v/>
      </c>
      <c r="S38" s="103" t="str">
        <f t="shared" si="2"/>
        <v/>
      </c>
      <c r="T38" s="103" t="str">
        <f t="shared" si="3"/>
        <v/>
      </c>
      <c r="U38" s="103" t="str">
        <f t="shared" si="4"/>
        <v/>
      </c>
      <c r="V38" s="103" t="str">
        <f t="shared" si="5"/>
        <v/>
      </c>
      <c r="W38" s="103" t="str">
        <f t="shared" si="6"/>
        <v/>
      </c>
      <c r="X38" s="103">
        <f t="shared" si="7"/>
        <v>0</v>
      </c>
      <c r="Y38" s="164" t="b">
        <f t="shared" si="8"/>
        <v>0</v>
      </c>
      <c r="Z38" s="164" t="b">
        <f t="shared" si="9"/>
        <v>0</v>
      </c>
      <c r="AA38" s="164" t="b">
        <f t="shared" si="10"/>
        <v>0</v>
      </c>
      <c r="AB38" s="164" t="b">
        <f t="shared" si="11"/>
        <v>0</v>
      </c>
      <c r="AC38" s="164" t="b">
        <f t="shared" si="12"/>
        <v>0</v>
      </c>
      <c r="AD38" s="164" t="b">
        <f t="shared" si="25"/>
        <v>0</v>
      </c>
      <c r="AE38" s="164" t="b">
        <f t="shared" si="13"/>
        <v>0</v>
      </c>
      <c r="AF38" s="164" t="b">
        <f t="shared" si="14"/>
        <v>0</v>
      </c>
      <c r="AG38" s="164" t="b">
        <f t="shared" si="15"/>
        <v>0</v>
      </c>
      <c r="AH38" s="164" t="b">
        <f t="shared" si="16"/>
        <v>0</v>
      </c>
      <c r="AI38" s="169" t="str">
        <f t="shared" si="17"/>
        <v/>
      </c>
      <c r="AJ38" s="265" t="str">
        <f t="shared" si="18"/>
        <v/>
      </c>
      <c r="AK38" s="242" t="str">
        <f t="shared" si="26"/>
        <v/>
      </c>
      <c r="AL38" s="167" t="str">
        <f t="shared" si="27"/>
        <v/>
      </c>
      <c r="AM38" s="168">
        <f t="shared" si="28"/>
        <v>0</v>
      </c>
      <c r="AN38" s="149" t="str">
        <f t="shared" si="19"/>
        <v/>
      </c>
      <c r="AO38" s="150" t="str">
        <f t="shared" si="20"/>
        <v/>
      </c>
      <c r="AP38" s="138"/>
      <c r="AQ38" s="167" t="str">
        <f t="shared" si="29"/>
        <v/>
      </c>
      <c r="AR38" s="245" t="str">
        <f t="shared" si="30"/>
        <v/>
      </c>
      <c r="AS38" s="245" t="str">
        <f t="shared" si="31"/>
        <v/>
      </c>
      <c r="AT38" s="245" t="str">
        <f t="shared" si="32"/>
        <v/>
      </c>
      <c r="AU38" s="244"/>
      <c r="AV38" s="245" t="str">
        <f t="shared" si="34"/>
        <v/>
      </c>
      <c r="AW38" s="245">
        <f t="shared" si="35"/>
        <v>0</v>
      </c>
      <c r="AX38" s="244"/>
      <c r="AY38" s="60" t="str">
        <f t="shared" si="33"/>
        <v/>
      </c>
      <c r="AZ38" s="61">
        <f t="shared" si="21"/>
        <v>0</v>
      </c>
    </row>
    <row r="39" spans="1:52" ht="15" customHeight="1" x14ac:dyDescent="0.25">
      <c r="A39">
        <v>22</v>
      </c>
      <c r="B39" s="268">
        <f>'M6'!B39</f>
        <v>0</v>
      </c>
      <c r="C39" s="260" t="str">
        <f>IF('M6'!C39="","",IF('M6'!C39&gt;0,'M6'!C39))</f>
        <v/>
      </c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22"/>
        <v>0</v>
      </c>
      <c r="N39" s="163" t="str">
        <f t="shared" si="23"/>
        <v/>
      </c>
      <c r="O39" s="163" t="str">
        <f t="shared" si="0"/>
        <v/>
      </c>
      <c r="P39" s="163" t="str">
        <f t="shared" si="0"/>
        <v/>
      </c>
      <c r="Q39" s="163">
        <f t="shared" si="24"/>
        <v>0</v>
      </c>
      <c r="R39" s="103" t="str">
        <f t="shared" si="1"/>
        <v/>
      </c>
      <c r="S39" s="103" t="str">
        <f t="shared" si="2"/>
        <v/>
      </c>
      <c r="T39" s="103" t="str">
        <f t="shared" si="3"/>
        <v/>
      </c>
      <c r="U39" s="103" t="str">
        <f t="shared" si="4"/>
        <v/>
      </c>
      <c r="V39" s="103" t="str">
        <f t="shared" si="5"/>
        <v/>
      </c>
      <c r="W39" s="103" t="str">
        <f t="shared" si="6"/>
        <v/>
      </c>
      <c r="X39" s="103">
        <f t="shared" si="7"/>
        <v>0</v>
      </c>
      <c r="Y39" s="164" t="b">
        <f t="shared" si="8"/>
        <v>0</v>
      </c>
      <c r="Z39" s="164" t="b">
        <f t="shared" si="9"/>
        <v>0</v>
      </c>
      <c r="AA39" s="164" t="b">
        <f t="shared" si="10"/>
        <v>0</v>
      </c>
      <c r="AB39" s="164" t="b">
        <f t="shared" si="11"/>
        <v>0</v>
      </c>
      <c r="AC39" s="164" t="b">
        <f t="shared" si="12"/>
        <v>0</v>
      </c>
      <c r="AD39" s="164" t="b">
        <f t="shared" si="25"/>
        <v>0</v>
      </c>
      <c r="AE39" s="164" t="b">
        <f t="shared" si="13"/>
        <v>0</v>
      </c>
      <c r="AF39" s="164" t="b">
        <f t="shared" si="14"/>
        <v>0</v>
      </c>
      <c r="AG39" s="164" t="b">
        <f t="shared" si="15"/>
        <v>0</v>
      </c>
      <c r="AH39" s="164" t="b">
        <f t="shared" si="16"/>
        <v>0</v>
      </c>
      <c r="AI39" s="169" t="str">
        <f t="shared" si="17"/>
        <v/>
      </c>
      <c r="AJ39" s="265" t="str">
        <f t="shared" si="18"/>
        <v/>
      </c>
      <c r="AK39" s="242" t="str">
        <f t="shared" si="26"/>
        <v/>
      </c>
      <c r="AL39" s="167" t="str">
        <f t="shared" si="27"/>
        <v/>
      </c>
      <c r="AM39" s="168">
        <f t="shared" si="28"/>
        <v>0</v>
      </c>
      <c r="AN39" s="149" t="str">
        <f t="shared" si="19"/>
        <v/>
      </c>
      <c r="AO39" s="150" t="str">
        <f t="shared" si="20"/>
        <v/>
      </c>
      <c r="AP39" s="138"/>
      <c r="AQ39" s="167" t="str">
        <f t="shared" si="29"/>
        <v/>
      </c>
      <c r="AR39" s="245" t="str">
        <f t="shared" si="30"/>
        <v/>
      </c>
      <c r="AS39" s="245" t="str">
        <f t="shared" si="31"/>
        <v/>
      </c>
      <c r="AT39" s="245" t="str">
        <f t="shared" si="32"/>
        <v/>
      </c>
      <c r="AU39" s="244"/>
      <c r="AV39" s="245" t="str">
        <f t="shared" si="34"/>
        <v/>
      </c>
      <c r="AW39" s="245">
        <f t="shared" si="35"/>
        <v>0</v>
      </c>
      <c r="AX39" s="244"/>
      <c r="AY39" s="60" t="str">
        <f t="shared" si="33"/>
        <v/>
      </c>
      <c r="AZ39" s="61">
        <f t="shared" si="21"/>
        <v>0</v>
      </c>
    </row>
    <row r="40" spans="1:52" ht="15" customHeight="1" x14ac:dyDescent="0.25">
      <c r="A40">
        <v>23</v>
      </c>
      <c r="B40" s="268">
        <f>'M6'!B40</f>
        <v>0</v>
      </c>
      <c r="C40" s="260" t="str">
        <f>IF('M6'!C40="","",IF('M6'!C40&gt;0,'M6'!C40))</f>
        <v/>
      </c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22"/>
        <v>0</v>
      </c>
      <c r="N40" s="163" t="str">
        <f t="shared" si="23"/>
        <v/>
      </c>
      <c r="O40" s="163" t="str">
        <f t="shared" si="0"/>
        <v/>
      </c>
      <c r="P40" s="163" t="str">
        <f t="shared" si="0"/>
        <v/>
      </c>
      <c r="Q40" s="163">
        <f t="shared" si="24"/>
        <v>0</v>
      </c>
      <c r="R40" s="103" t="str">
        <f t="shared" si="1"/>
        <v/>
      </c>
      <c r="S40" s="103" t="str">
        <f t="shared" si="2"/>
        <v/>
      </c>
      <c r="T40" s="103" t="str">
        <f t="shared" si="3"/>
        <v/>
      </c>
      <c r="U40" s="103" t="str">
        <f t="shared" si="4"/>
        <v/>
      </c>
      <c r="V40" s="103" t="str">
        <f t="shared" si="5"/>
        <v/>
      </c>
      <c r="W40" s="103" t="str">
        <f t="shared" si="6"/>
        <v/>
      </c>
      <c r="X40" s="103">
        <f t="shared" si="7"/>
        <v>0</v>
      </c>
      <c r="Y40" s="164" t="b">
        <f t="shared" si="8"/>
        <v>0</v>
      </c>
      <c r="Z40" s="164" t="b">
        <f t="shared" si="9"/>
        <v>0</v>
      </c>
      <c r="AA40" s="164" t="b">
        <f t="shared" si="10"/>
        <v>0</v>
      </c>
      <c r="AB40" s="164" t="b">
        <f t="shared" si="11"/>
        <v>0</v>
      </c>
      <c r="AC40" s="164" t="b">
        <f t="shared" si="12"/>
        <v>0</v>
      </c>
      <c r="AD40" s="164" t="b">
        <f t="shared" si="25"/>
        <v>0</v>
      </c>
      <c r="AE40" s="164" t="b">
        <f t="shared" si="13"/>
        <v>0</v>
      </c>
      <c r="AF40" s="164" t="b">
        <f t="shared" si="14"/>
        <v>0</v>
      </c>
      <c r="AG40" s="164" t="b">
        <f t="shared" si="15"/>
        <v>0</v>
      </c>
      <c r="AH40" s="164" t="b">
        <f t="shared" si="16"/>
        <v>0</v>
      </c>
      <c r="AI40" s="169" t="str">
        <f t="shared" si="17"/>
        <v/>
      </c>
      <c r="AJ40" s="265" t="str">
        <f t="shared" si="18"/>
        <v/>
      </c>
      <c r="AK40" s="242" t="str">
        <f t="shared" si="26"/>
        <v/>
      </c>
      <c r="AL40" s="167" t="str">
        <f t="shared" si="27"/>
        <v/>
      </c>
      <c r="AM40" s="168">
        <f t="shared" si="28"/>
        <v>0</v>
      </c>
      <c r="AN40" s="149" t="str">
        <f t="shared" si="19"/>
        <v/>
      </c>
      <c r="AO40" s="150" t="str">
        <f t="shared" si="20"/>
        <v/>
      </c>
      <c r="AP40" s="138"/>
      <c r="AQ40" s="167" t="str">
        <f t="shared" si="29"/>
        <v/>
      </c>
      <c r="AR40" s="245" t="str">
        <f t="shared" si="30"/>
        <v/>
      </c>
      <c r="AS40" s="245" t="str">
        <f t="shared" si="31"/>
        <v/>
      </c>
      <c r="AT40" s="245" t="str">
        <f t="shared" si="32"/>
        <v/>
      </c>
      <c r="AU40" s="244"/>
      <c r="AV40" s="245" t="str">
        <f t="shared" si="34"/>
        <v/>
      </c>
      <c r="AW40" s="245">
        <f t="shared" si="35"/>
        <v>0</v>
      </c>
      <c r="AX40" s="244"/>
      <c r="AY40" s="60" t="str">
        <f t="shared" si="33"/>
        <v/>
      </c>
      <c r="AZ40" s="61">
        <f t="shared" si="21"/>
        <v>0</v>
      </c>
    </row>
    <row r="41" spans="1:52" ht="15" customHeight="1" x14ac:dyDescent="0.25">
      <c r="A41">
        <v>24</v>
      </c>
      <c r="B41" s="268">
        <f>'M6'!B41</f>
        <v>0</v>
      </c>
      <c r="C41" s="260" t="str">
        <f>IF('M6'!C41="","",IF('M6'!C41&gt;0,'M6'!C41))</f>
        <v/>
      </c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22"/>
        <v>0</v>
      </c>
      <c r="N41" s="163" t="str">
        <f t="shared" si="23"/>
        <v/>
      </c>
      <c r="O41" s="163" t="str">
        <f t="shared" si="0"/>
        <v/>
      </c>
      <c r="P41" s="163" t="str">
        <f t="shared" si="0"/>
        <v/>
      </c>
      <c r="Q41" s="163">
        <f t="shared" si="24"/>
        <v>0</v>
      </c>
      <c r="R41" s="103" t="str">
        <f t="shared" si="1"/>
        <v/>
      </c>
      <c r="S41" s="103" t="str">
        <f t="shared" si="2"/>
        <v/>
      </c>
      <c r="T41" s="103" t="str">
        <f t="shared" si="3"/>
        <v/>
      </c>
      <c r="U41" s="103" t="str">
        <f t="shared" si="4"/>
        <v/>
      </c>
      <c r="V41" s="103" t="str">
        <f t="shared" si="5"/>
        <v/>
      </c>
      <c r="W41" s="103" t="str">
        <f t="shared" si="6"/>
        <v/>
      </c>
      <c r="X41" s="103">
        <f t="shared" si="7"/>
        <v>0</v>
      </c>
      <c r="Y41" s="164" t="b">
        <f t="shared" si="8"/>
        <v>0</v>
      </c>
      <c r="Z41" s="164" t="b">
        <f t="shared" si="9"/>
        <v>0</v>
      </c>
      <c r="AA41" s="164" t="b">
        <f t="shared" si="10"/>
        <v>0</v>
      </c>
      <c r="AB41" s="164" t="b">
        <f t="shared" si="11"/>
        <v>0</v>
      </c>
      <c r="AC41" s="164" t="b">
        <f t="shared" si="12"/>
        <v>0</v>
      </c>
      <c r="AD41" s="164" t="b">
        <f t="shared" si="25"/>
        <v>0</v>
      </c>
      <c r="AE41" s="164" t="b">
        <f t="shared" si="13"/>
        <v>0</v>
      </c>
      <c r="AF41" s="164" t="b">
        <f t="shared" si="14"/>
        <v>0</v>
      </c>
      <c r="AG41" s="164" t="b">
        <f t="shared" si="15"/>
        <v>0</v>
      </c>
      <c r="AH41" s="164" t="b">
        <f t="shared" si="16"/>
        <v>0</v>
      </c>
      <c r="AI41" s="169" t="str">
        <f t="shared" si="17"/>
        <v/>
      </c>
      <c r="AJ41" s="265" t="str">
        <f t="shared" si="18"/>
        <v/>
      </c>
      <c r="AK41" s="242" t="str">
        <f t="shared" si="26"/>
        <v/>
      </c>
      <c r="AL41" s="167" t="str">
        <f t="shared" si="27"/>
        <v/>
      </c>
      <c r="AM41" s="168">
        <f t="shared" si="28"/>
        <v>0</v>
      </c>
      <c r="AN41" s="149" t="str">
        <f t="shared" si="19"/>
        <v/>
      </c>
      <c r="AO41" s="150" t="str">
        <f t="shared" si="20"/>
        <v/>
      </c>
      <c r="AP41" s="138"/>
      <c r="AQ41" s="167" t="str">
        <f t="shared" si="29"/>
        <v/>
      </c>
      <c r="AR41" s="245" t="str">
        <f t="shared" si="30"/>
        <v/>
      </c>
      <c r="AS41" s="245" t="str">
        <f t="shared" si="31"/>
        <v/>
      </c>
      <c r="AT41" s="245" t="str">
        <f t="shared" si="32"/>
        <v/>
      </c>
      <c r="AU41" s="244"/>
      <c r="AV41" s="245" t="str">
        <f t="shared" si="34"/>
        <v/>
      </c>
      <c r="AW41" s="245">
        <f t="shared" si="35"/>
        <v>0</v>
      </c>
      <c r="AX41" s="244"/>
      <c r="AY41" s="60" t="str">
        <f t="shared" si="33"/>
        <v/>
      </c>
      <c r="AZ41" s="61">
        <f t="shared" si="21"/>
        <v>0</v>
      </c>
    </row>
    <row r="42" spans="1:52" ht="15" customHeight="1" x14ac:dyDescent="0.25">
      <c r="A42">
        <v>25</v>
      </c>
      <c r="B42" s="268">
        <f>'M6'!B42</f>
        <v>0</v>
      </c>
      <c r="C42" s="260" t="str">
        <f>IF('M6'!C42="","",IF('M6'!C42&gt;0,'M6'!C42))</f>
        <v/>
      </c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22"/>
        <v>0</v>
      </c>
      <c r="N42" s="163" t="str">
        <f t="shared" si="23"/>
        <v/>
      </c>
      <c r="O42" s="163" t="str">
        <f t="shared" si="0"/>
        <v/>
      </c>
      <c r="P42" s="163" t="str">
        <f t="shared" si="0"/>
        <v/>
      </c>
      <c r="Q42" s="163">
        <f t="shared" si="24"/>
        <v>0</v>
      </c>
      <c r="R42" s="103" t="str">
        <f t="shared" si="1"/>
        <v/>
      </c>
      <c r="S42" s="103" t="str">
        <f t="shared" si="2"/>
        <v/>
      </c>
      <c r="T42" s="103" t="str">
        <f t="shared" si="3"/>
        <v/>
      </c>
      <c r="U42" s="103" t="str">
        <f t="shared" si="4"/>
        <v/>
      </c>
      <c r="V42" s="103" t="str">
        <f t="shared" si="5"/>
        <v/>
      </c>
      <c r="W42" s="103" t="str">
        <f t="shared" si="6"/>
        <v/>
      </c>
      <c r="X42" s="103">
        <f t="shared" si="7"/>
        <v>0</v>
      </c>
      <c r="Y42" s="164" t="b">
        <f t="shared" si="8"/>
        <v>0</v>
      </c>
      <c r="Z42" s="164" t="b">
        <f t="shared" si="9"/>
        <v>0</v>
      </c>
      <c r="AA42" s="164" t="b">
        <f t="shared" si="10"/>
        <v>0</v>
      </c>
      <c r="AB42" s="164" t="b">
        <f t="shared" si="11"/>
        <v>0</v>
      </c>
      <c r="AC42" s="164" t="b">
        <f t="shared" si="12"/>
        <v>0</v>
      </c>
      <c r="AD42" s="164" t="b">
        <f t="shared" si="25"/>
        <v>0</v>
      </c>
      <c r="AE42" s="164" t="b">
        <f t="shared" si="13"/>
        <v>0</v>
      </c>
      <c r="AF42" s="164" t="b">
        <f t="shared" si="14"/>
        <v>0</v>
      </c>
      <c r="AG42" s="164" t="b">
        <f t="shared" si="15"/>
        <v>0</v>
      </c>
      <c r="AH42" s="164" t="b">
        <f t="shared" si="16"/>
        <v>0</v>
      </c>
      <c r="AI42" s="169" t="str">
        <f t="shared" si="17"/>
        <v/>
      </c>
      <c r="AJ42" s="265" t="str">
        <f t="shared" si="18"/>
        <v/>
      </c>
      <c r="AK42" s="242" t="str">
        <f t="shared" si="26"/>
        <v/>
      </c>
      <c r="AL42" s="167" t="str">
        <f t="shared" si="27"/>
        <v/>
      </c>
      <c r="AM42" s="168">
        <f t="shared" si="28"/>
        <v>0</v>
      </c>
      <c r="AN42" s="149" t="str">
        <f t="shared" si="19"/>
        <v/>
      </c>
      <c r="AO42" s="150" t="str">
        <f t="shared" si="20"/>
        <v/>
      </c>
      <c r="AP42" s="138"/>
      <c r="AQ42" s="167" t="str">
        <f t="shared" si="29"/>
        <v/>
      </c>
      <c r="AR42" s="245" t="str">
        <f t="shared" si="30"/>
        <v/>
      </c>
      <c r="AS42" s="245" t="str">
        <f t="shared" si="31"/>
        <v/>
      </c>
      <c r="AT42" s="245" t="str">
        <f t="shared" si="32"/>
        <v/>
      </c>
      <c r="AU42" s="244"/>
      <c r="AV42" s="245" t="str">
        <f t="shared" si="34"/>
        <v/>
      </c>
      <c r="AW42" s="245">
        <f t="shared" si="35"/>
        <v>0</v>
      </c>
      <c r="AX42" s="244"/>
      <c r="AY42" s="60" t="str">
        <f t="shared" si="33"/>
        <v/>
      </c>
      <c r="AZ42" s="61">
        <f t="shared" si="21"/>
        <v>0</v>
      </c>
    </row>
    <row r="43" spans="1:52" ht="15" customHeight="1" x14ac:dyDescent="0.25">
      <c r="A43">
        <v>26</v>
      </c>
      <c r="B43" s="268">
        <f>'M6'!B43</f>
        <v>0</v>
      </c>
      <c r="C43" s="260" t="str">
        <f>IF('M6'!C43="","",IF('M6'!C43&gt;0,'M6'!C43))</f>
        <v/>
      </c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22"/>
        <v>0</v>
      </c>
      <c r="N43" s="163" t="str">
        <f t="shared" si="23"/>
        <v/>
      </c>
      <c r="O43" s="163" t="str">
        <f t="shared" si="0"/>
        <v/>
      </c>
      <c r="P43" s="163" t="str">
        <f t="shared" si="0"/>
        <v/>
      </c>
      <c r="Q43" s="163">
        <f t="shared" si="24"/>
        <v>0</v>
      </c>
      <c r="R43" s="103" t="str">
        <f t="shared" si="1"/>
        <v/>
      </c>
      <c r="S43" s="103" t="str">
        <f t="shared" si="2"/>
        <v/>
      </c>
      <c r="T43" s="103" t="str">
        <f t="shared" si="3"/>
        <v/>
      </c>
      <c r="U43" s="103" t="str">
        <f t="shared" si="4"/>
        <v/>
      </c>
      <c r="V43" s="103" t="str">
        <f t="shared" si="5"/>
        <v/>
      </c>
      <c r="W43" s="103" t="str">
        <f t="shared" si="6"/>
        <v/>
      </c>
      <c r="X43" s="103">
        <f t="shared" si="7"/>
        <v>0</v>
      </c>
      <c r="Y43" s="164" t="b">
        <f t="shared" si="8"/>
        <v>0</v>
      </c>
      <c r="Z43" s="164" t="b">
        <f t="shared" si="9"/>
        <v>0</v>
      </c>
      <c r="AA43" s="164" t="b">
        <f t="shared" si="10"/>
        <v>0</v>
      </c>
      <c r="AB43" s="164" t="b">
        <f t="shared" si="11"/>
        <v>0</v>
      </c>
      <c r="AC43" s="164" t="b">
        <f t="shared" si="12"/>
        <v>0</v>
      </c>
      <c r="AD43" s="164" t="b">
        <f t="shared" si="25"/>
        <v>0</v>
      </c>
      <c r="AE43" s="164" t="b">
        <f t="shared" si="13"/>
        <v>0</v>
      </c>
      <c r="AF43" s="164" t="b">
        <f t="shared" si="14"/>
        <v>0</v>
      </c>
      <c r="AG43" s="164" t="b">
        <f t="shared" si="15"/>
        <v>0</v>
      </c>
      <c r="AH43" s="164" t="b">
        <f t="shared" si="16"/>
        <v>0</v>
      </c>
      <c r="AI43" s="169" t="str">
        <f t="shared" si="17"/>
        <v/>
      </c>
      <c r="AJ43" s="265" t="str">
        <f t="shared" si="18"/>
        <v/>
      </c>
      <c r="AK43" s="242" t="str">
        <f t="shared" si="26"/>
        <v/>
      </c>
      <c r="AL43" s="167" t="str">
        <f t="shared" si="27"/>
        <v/>
      </c>
      <c r="AM43" s="168">
        <f t="shared" si="28"/>
        <v>0</v>
      </c>
      <c r="AN43" s="149" t="str">
        <f t="shared" si="19"/>
        <v/>
      </c>
      <c r="AO43" s="150" t="str">
        <f t="shared" si="20"/>
        <v/>
      </c>
      <c r="AP43" s="138"/>
      <c r="AQ43" s="167" t="str">
        <f t="shared" si="29"/>
        <v/>
      </c>
      <c r="AR43" s="245" t="str">
        <f t="shared" si="30"/>
        <v/>
      </c>
      <c r="AS43" s="245" t="str">
        <f t="shared" si="31"/>
        <v/>
      </c>
      <c r="AT43" s="245" t="str">
        <f t="shared" si="32"/>
        <v/>
      </c>
      <c r="AU43" s="244"/>
      <c r="AV43" s="245" t="str">
        <f t="shared" si="34"/>
        <v/>
      </c>
      <c r="AW43" s="245">
        <f t="shared" si="35"/>
        <v>0</v>
      </c>
      <c r="AX43" s="244"/>
      <c r="AY43" s="60" t="str">
        <f t="shared" si="33"/>
        <v/>
      </c>
      <c r="AZ43" s="61">
        <f t="shared" si="21"/>
        <v>0</v>
      </c>
    </row>
    <row r="44" spans="1:52" ht="15" customHeight="1" x14ac:dyDescent="0.25">
      <c r="A44">
        <v>27</v>
      </c>
      <c r="B44" s="268">
        <f>'M6'!B44</f>
        <v>0</v>
      </c>
      <c r="C44" s="260" t="str">
        <f>IF('M6'!C44="","",IF('M6'!C44&gt;0,'M6'!C44))</f>
        <v/>
      </c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22"/>
        <v>0</v>
      </c>
      <c r="N44" s="163" t="str">
        <f t="shared" si="23"/>
        <v/>
      </c>
      <c r="O44" s="163" t="str">
        <f t="shared" si="0"/>
        <v/>
      </c>
      <c r="P44" s="163" t="str">
        <f t="shared" si="0"/>
        <v/>
      </c>
      <c r="Q44" s="163">
        <f t="shared" si="24"/>
        <v>0</v>
      </c>
      <c r="R44" s="103" t="str">
        <f t="shared" si="1"/>
        <v/>
      </c>
      <c r="S44" s="103" t="str">
        <f t="shared" si="2"/>
        <v/>
      </c>
      <c r="T44" s="103" t="str">
        <f t="shared" si="3"/>
        <v/>
      </c>
      <c r="U44" s="103" t="str">
        <f t="shared" si="4"/>
        <v/>
      </c>
      <c r="V44" s="103" t="str">
        <f t="shared" si="5"/>
        <v/>
      </c>
      <c r="W44" s="103" t="str">
        <f t="shared" si="6"/>
        <v/>
      </c>
      <c r="X44" s="103">
        <f t="shared" si="7"/>
        <v>0</v>
      </c>
      <c r="Y44" s="164" t="b">
        <f t="shared" si="8"/>
        <v>0</v>
      </c>
      <c r="Z44" s="164" t="b">
        <f t="shared" si="9"/>
        <v>0</v>
      </c>
      <c r="AA44" s="164" t="b">
        <f t="shared" si="10"/>
        <v>0</v>
      </c>
      <c r="AB44" s="164" t="b">
        <f t="shared" si="11"/>
        <v>0</v>
      </c>
      <c r="AC44" s="164" t="b">
        <f t="shared" si="12"/>
        <v>0</v>
      </c>
      <c r="AD44" s="164" t="b">
        <f t="shared" si="25"/>
        <v>0</v>
      </c>
      <c r="AE44" s="164" t="b">
        <f t="shared" si="13"/>
        <v>0</v>
      </c>
      <c r="AF44" s="164" t="b">
        <f t="shared" si="14"/>
        <v>0</v>
      </c>
      <c r="AG44" s="164" t="b">
        <f t="shared" si="15"/>
        <v>0</v>
      </c>
      <c r="AH44" s="164" t="b">
        <f t="shared" si="16"/>
        <v>0</v>
      </c>
      <c r="AI44" s="169" t="str">
        <f t="shared" si="17"/>
        <v/>
      </c>
      <c r="AJ44" s="265" t="str">
        <f t="shared" si="18"/>
        <v/>
      </c>
      <c r="AK44" s="242" t="str">
        <f t="shared" si="26"/>
        <v/>
      </c>
      <c r="AL44" s="167" t="str">
        <f t="shared" si="27"/>
        <v/>
      </c>
      <c r="AM44" s="168">
        <f t="shared" si="28"/>
        <v>0</v>
      </c>
      <c r="AN44" s="149" t="str">
        <f t="shared" si="19"/>
        <v/>
      </c>
      <c r="AO44" s="150" t="str">
        <f t="shared" si="20"/>
        <v/>
      </c>
      <c r="AP44" s="138"/>
      <c r="AQ44" s="167" t="str">
        <f t="shared" si="29"/>
        <v/>
      </c>
      <c r="AR44" s="245" t="str">
        <f t="shared" si="30"/>
        <v/>
      </c>
      <c r="AS44" s="245" t="str">
        <f t="shared" si="31"/>
        <v/>
      </c>
      <c r="AT44" s="245" t="str">
        <f t="shared" si="32"/>
        <v/>
      </c>
      <c r="AU44" s="244"/>
      <c r="AV44" s="245" t="str">
        <f t="shared" si="34"/>
        <v/>
      </c>
      <c r="AW44" s="245">
        <f t="shared" si="35"/>
        <v>0</v>
      </c>
      <c r="AX44" s="244"/>
      <c r="AY44" s="60" t="str">
        <f t="shared" si="33"/>
        <v/>
      </c>
      <c r="AZ44" s="61">
        <f t="shared" si="21"/>
        <v>0</v>
      </c>
    </row>
    <row r="45" spans="1:52" ht="15" customHeight="1" x14ac:dyDescent="0.25">
      <c r="A45">
        <v>28</v>
      </c>
      <c r="B45" s="268">
        <f>'M6'!B45</f>
        <v>0</v>
      </c>
      <c r="C45" s="260" t="str">
        <f>IF('M6'!C45="","",IF('M6'!C45&gt;0,'M6'!C45))</f>
        <v/>
      </c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22"/>
        <v>0</v>
      </c>
      <c r="N45" s="163" t="str">
        <f t="shared" si="23"/>
        <v/>
      </c>
      <c r="O45" s="163" t="str">
        <f t="shared" si="0"/>
        <v/>
      </c>
      <c r="P45" s="163" t="str">
        <f t="shared" si="0"/>
        <v/>
      </c>
      <c r="Q45" s="163">
        <f t="shared" si="24"/>
        <v>0</v>
      </c>
      <c r="R45" s="103" t="str">
        <f t="shared" si="1"/>
        <v/>
      </c>
      <c r="S45" s="103" t="str">
        <f t="shared" si="2"/>
        <v/>
      </c>
      <c r="T45" s="103" t="str">
        <f t="shared" si="3"/>
        <v/>
      </c>
      <c r="U45" s="103" t="str">
        <f t="shared" si="4"/>
        <v/>
      </c>
      <c r="V45" s="103" t="str">
        <f t="shared" si="5"/>
        <v/>
      </c>
      <c r="W45" s="103" t="str">
        <f t="shared" si="6"/>
        <v/>
      </c>
      <c r="X45" s="103">
        <f t="shared" si="7"/>
        <v>0</v>
      </c>
      <c r="Y45" s="164" t="b">
        <f t="shared" si="8"/>
        <v>0</v>
      </c>
      <c r="Z45" s="164" t="b">
        <f t="shared" si="9"/>
        <v>0</v>
      </c>
      <c r="AA45" s="164" t="b">
        <f t="shared" si="10"/>
        <v>0</v>
      </c>
      <c r="AB45" s="164" t="b">
        <f t="shared" si="11"/>
        <v>0</v>
      </c>
      <c r="AC45" s="164" t="b">
        <f t="shared" si="12"/>
        <v>0</v>
      </c>
      <c r="AD45" s="164" t="b">
        <f t="shared" si="25"/>
        <v>0</v>
      </c>
      <c r="AE45" s="164" t="b">
        <f t="shared" si="13"/>
        <v>0</v>
      </c>
      <c r="AF45" s="164" t="b">
        <f t="shared" si="14"/>
        <v>0</v>
      </c>
      <c r="AG45" s="164" t="b">
        <f t="shared" si="15"/>
        <v>0</v>
      </c>
      <c r="AH45" s="164" t="b">
        <f t="shared" si="16"/>
        <v>0</v>
      </c>
      <c r="AI45" s="169" t="str">
        <f t="shared" si="17"/>
        <v/>
      </c>
      <c r="AJ45" s="265" t="str">
        <f t="shared" si="18"/>
        <v/>
      </c>
      <c r="AK45" s="242" t="str">
        <f t="shared" si="26"/>
        <v/>
      </c>
      <c r="AL45" s="167" t="str">
        <f t="shared" si="27"/>
        <v/>
      </c>
      <c r="AM45" s="168">
        <f t="shared" si="28"/>
        <v>0</v>
      </c>
      <c r="AN45" s="149" t="str">
        <f t="shared" si="19"/>
        <v/>
      </c>
      <c r="AO45" s="150" t="str">
        <f t="shared" si="20"/>
        <v/>
      </c>
      <c r="AP45" s="138"/>
      <c r="AQ45" s="167" t="str">
        <f t="shared" si="29"/>
        <v/>
      </c>
      <c r="AR45" s="245" t="str">
        <f t="shared" si="30"/>
        <v/>
      </c>
      <c r="AS45" s="245" t="str">
        <f t="shared" si="31"/>
        <v/>
      </c>
      <c r="AT45" s="245" t="str">
        <f t="shared" si="32"/>
        <v/>
      </c>
      <c r="AU45" s="244"/>
      <c r="AV45" s="245" t="str">
        <f t="shared" si="34"/>
        <v/>
      </c>
      <c r="AW45" s="245">
        <f t="shared" si="35"/>
        <v>0</v>
      </c>
      <c r="AX45" s="244"/>
      <c r="AY45" s="60" t="str">
        <f t="shared" si="33"/>
        <v/>
      </c>
      <c r="AZ45" s="61">
        <f t="shared" si="21"/>
        <v>0</v>
      </c>
    </row>
    <row r="46" spans="1:52" ht="15" customHeight="1" x14ac:dyDescent="0.25">
      <c r="A46">
        <v>29</v>
      </c>
      <c r="B46" s="268">
        <f>'M6'!B46</f>
        <v>0</v>
      </c>
      <c r="C46" s="260" t="str">
        <f>IF('M6'!C46="","",IF('M6'!C46&gt;0,'M6'!C46))</f>
        <v/>
      </c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22"/>
        <v>0</v>
      </c>
      <c r="N46" s="163" t="str">
        <f t="shared" si="23"/>
        <v/>
      </c>
      <c r="O46" s="163" t="str">
        <f t="shared" si="0"/>
        <v/>
      </c>
      <c r="P46" s="163" t="str">
        <f t="shared" si="0"/>
        <v/>
      </c>
      <c r="Q46" s="163">
        <f t="shared" si="24"/>
        <v>0</v>
      </c>
      <c r="R46" s="103" t="str">
        <f t="shared" si="1"/>
        <v/>
      </c>
      <c r="S46" s="103" t="str">
        <f t="shared" si="2"/>
        <v/>
      </c>
      <c r="T46" s="103" t="str">
        <f t="shared" si="3"/>
        <v/>
      </c>
      <c r="U46" s="103" t="str">
        <f t="shared" si="4"/>
        <v/>
      </c>
      <c r="V46" s="103" t="str">
        <f t="shared" si="5"/>
        <v/>
      </c>
      <c r="W46" s="103" t="str">
        <f t="shared" si="6"/>
        <v/>
      </c>
      <c r="X46" s="103">
        <f t="shared" si="7"/>
        <v>0</v>
      </c>
      <c r="Y46" s="164" t="b">
        <f t="shared" si="8"/>
        <v>0</v>
      </c>
      <c r="Z46" s="164" t="b">
        <f t="shared" si="9"/>
        <v>0</v>
      </c>
      <c r="AA46" s="164" t="b">
        <f t="shared" si="10"/>
        <v>0</v>
      </c>
      <c r="AB46" s="164" t="b">
        <f t="shared" si="11"/>
        <v>0</v>
      </c>
      <c r="AC46" s="164" t="b">
        <f t="shared" si="12"/>
        <v>0</v>
      </c>
      <c r="AD46" s="164" t="b">
        <f t="shared" si="25"/>
        <v>0</v>
      </c>
      <c r="AE46" s="164" t="b">
        <f t="shared" si="13"/>
        <v>0</v>
      </c>
      <c r="AF46" s="164" t="b">
        <f t="shared" si="14"/>
        <v>0</v>
      </c>
      <c r="AG46" s="164" t="b">
        <f t="shared" si="15"/>
        <v>0</v>
      </c>
      <c r="AH46" s="164" t="b">
        <f t="shared" si="16"/>
        <v>0</v>
      </c>
      <c r="AI46" s="169" t="str">
        <f t="shared" si="17"/>
        <v/>
      </c>
      <c r="AJ46" s="265" t="str">
        <f t="shared" si="18"/>
        <v/>
      </c>
      <c r="AK46" s="242" t="str">
        <f t="shared" si="26"/>
        <v/>
      </c>
      <c r="AL46" s="167" t="str">
        <f t="shared" si="27"/>
        <v/>
      </c>
      <c r="AM46" s="168">
        <f t="shared" si="28"/>
        <v>0</v>
      </c>
      <c r="AN46" s="149" t="str">
        <f t="shared" si="19"/>
        <v/>
      </c>
      <c r="AO46" s="150" t="str">
        <f t="shared" si="20"/>
        <v/>
      </c>
      <c r="AP46" s="138"/>
      <c r="AQ46" s="167" t="str">
        <f t="shared" si="29"/>
        <v/>
      </c>
      <c r="AR46" s="245" t="str">
        <f t="shared" si="30"/>
        <v/>
      </c>
      <c r="AS46" s="245" t="str">
        <f t="shared" si="31"/>
        <v/>
      </c>
      <c r="AT46" s="245" t="str">
        <f t="shared" si="32"/>
        <v/>
      </c>
      <c r="AU46" s="244"/>
      <c r="AV46" s="245" t="str">
        <f t="shared" si="34"/>
        <v/>
      </c>
      <c r="AW46" s="245">
        <f t="shared" si="35"/>
        <v>0</v>
      </c>
      <c r="AX46" s="244"/>
      <c r="AY46" s="60" t="str">
        <f t="shared" si="33"/>
        <v/>
      </c>
      <c r="AZ46" s="61">
        <f t="shared" si="21"/>
        <v>0</v>
      </c>
    </row>
    <row r="47" spans="1:52" ht="15" customHeight="1" x14ac:dyDescent="0.25">
      <c r="A47">
        <v>30</v>
      </c>
      <c r="B47" s="268">
        <f>'M6'!B47</f>
        <v>0</v>
      </c>
      <c r="C47" s="260" t="str">
        <f>IF('M6'!C47="","",IF('M6'!C47&gt;0,'M6'!C47))</f>
        <v/>
      </c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22"/>
        <v>0</v>
      </c>
      <c r="N47" s="163" t="str">
        <f t="shared" si="23"/>
        <v/>
      </c>
      <c r="O47" s="163" t="str">
        <f t="shared" si="0"/>
        <v/>
      </c>
      <c r="P47" s="163" t="str">
        <f t="shared" si="0"/>
        <v/>
      </c>
      <c r="Q47" s="163">
        <f t="shared" si="24"/>
        <v>0</v>
      </c>
      <c r="R47" s="103" t="str">
        <f t="shared" si="1"/>
        <v/>
      </c>
      <c r="S47" s="103" t="str">
        <f t="shared" si="2"/>
        <v/>
      </c>
      <c r="T47" s="103" t="str">
        <f t="shared" si="3"/>
        <v/>
      </c>
      <c r="U47" s="103" t="str">
        <f t="shared" si="4"/>
        <v/>
      </c>
      <c r="V47" s="103" t="str">
        <f t="shared" si="5"/>
        <v/>
      </c>
      <c r="W47" s="103" t="str">
        <f t="shared" si="6"/>
        <v/>
      </c>
      <c r="X47" s="103">
        <f t="shared" si="7"/>
        <v>0</v>
      </c>
      <c r="Y47" s="164" t="b">
        <f t="shared" si="8"/>
        <v>0</v>
      </c>
      <c r="Z47" s="164" t="b">
        <f t="shared" si="9"/>
        <v>0</v>
      </c>
      <c r="AA47" s="164" t="b">
        <f t="shared" si="10"/>
        <v>0</v>
      </c>
      <c r="AB47" s="164" t="b">
        <f t="shared" si="11"/>
        <v>0</v>
      </c>
      <c r="AC47" s="164" t="b">
        <f t="shared" si="12"/>
        <v>0</v>
      </c>
      <c r="AD47" s="164" t="b">
        <f t="shared" si="25"/>
        <v>0</v>
      </c>
      <c r="AE47" s="164" t="b">
        <f t="shared" si="13"/>
        <v>0</v>
      </c>
      <c r="AF47" s="164" t="b">
        <f t="shared" si="14"/>
        <v>0</v>
      </c>
      <c r="AG47" s="164" t="b">
        <f t="shared" si="15"/>
        <v>0</v>
      </c>
      <c r="AH47" s="164" t="b">
        <f t="shared" si="16"/>
        <v>0</v>
      </c>
      <c r="AI47" s="169" t="str">
        <f t="shared" si="17"/>
        <v/>
      </c>
      <c r="AJ47" s="265" t="str">
        <f t="shared" si="18"/>
        <v/>
      </c>
      <c r="AK47" s="242" t="str">
        <f t="shared" si="26"/>
        <v/>
      </c>
      <c r="AL47" s="167" t="str">
        <f t="shared" si="27"/>
        <v/>
      </c>
      <c r="AM47" s="168">
        <f t="shared" si="28"/>
        <v>0</v>
      </c>
      <c r="AN47" s="149" t="str">
        <f t="shared" si="19"/>
        <v/>
      </c>
      <c r="AO47" s="150" t="str">
        <f t="shared" si="20"/>
        <v/>
      </c>
      <c r="AP47" s="138"/>
      <c r="AQ47" s="167" t="str">
        <f t="shared" si="29"/>
        <v/>
      </c>
      <c r="AR47" s="245" t="str">
        <f t="shared" si="30"/>
        <v/>
      </c>
      <c r="AS47" s="245" t="str">
        <f t="shared" si="31"/>
        <v/>
      </c>
      <c r="AT47" s="245" t="str">
        <f t="shared" si="32"/>
        <v/>
      </c>
      <c r="AU47" s="244"/>
      <c r="AV47" s="245" t="str">
        <f t="shared" si="34"/>
        <v/>
      </c>
      <c r="AW47" s="245">
        <f t="shared" si="35"/>
        <v>0</v>
      </c>
      <c r="AX47" s="244"/>
      <c r="AY47" s="60" t="str">
        <f t="shared" si="33"/>
        <v/>
      </c>
      <c r="AZ47" s="61">
        <f t="shared" si="21"/>
        <v>0</v>
      </c>
    </row>
    <row r="48" spans="1:52" ht="15" customHeight="1" x14ac:dyDescent="0.25">
      <c r="A48">
        <v>31</v>
      </c>
      <c r="B48" s="268">
        <f>'M6'!B48</f>
        <v>0</v>
      </c>
      <c r="C48" s="260" t="str">
        <f>IF('M6'!C48="","",IF('M6'!C48&gt;0,'M6'!C48))</f>
        <v/>
      </c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22"/>
        <v>0</v>
      </c>
      <c r="N48" s="163" t="str">
        <f t="shared" si="23"/>
        <v/>
      </c>
      <c r="O48" s="163" t="str">
        <f t="shared" si="0"/>
        <v/>
      </c>
      <c r="P48" s="163" t="str">
        <f t="shared" si="0"/>
        <v/>
      </c>
      <c r="Q48" s="163">
        <f t="shared" si="24"/>
        <v>0</v>
      </c>
      <c r="R48" s="103" t="str">
        <f t="shared" si="1"/>
        <v/>
      </c>
      <c r="S48" s="103" t="str">
        <f t="shared" si="2"/>
        <v/>
      </c>
      <c r="T48" s="103" t="str">
        <f t="shared" si="3"/>
        <v/>
      </c>
      <c r="U48" s="103" t="str">
        <f t="shared" si="4"/>
        <v/>
      </c>
      <c r="V48" s="103" t="str">
        <f t="shared" si="5"/>
        <v/>
      </c>
      <c r="W48" s="103" t="str">
        <f t="shared" si="6"/>
        <v/>
      </c>
      <c r="X48" s="103">
        <f t="shared" si="7"/>
        <v>0</v>
      </c>
      <c r="Y48" s="164" t="b">
        <f t="shared" si="8"/>
        <v>0</v>
      </c>
      <c r="Z48" s="164" t="b">
        <f t="shared" si="9"/>
        <v>0</v>
      </c>
      <c r="AA48" s="164" t="b">
        <f t="shared" si="10"/>
        <v>0</v>
      </c>
      <c r="AB48" s="164" t="b">
        <f t="shared" si="11"/>
        <v>0</v>
      </c>
      <c r="AC48" s="164" t="b">
        <f t="shared" si="12"/>
        <v>0</v>
      </c>
      <c r="AD48" s="164" t="b">
        <f t="shared" si="25"/>
        <v>0</v>
      </c>
      <c r="AE48" s="164" t="b">
        <f t="shared" si="13"/>
        <v>0</v>
      </c>
      <c r="AF48" s="164" t="b">
        <f t="shared" si="14"/>
        <v>0</v>
      </c>
      <c r="AG48" s="164" t="b">
        <f t="shared" si="15"/>
        <v>0</v>
      </c>
      <c r="AH48" s="164" t="b">
        <f t="shared" si="16"/>
        <v>0</v>
      </c>
      <c r="AI48" s="169" t="str">
        <f t="shared" si="17"/>
        <v/>
      </c>
      <c r="AJ48" s="265" t="str">
        <f t="shared" si="18"/>
        <v/>
      </c>
      <c r="AK48" s="242" t="str">
        <f t="shared" si="26"/>
        <v/>
      </c>
      <c r="AL48" s="167" t="str">
        <f t="shared" si="27"/>
        <v/>
      </c>
      <c r="AM48" s="168">
        <f t="shared" si="28"/>
        <v>0</v>
      </c>
      <c r="AN48" s="149" t="str">
        <f t="shared" si="19"/>
        <v/>
      </c>
      <c r="AO48" s="150" t="str">
        <f t="shared" si="20"/>
        <v/>
      </c>
      <c r="AP48" s="138"/>
      <c r="AQ48" s="167" t="str">
        <f t="shared" si="29"/>
        <v/>
      </c>
      <c r="AR48" s="245" t="str">
        <f t="shared" si="30"/>
        <v/>
      </c>
      <c r="AS48" s="245" t="str">
        <f t="shared" si="31"/>
        <v/>
      </c>
      <c r="AT48" s="245" t="str">
        <f t="shared" si="32"/>
        <v/>
      </c>
      <c r="AU48" s="244"/>
      <c r="AV48" s="245" t="str">
        <f t="shared" si="34"/>
        <v/>
      </c>
      <c r="AW48" s="245">
        <f t="shared" si="35"/>
        <v>0</v>
      </c>
      <c r="AX48" s="244"/>
      <c r="AY48" s="60" t="str">
        <f t="shared" si="33"/>
        <v/>
      </c>
      <c r="AZ48" s="61">
        <f t="shared" si="21"/>
        <v>0</v>
      </c>
    </row>
    <row r="49" spans="1:52" ht="15" customHeight="1" x14ac:dyDescent="0.25">
      <c r="A49">
        <v>32</v>
      </c>
      <c r="B49" s="268">
        <f>'M6'!B49</f>
        <v>0</v>
      </c>
      <c r="C49" s="260" t="str">
        <f>IF('M6'!C49="","",IF('M6'!C49&gt;0,'M6'!C49))</f>
        <v/>
      </c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22"/>
        <v>0</v>
      </c>
      <c r="N49" s="163" t="str">
        <f t="shared" si="23"/>
        <v/>
      </c>
      <c r="O49" s="163" t="str">
        <f t="shared" si="0"/>
        <v/>
      </c>
      <c r="P49" s="163" t="str">
        <f t="shared" si="0"/>
        <v/>
      </c>
      <c r="Q49" s="163">
        <f t="shared" si="24"/>
        <v>0</v>
      </c>
      <c r="R49" s="103" t="str">
        <f t="shared" si="1"/>
        <v/>
      </c>
      <c r="S49" s="103" t="str">
        <f t="shared" si="2"/>
        <v/>
      </c>
      <c r="T49" s="103" t="str">
        <f t="shared" si="3"/>
        <v/>
      </c>
      <c r="U49" s="103" t="str">
        <f t="shared" si="4"/>
        <v/>
      </c>
      <c r="V49" s="103" t="str">
        <f t="shared" si="5"/>
        <v/>
      </c>
      <c r="W49" s="103" t="str">
        <f t="shared" si="6"/>
        <v/>
      </c>
      <c r="X49" s="103">
        <f t="shared" si="7"/>
        <v>0</v>
      </c>
      <c r="Y49" s="164" t="b">
        <f t="shared" si="8"/>
        <v>0</v>
      </c>
      <c r="Z49" s="164" t="b">
        <f t="shared" si="9"/>
        <v>0</v>
      </c>
      <c r="AA49" s="164" t="b">
        <f t="shared" si="10"/>
        <v>0</v>
      </c>
      <c r="AB49" s="164" t="b">
        <f t="shared" si="11"/>
        <v>0</v>
      </c>
      <c r="AC49" s="164" t="b">
        <f t="shared" si="12"/>
        <v>0</v>
      </c>
      <c r="AD49" s="164" t="b">
        <f t="shared" si="25"/>
        <v>0</v>
      </c>
      <c r="AE49" s="164" t="b">
        <f t="shared" si="13"/>
        <v>0</v>
      </c>
      <c r="AF49" s="164" t="b">
        <f t="shared" si="14"/>
        <v>0</v>
      </c>
      <c r="AG49" s="164" t="b">
        <f t="shared" si="15"/>
        <v>0</v>
      </c>
      <c r="AH49" s="164" t="b">
        <f t="shared" si="16"/>
        <v>0</v>
      </c>
      <c r="AI49" s="169" t="str">
        <f t="shared" si="17"/>
        <v/>
      </c>
      <c r="AJ49" s="265" t="str">
        <f t="shared" si="18"/>
        <v/>
      </c>
      <c r="AK49" s="242" t="str">
        <f t="shared" si="26"/>
        <v/>
      </c>
      <c r="AL49" s="167" t="str">
        <f t="shared" si="27"/>
        <v/>
      </c>
      <c r="AM49" s="168">
        <f t="shared" si="28"/>
        <v>0</v>
      </c>
      <c r="AN49" s="149" t="str">
        <f t="shared" si="19"/>
        <v/>
      </c>
      <c r="AO49" s="150" t="str">
        <f t="shared" si="20"/>
        <v/>
      </c>
      <c r="AP49" s="138"/>
      <c r="AQ49" s="167" t="str">
        <f t="shared" si="29"/>
        <v/>
      </c>
      <c r="AR49" s="245" t="str">
        <f t="shared" si="30"/>
        <v/>
      </c>
      <c r="AS49" s="245" t="str">
        <f t="shared" si="31"/>
        <v/>
      </c>
      <c r="AT49" s="245" t="str">
        <f t="shared" si="32"/>
        <v/>
      </c>
      <c r="AU49" s="244"/>
      <c r="AV49" s="245" t="str">
        <f t="shared" si="34"/>
        <v/>
      </c>
      <c r="AW49" s="245">
        <f t="shared" si="35"/>
        <v>0</v>
      </c>
      <c r="AX49" s="244"/>
      <c r="AY49" s="60" t="str">
        <f t="shared" si="33"/>
        <v/>
      </c>
      <c r="AZ49" s="61">
        <f t="shared" si="21"/>
        <v>0</v>
      </c>
    </row>
    <row r="50" spans="1:52" ht="15" customHeight="1" x14ac:dyDescent="0.25">
      <c r="A50">
        <v>33</v>
      </c>
      <c r="B50" s="268">
        <f>'M6'!B50</f>
        <v>0</v>
      </c>
      <c r="C50" s="260" t="str">
        <f>IF('M6'!C50="","",IF('M6'!C50&gt;0,'M6'!C50))</f>
        <v/>
      </c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22"/>
        <v>0</v>
      </c>
      <c r="N50" s="163" t="str">
        <f t="shared" si="23"/>
        <v/>
      </c>
      <c r="O50" s="163" t="str">
        <f t="shared" si="0"/>
        <v/>
      </c>
      <c r="P50" s="163" t="str">
        <f t="shared" si="0"/>
        <v/>
      </c>
      <c r="Q50" s="163">
        <f t="shared" si="24"/>
        <v>0</v>
      </c>
      <c r="R50" s="103" t="str">
        <f t="shared" si="1"/>
        <v/>
      </c>
      <c r="S50" s="103" t="str">
        <f t="shared" si="2"/>
        <v/>
      </c>
      <c r="T50" s="103" t="str">
        <f t="shared" si="3"/>
        <v/>
      </c>
      <c r="U50" s="103" t="str">
        <f t="shared" si="4"/>
        <v/>
      </c>
      <c r="V50" s="103" t="str">
        <f t="shared" si="5"/>
        <v/>
      </c>
      <c r="W50" s="103" t="str">
        <f t="shared" si="6"/>
        <v/>
      </c>
      <c r="X50" s="103">
        <f t="shared" si="7"/>
        <v>0</v>
      </c>
      <c r="Y50" s="164" t="b">
        <f t="shared" si="8"/>
        <v>0</v>
      </c>
      <c r="Z50" s="164" t="b">
        <f t="shared" si="9"/>
        <v>0</v>
      </c>
      <c r="AA50" s="164" t="b">
        <f t="shared" si="10"/>
        <v>0</v>
      </c>
      <c r="AB50" s="164" t="b">
        <f t="shared" si="11"/>
        <v>0</v>
      </c>
      <c r="AC50" s="164" t="b">
        <f t="shared" si="12"/>
        <v>0</v>
      </c>
      <c r="AD50" s="164" t="b">
        <f t="shared" si="25"/>
        <v>0</v>
      </c>
      <c r="AE50" s="164" t="b">
        <f t="shared" si="13"/>
        <v>0</v>
      </c>
      <c r="AF50" s="164" t="b">
        <f t="shared" si="14"/>
        <v>0</v>
      </c>
      <c r="AG50" s="164" t="b">
        <f t="shared" si="15"/>
        <v>0</v>
      </c>
      <c r="AH50" s="164" t="b">
        <f t="shared" si="16"/>
        <v>0</v>
      </c>
      <c r="AI50" s="169" t="str">
        <f t="shared" si="17"/>
        <v/>
      </c>
      <c r="AJ50" s="265" t="str">
        <f t="shared" si="18"/>
        <v/>
      </c>
      <c r="AK50" s="242" t="str">
        <f t="shared" si="26"/>
        <v/>
      </c>
      <c r="AL50" s="167" t="str">
        <f t="shared" si="27"/>
        <v/>
      </c>
      <c r="AM50" s="168">
        <f t="shared" si="28"/>
        <v>0</v>
      </c>
      <c r="AN50" s="149" t="str">
        <f t="shared" si="19"/>
        <v/>
      </c>
      <c r="AO50" s="150" t="str">
        <f t="shared" si="20"/>
        <v/>
      </c>
      <c r="AP50" s="138"/>
      <c r="AQ50" s="167" t="str">
        <f t="shared" si="29"/>
        <v/>
      </c>
      <c r="AR50" s="245" t="str">
        <f t="shared" si="30"/>
        <v/>
      </c>
      <c r="AS50" s="245" t="str">
        <f t="shared" si="31"/>
        <v/>
      </c>
      <c r="AT50" s="245" t="str">
        <f t="shared" si="32"/>
        <v/>
      </c>
      <c r="AU50" s="244"/>
      <c r="AV50" s="245" t="str">
        <f t="shared" si="34"/>
        <v/>
      </c>
      <c r="AW50" s="245">
        <f t="shared" si="35"/>
        <v>0</v>
      </c>
      <c r="AX50" s="244"/>
      <c r="AY50" s="60" t="str">
        <f t="shared" si="33"/>
        <v/>
      </c>
      <c r="AZ50" s="61">
        <f t="shared" si="21"/>
        <v>0</v>
      </c>
    </row>
    <row r="51" spans="1:52" ht="15" customHeight="1" x14ac:dyDescent="0.25">
      <c r="A51">
        <v>34</v>
      </c>
      <c r="B51" s="268">
        <f>'M6'!B51</f>
        <v>0</v>
      </c>
      <c r="C51" s="260" t="str">
        <f>IF('M6'!C51="","",IF('M6'!C51&gt;0,'M6'!C51))</f>
        <v/>
      </c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22"/>
        <v>0</v>
      </c>
      <c r="N51" s="163" t="str">
        <f t="shared" si="23"/>
        <v/>
      </c>
      <c r="O51" s="163" t="str">
        <f t="shared" si="0"/>
        <v/>
      </c>
      <c r="P51" s="163" t="str">
        <f t="shared" si="0"/>
        <v/>
      </c>
      <c r="Q51" s="163">
        <f t="shared" si="24"/>
        <v>0</v>
      </c>
      <c r="R51" s="103" t="str">
        <f t="shared" si="1"/>
        <v/>
      </c>
      <c r="S51" s="103" t="str">
        <f t="shared" si="2"/>
        <v/>
      </c>
      <c r="T51" s="103" t="str">
        <f t="shared" si="3"/>
        <v/>
      </c>
      <c r="U51" s="103" t="str">
        <f t="shared" si="4"/>
        <v/>
      </c>
      <c r="V51" s="103" t="str">
        <f t="shared" si="5"/>
        <v/>
      </c>
      <c r="W51" s="103" t="str">
        <f t="shared" si="6"/>
        <v/>
      </c>
      <c r="X51" s="103">
        <f t="shared" si="7"/>
        <v>0</v>
      </c>
      <c r="Y51" s="164" t="b">
        <f t="shared" si="8"/>
        <v>0</v>
      </c>
      <c r="Z51" s="164" t="b">
        <f t="shared" si="9"/>
        <v>0</v>
      </c>
      <c r="AA51" s="164" t="b">
        <f t="shared" si="10"/>
        <v>0</v>
      </c>
      <c r="AB51" s="164" t="b">
        <f t="shared" si="11"/>
        <v>0</v>
      </c>
      <c r="AC51" s="164" t="b">
        <f t="shared" si="12"/>
        <v>0</v>
      </c>
      <c r="AD51" s="164" t="b">
        <f t="shared" si="25"/>
        <v>0</v>
      </c>
      <c r="AE51" s="164" t="b">
        <f t="shared" si="13"/>
        <v>0</v>
      </c>
      <c r="AF51" s="164" t="b">
        <f t="shared" si="14"/>
        <v>0</v>
      </c>
      <c r="AG51" s="164" t="b">
        <f t="shared" si="15"/>
        <v>0</v>
      </c>
      <c r="AH51" s="164" t="b">
        <f t="shared" si="16"/>
        <v>0</v>
      </c>
      <c r="AI51" s="169" t="str">
        <f t="shared" si="17"/>
        <v/>
      </c>
      <c r="AJ51" s="265" t="str">
        <f t="shared" si="18"/>
        <v/>
      </c>
      <c r="AK51" s="242" t="str">
        <f t="shared" si="26"/>
        <v/>
      </c>
      <c r="AL51" s="167" t="str">
        <f t="shared" si="27"/>
        <v/>
      </c>
      <c r="AM51" s="168">
        <f t="shared" si="28"/>
        <v>0</v>
      </c>
      <c r="AN51" s="149" t="str">
        <f t="shared" si="19"/>
        <v/>
      </c>
      <c r="AO51" s="150" t="str">
        <f t="shared" si="20"/>
        <v/>
      </c>
      <c r="AP51" s="138"/>
      <c r="AQ51" s="167" t="str">
        <f t="shared" si="29"/>
        <v/>
      </c>
      <c r="AR51" s="245" t="str">
        <f t="shared" si="30"/>
        <v/>
      </c>
      <c r="AS51" s="245" t="str">
        <f t="shared" si="31"/>
        <v/>
      </c>
      <c r="AT51" s="245" t="str">
        <f t="shared" si="32"/>
        <v/>
      </c>
      <c r="AU51" s="244"/>
      <c r="AV51" s="245" t="str">
        <f t="shared" si="34"/>
        <v/>
      </c>
      <c r="AW51" s="245">
        <f t="shared" si="35"/>
        <v>0</v>
      </c>
      <c r="AX51" s="244"/>
      <c r="AY51" s="60" t="str">
        <f t="shared" si="33"/>
        <v/>
      </c>
      <c r="AZ51" s="61">
        <f t="shared" si="21"/>
        <v>0</v>
      </c>
    </row>
    <row r="52" spans="1:52" ht="15" customHeight="1" x14ac:dyDescent="0.25">
      <c r="A52">
        <v>35</v>
      </c>
      <c r="B52" s="268">
        <f>'M6'!B52</f>
        <v>0</v>
      </c>
      <c r="C52" s="260" t="str">
        <f>IF('M6'!C52="","",IF('M6'!C52&gt;0,'M6'!C52))</f>
        <v/>
      </c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22"/>
        <v>0</v>
      </c>
      <c r="N52" s="163" t="str">
        <f t="shared" si="23"/>
        <v/>
      </c>
      <c r="O52" s="163" t="str">
        <f t="shared" si="0"/>
        <v/>
      </c>
      <c r="P52" s="163" t="str">
        <f t="shared" si="0"/>
        <v/>
      </c>
      <c r="Q52" s="163">
        <f t="shared" si="24"/>
        <v>0</v>
      </c>
      <c r="R52" s="103" t="str">
        <f t="shared" si="1"/>
        <v/>
      </c>
      <c r="S52" s="103" t="str">
        <f t="shared" si="2"/>
        <v/>
      </c>
      <c r="T52" s="103" t="str">
        <f t="shared" si="3"/>
        <v/>
      </c>
      <c r="U52" s="103" t="str">
        <f t="shared" si="4"/>
        <v/>
      </c>
      <c r="V52" s="103" t="str">
        <f t="shared" si="5"/>
        <v/>
      </c>
      <c r="W52" s="103" t="str">
        <f t="shared" si="6"/>
        <v/>
      </c>
      <c r="X52" s="103">
        <f t="shared" si="7"/>
        <v>0</v>
      </c>
      <c r="Y52" s="164" t="b">
        <f t="shared" si="8"/>
        <v>0</v>
      </c>
      <c r="Z52" s="164" t="b">
        <f t="shared" si="9"/>
        <v>0</v>
      </c>
      <c r="AA52" s="164" t="b">
        <f t="shared" si="10"/>
        <v>0</v>
      </c>
      <c r="AB52" s="164" t="b">
        <f t="shared" si="11"/>
        <v>0</v>
      </c>
      <c r="AC52" s="164" t="b">
        <f t="shared" si="12"/>
        <v>0</v>
      </c>
      <c r="AD52" s="164" t="b">
        <f t="shared" si="25"/>
        <v>0</v>
      </c>
      <c r="AE52" s="164" t="b">
        <f t="shared" si="13"/>
        <v>0</v>
      </c>
      <c r="AF52" s="164" t="b">
        <f t="shared" si="14"/>
        <v>0</v>
      </c>
      <c r="AG52" s="164" t="b">
        <f t="shared" si="15"/>
        <v>0</v>
      </c>
      <c r="AH52" s="164" t="b">
        <f t="shared" si="16"/>
        <v>0</v>
      </c>
      <c r="AI52" s="169" t="str">
        <f t="shared" si="17"/>
        <v/>
      </c>
      <c r="AJ52" s="265" t="str">
        <f t="shared" si="18"/>
        <v/>
      </c>
      <c r="AK52" s="242" t="str">
        <f t="shared" si="26"/>
        <v/>
      </c>
      <c r="AL52" s="167" t="str">
        <f t="shared" si="27"/>
        <v/>
      </c>
      <c r="AM52" s="168">
        <f t="shared" si="28"/>
        <v>0</v>
      </c>
      <c r="AN52" s="149" t="str">
        <f t="shared" si="19"/>
        <v/>
      </c>
      <c r="AO52" s="150" t="str">
        <f t="shared" si="20"/>
        <v/>
      </c>
      <c r="AP52" s="138"/>
      <c r="AQ52" s="167" t="str">
        <f t="shared" si="29"/>
        <v/>
      </c>
      <c r="AR52" s="245" t="str">
        <f t="shared" si="30"/>
        <v/>
      </c>
      <c r="AS52" s="245" t="str">
        <f t="shared" si="31"/>
        <v/>
      </c>
      <c r="AT52" s="245" t="str">
        <f t="shared" si="32"/>
        <v/>
      </c>
      <c r="AU52" s="244"/>
      <c r="AV52" s="245" t="str">
        <f t="shared" si="34"/>
        <v/>
      </c>
      <c r="AW52" s="245">
        <f t="shared" si="35"/>
        <v>0</v>
      </c>
      <c r="AX52" s="244"/>
      <c r="AY52" s="60" t="str">
        <f t="shared" si="33"/>
        <v/>
      </c>
      <c r="AZ52" s="61">
        <f t="shared" si="21"/>
        <v>0</v>
      </c>
    </row>
    <row r="53" spans="1:52" ht="15" customHeight="1" thickBot="1" x14ac:dyDescent="0.3">
      <c r="A53">
        <v>36</v>
      </c>
      <c r="B53" s="268">
        <f>'M6'!B53</f>
        <v>0</v>
      </c>
      <c r="C53" s="260" t="str">
        <f>IF('M6'!C53="","",IF('M6'!C53&gt;0,'M6'!C53))</f>
        <v/>
      </c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22"/>
        <v>0</v>
      </c>
      <c r="N53" s="163" t="str">
        <f t="shared" si="23"/>
        <v/>
      </c>
      <c r="O53" s="163" t="str">
        <f t="shared" si="0"/>
        <v/>
      </c>
      <c r="P53" s="163" t="str">
        <f t="shared" si="0"/>
        <v/>
      </c>
      <c r="Q53" s="163">
        <f t="shared" si="24"/>
        <v>0</v>
      </c>
      <c r="R53" s="103" t="str">
        <f t="shared" si="1"/>
        <v/>
      </c>
      <c r="S53" s="103" t="str">
        <f t="shared" si="2"/>
        <v/>
      </c>
      <c r="T53" s="103" t="str">
        <f t="shared" si="3"/>
        <v/>
      </c>
      <c r="U53" s="103" t="str">
        <f t="shared" si="4"/>
        <v/>
      </c>
      <c r="V53" s="103" t="str">
        <f t="shared" si="5"/>
        <v/>
      </c>
      <c r="W53" s="103" t="str">
        <f t="shared" si="6"/>
        <v/>
      </c>
      <c r="X53" s="103">
        <f t="shared" si="7"/>
        <v>0</v>
      </c>
      <c r="Y53" s="164" t="b">
        <f t="shared" si="8"/>
        <v>0</v>
      </c>
      <c r="Z53" s="164" t="b">
        <f t="shared" si="9"/>
        <v>0</v>
      </c>
      <c r="AA53" s="164" t="b">
        <f t="shared" si="10"/>
        <v>0</v>
      </c>
      <c r="AB53" s="164" t="b">
        <f t="shared" si="11"/>
        <v>0</v>
      </c>
      <c r="AC53" s="164" t="b">
        <f t="shared" si="12"/>
        <v>0</v>
      </c>
      <c r="AD53" s="164" t="b">
        <f t="shared" si="25"/>
        <v>0</v>
      </c>
      <c r="AE53" s="164" t="b">
        <f t="shared" si="13"/>
        <v>0</v>
      </c>
      <c r="AF53" s="164" t="b">
        <f t="shared" si="14"/>
        <v>0</v>
      </c>
      <c r="AG53" s="164" t="b">
        <f t="shared" si="15"/>
        <v>0</v>
      </c>
      <c r="AH53" s="164" t="b">
        <f t="shared" si="16"/>
        <v>0</v>
      </c>
      <c r="AI53" s="177" t="str">
        <f t="shared" si="17"/>
        <v/>
      </c>
      <c r="AJ53" s="265" t="str">
        <f t="shared" si="18"/>
        <v/>
      </c>
      <c r="AK53" s="242" t="str">
        <f t="shared" si="26"/>
        <v/>
      </c>
      <c r="AL53" s="167" t="str">
        <f t="shared" si="27"/>
        <v/>
      </c>
      <c r="AM53" s="168">
        <f t="shared" si="28"/>
        <v>0</v>
      </c>
      <c r="AN53" s="149" t="str">
        <f t="shared" si="19"/>
        <v/>
      </c>
      <c r="AO53" s="150" t="str">
        <f t="shared" si="20"/>
        <v/>
      </c>
      <c r="AP53" s="138"/>
      <c r="AQ53" s="167" t="str">
        <f t="shared" si="29"/>
        <v/>
      </c>
      <c r="AR53" s="245" t="str">
        <f t="shared" si="30"/>
        <v/>
      </c>
      <c r="AS53" s="245" t="str">
        <f t="shared" si="31"/>
        <v/>
      </c>
      <c r="AT53" s="245" t="str">
        <f t="shared" si="32"/>
        <v/>
      </c>
      <c r="AU53" s="244"/>
      <c r="AV53" s="245" t="str">
        <f t="shared" si="34"/>
        <v/>
      </c>
      <c r="AW53" s="245">
        <f t="shared" si="35"/>
        <v>0</v>
      </c>
      <c r="AX53" s="244"/>
      <c r="AY53" s="60" t="str">
        <f t="shared" si="33"/>
        <v/>
      </c>
      <c r="AZ53" s="61">
        <f t="shared" si="21"/>
        <v>0</v>
      </c>
    </row>
    <row r="54" spans="1:52" ht="15" customHeight="1" thickBot="1" x14ac:dyDescent="0.3">
      <c r="A54" t="s">
        <v>79</v>
      </c>
      <c r="B54" s="65">
        <f>COUNTA(B18:B53)</f>
        <v>36</v>
      </c>
      <c r="C54" s="301" t="s">
        <v>47</v>
      </c>
      <c r="D54" s="301"/>
      <c r="E54" s="301"/>
      <c r="F54" s="301"/>
      <c r="G54" s="178" t="str">
        <f>IF(R56=0,"",IF(R56&gt;0,R55))</f>
        <v/>
      </c>
      <c r="H54" s="179" t="str">
        <f>IF(S56=0,"",IF(S56&gt;0,S55))</f>
        <v/>
      </c>
      <c r="I54" s="179" t="str">
        <f>IF(T56=0,"",IF(T56&gt;0,T55))</f>
        <v/>
      </c>
      <c r="J54" s="179" t="str">
        <f t="shared" ref="J54:L54" si="36">IF(U56=0,"",IF(U56&gt;0,U55))</f>
        <v/>
      </c>
      <c r="K54" s="179" t="str">
        <f t="shared" si="36"/>
        <v/>
      </c>
      <c r="L54" s="179" t="str">
        <f t="shared" si="36"/>
        <v/>
      </c>
      <c r="M54" s="179"/>
      <c r="N54" s="179"/>
      <c r="O54" s="179"/>
      <c r="P54" s="179"/>
      <c r="Q54" s="179"/>
      <c r="R54" s="180">
        <f t="shared" ref="R54:W54" si="37">SUM(R18:R53)</f>
        <v>0</v>
      </c>
      <c r="S54" s="180">
        <f t="shared" si="37"/>
        <v>0</v>
      </c>
      <c r="T54" s="180">
        <f t="shared" si="37"/>
        <v>0</v>
      </c>
      <c r="U54" s="180">
        <f t="shared" si="37"/>
        <v>0</v>
      </c>
      <c r="V54" s="180">
        <f t="shared" si="37"/>
        <v>0</v>
      </c>
      <c r="W54" s="180">
        <f t="shared" si="37"/>
        <v>0</v>
      </c>
      <c r="X54" s="181">
        <f>SUM(AJ18:AJ53)</f>
        <v>0</v>
      </c>
      <c r="Y54" s="181">
        <f t="shared" ref="Y54:AH54" si="38">SUM(Y18:Y53)</f>
        <v>0</v>
      </c>
      <c r="Z54" s="181">
        <f t="shared" si="38"/>
        <v>0</v>
      </c>
      <c r="AA54" s="181">
        <f t="shared" si="38"/>
        <v>0</v>
      </c>
      <c r="AB54" s="181">
        <f t="shared" si="38"/>
        <v>0</v>
      </c>
      <c r="AC54" s="181">
        <f t="shared" si="38"/>
        <v>0</v>
      </c>
      <c r="AD54" s="181">
        <f t="shared" si="38"/>
        <v>0</v>
      </c>
      <c r="AE54" s="181">
        <f t="shared" si="38"/>
        <v>0</v>
      </c>
      <c r="AF54" s="181">
        <f t="shared" si="38"/>
        <v>0</v>
      </c>
      <c r="AG54" s="181">
        <f t="shared" si="38"/>
        <v>0</v>
      </c>
      <c r="AH54" s="181">
        <f t="shared" si="38"/>
        <v>0</v>
      </c>
      <c r="AI54" s="182"/>
      <c r="AJ54" s="246" t="str">
        <f>IF(X57=0,"",IF(X57&gt;0,$X$55))</f>
        <v/>
      </c>
      <c r="AK54" s="246" t="str">
        <f>IF(Y57=0,"",IF(Y57&gt;0,$X$55))</f>
        <v/>
      </c>
      <c r="AL54" s="183"/>
      <c r="AM54" s="183"/>
      <c r="AN54" s="184">
        <f>IF(B54=0,"",IF(B54&gt;0,AN55/B54))</f>
        <v>0</v>
      </c>
      <c r="AO54" s="184">
        <f>IF(B54=0,"",IF(B54&gt;0,AO55/B54))</f>
        <v>0</v>
      </c>
      <c r="AP54" s="185">
        <f>IF(B54=0,"",IF(B54&gt;0,AP56/B54))</f>
        <v>1</v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 t="e">
        <f t="shared" ref="R55:W55" si="39">R54/R56</f>
        <v>#DIV/0!</v>
      </c>
      <c r="S55" s="188" t="e">
        <f t="shared" si="39"/>
        <v>#DIV/0!</v>
      </c>
      <c r="T55" s="188" t="e">
        <f t="shared" si="39"/>
        <v>#DIV/0!</v>
      </c>
      <c r="U55" s="188" t="e">
        <f t="shared" si="39"/>
        <v>#DIV/0!</v>
      </c>
      <c r="V55" s="188" t="e">
        <f t="shared" si="39"/>
        <v>#DIV/0!</v>
      </c>
      <c r="W55" s="188" t="e">
        <f t="shared" si="39"/>
        <v>#DIV/0!</v>
      </c>
      <c r="X55" s="188" t="e">
        <f>X54/X57</f>
        <v>#DIV/0!</v>
      </c>
      <c r="Y55" s="164">
        <f>Y54/10</f>
        <v>0</v>
      </c>
      <c r="Z55" s="164">
        <f t="shared" ref="Z55:AH55" si="40">Z54/10</f>
        <v>0</v>
      </c>
      <c r="AA55" s="164">
        <f t="shared" si="40"/>
        <v>0</v>
      </c>
      <c r="AB55" s="164">
        <f t="shared" si="40"/>
        <v>0</v>
      </c>
      <c r="AC55" s="164">
        <f t="shared" si="40"/>
        <v>0</v>
      </c>
      <c r="AD55" s="164">
        <f t="shared" si="40"/>
        <v>0</v>
      </c>
      <c r="AE55" s="164">
        <f t="shared" si="40"/>
        <v>0</v>
      </c>
      <c r="AF55" s="164">
        <f t="shared" si="40"/>
        <v>0</v>
      </c>
      <c r="AG55" s="164">
        <f t="shared" si="40"/>
        <v>0</v>
      </c>
      <c r="AH55" s="164">
        <f t="shared" si="40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 t="str">
        <f>IF($AR$57=0,"",IF($C$2&lt;6,"",IF($C$2&gt;=6,(AR58+AR59)/AR57)))</f>
        <v/>
      </c>
      <c r="AS55" s="128" t="str">
        <f t="shared" ref="AS55:AT55" si="41">IF($AR$57=0,"",IF($C$2&lt;6,"",IF($C$2&gt;=6,(AS58+AS59)/AS57)))</f>
        <v/>
      </c>
      <c r="AT55" s="128" t="str">
        <f t="shared" si="41"/>
        <v/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COUNTIF(X18:X53,0)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36</v>
      </c>
      <c r="AQ56" s="3"/>
      <c r="AR56" s="128" t="str">
        <f>IF($AR$57=0,"",IF($C$2&lt;6,"",IF($C$2&gt;=6,(AR59/AR57))))</f>
        <v/>
      </c>
      <c r="AS56" s="128" t="str">
        <f t="shared" ref="AS56:AT56" si="43">IF($AR$57=0,"",IF($C$2&lt;6,"",IF($C$2&gt;=6,(AS59/AS57))))</f>
        <v/>
      </c>
      <c r="AT56" s="128" t="str">
        <f t="shared" si="43"/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6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4">COUNTIF(AR18:AR53,"&gt;""")</f>
        <v>0</v>
      </c>
      <c r="AS57" s="77">
        <f t="shared" si="44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46031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0</v>
      </c>
      <c r="AS58" s="102">
        <f t="shared" ref="AS58:AT58" si="45">COUNTIF(AS18:AS53,"1F")</f>
        <v>0</v>
      </c>
      <c r="AT58" s="102">
        <f t="shared" si="45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0</v>
      </c>
      <c r="AS59" s="102">
        <f t="shared" ref="AS59" si="46">COUNTIF(AS18:AS53,"2F")</f>
        <v>0</v>
      </c>
      <c r="AT59" s="102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7">R55</f>
        <v>#DIV/0!</v>
      </c>
      <c r="D63" s="10" t="e">
        <f t="shared" si="47"/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str">
        <f>$AJ$54</f>
        <v/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</v>
      </c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</v>
      </c>
      <c r="D74" s="10">
        <f>IF($D$7="ja",D70,IF($D7="nee",D72))</f>
        <v>0</v>
      </c>
      <c r="E74" s="10">
        <f>IF($D$7="ja",E70,IF($D7="nee",E72))</f>
        <v>0</v>
      </c>
      <c r="F74" s="10">
        <f>IF($D$7="ja",F70,IF($D7="nee",F72))</f>
        <v>0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mergeCells count="13">
    <mergeCell ref="C3:D3"/>
    <mergeCell ref="B5:AX5"/>
    <mergeCell ref="B7:C7"/>
    <mergeCell ref="B8:C8"/>
    <mergeCell ref="G10:H10"/>
    <mergeCell ref="I10:J10"/>
    <mergeCell ref="K10:L10"/>
    <mergeCell ref="AR10:AT10"/>
    <mergeCell ref="C54:F54"/>
    <mergeCell ref="G55:H55"/>
    <mergeCell ref="I55:J55"/>
    <mergeCell ref="K55:L55"/>
    <mergeCell ref="C58:D58"/>
  </mergeCells>
  <conditionalFormatting sqref="B18:B53">
    <cfRule type="cellIs" dxfId="440" priority="29" stopIfTrue="1" operator="equal">
      <formula>0</formula>
    </cfRule>
  </conditionalFormatting>
  <conditionalFormatting sqref="C18:C53">
    <cfRule type="cellIs" dxfId="439" priority="1" stopIfTrue="1" operator="equal">
      <formula>""</formula>
    </cfRule>
  </conditionalFormatting>
  <conditionalFormatting sqref="D7:D8 C9">
    <cfRule type="cellIs" dxfId="438" priority="64" stopIfTrue="1" operator="equal">
      <formula>"nee"</formula>
    </cfRule>
    <cfRule type="cellIs" dxfId="437" priority="63" stopIfTrue="1" operator="equal">
      <formula>"ja"</formula>
    </cfRule>
  </conditionalFormatting>
  <conditionalFormatting sqref="D18:D53">
    <cfRule type="cellIs" dxfId="436" priority="68" stopIfTrue="1" operator="equal">
      <formula>0</formula>
    </cfRule>
  </conditionalFormatting>
  <conditionalFormatting sqref="D18:E53">
    <cfRule type="cellIs" dxfId="435" priority="66" stopIfTrue="1" operator="equal">
      <formula>"x"</formula>
    </cfRule>
  </conditionalFormatting>
  <conditionalFormatting sqref="E18:E53">
    <cfRule type="cellIs" dxfId="434" priority="67" stopIfTrue="1" operator="equal">
      <formula>""</formula>
    </cfRule>
  </conditionalFormatting>
  <conditionalFormatting sqref="F11:F13">
    <cfRule type="expression" dxfId="433" priority="71" stopIfTrue="1">
      <formula>$K$3="ja"</formula>
    </cfRule>
    <cfRule type="expression" dxfId="432" priority="70" stopIfTrue="1">
      <formula>$I$3="ja"</formula>
    </cfRule>
  </conditionalFormatting>
  <conditionalFormatting sqref="F18:F53">
    <cfRule type="cellIs" dxfId="431" priority="46" stopIfTrue="1" operator="equal">
      <formula>""</formula>
    </cfRule>
    <cfRule type="cellIs" dxfId="430" priority="47" stopIfTrue="1" operator="greaterThan">
      <formula>""</formula>
    </cfRule>
  </conditionalFormatting>
  <conditionalFormatting sqref="G11:G13">
    <cfRule type="expression" dxfId="429" priority="74" stopIfTrue="1">
      <formula>$K$2="ja"</formula>
    </cfRule>
    <cfRule type="expression" dxfId="428" priority="73" stopIfTrue="1">
      <formula>$I$2="ja"</formula>
    </cfRule>
    <cfRule type="expression" dxfId="427" priority="72">
      <formula>$J$2="ja"</formula>
    </cfRule>
  </conditionalFormatting>
  <conditionalFormatting sqref="G18:L53">
    <cfRule type="cellIs" dxfId="426" priority="62" stopIfTrue="1" operator="notEqual">
      <formula>$C18</formula>
    </cfRule>
    <cfRule type="cellIs" dxfId="425" priority="61" stopIfTrue="1" operator="lessThanOrEqual">
      <formula>$C18</formula>
    </cfRule>
    <cfRule type="cellIs" dxfId="424" priority="60" stopIfTrue="1" operator="equal">
      <formula>0</formula>
    </cfRule>
  </conditionalFormatting>
  <conditionalFormatting sqref="H11:H13">
    <cfRule type="expression" dxfId="423" priority="53" stopIfTrue="1">
      <formula>$I$3="ja"</formula>
    </cfRule>
  </conditionalFormatting>
  <conditionalFormatting sqref="H11:I13">
    <cfRule type="expression" dxfId="422" priority="69">
      <formula>$L$2="ja"</formula>
    </cfRule>
  </conditionalFormatting>
  <conditionalFormatting sqref="H11:J13">
    <cfRule type="expression" dxfId="421" priority="75">
      <formula>$K$3="ja"</formula>
    </cfRule>
  </conditionalFormatting>
  <conditionalFormatting sqref="I11:I13">
    <cfRule type="expression" dxfId="420" priority="59">
      <formula>$K$2="ja"</formula>
    </cfRule>
    <cfRule type="expression" dxfId="419" priority="58">
      <formula>$J$2="ja"</formula>
    </cfRule>
  </conditionalFormatting>
  <conditionalFormatting sqref="I11:Q13">
    <cfRule type="expression" dxfId="418" priority="42">
      <formula>$I$3="ja"</formula>
    </cfRule>
  </conditionalFormatting>
  <conditionalFormatting sqref="K11:Q13">
    <cfRule type="expression" dxfId="417" priority="41">
      <formula>$J$2="ja"</formula>
    </cfRule>
    <cfRule type="expression" dxfId="416" priority="43" stopIfTrue="1">
      <formula>$K$2="ja"</formula>
    </cfRule>
    <cfRule type="expression" dxfId="415" priority="44" stopIfTrue="1">
      <formula>$L$2="ja"</formula>
    </cfRule>
    <cfRule type="expression" dxfId="414" priority="45" stopIfTrue="1">
      <formula>$R$2="ja"</formula>
    </cfRule>
  </conditionalFormatting>
  <conditionalFormatting sqref="AI18:AI53">
    <cfRule type="cellIs" dxfId="413" priority="65" stopIfTrue="1" operator="notEqual">
      <formula>""</formula>
    </cfRule>
  </conditionalFormatting>
  <conditionalFormatting sqref="AJ18:AJ53">
    <cfRule type="cellIs" dxfId="412" priority="8" stopIfTrue="1" operator="lessThan">
      <formula>1</formula>
    </cfRule>
    <cfRule type="cellIs" dxfId="411" priority="7" stopIfTrue="1" operator="equal">
      <formula>1</formula>
    </cfRule>
  </conditionalFormatting>
  <conditionalFormatting sqref="AJ11:AK13">
    <cfRule type="cellIs" dxfId="410" priority="39" stopIfTrue="1" operator="equal">
      <formula>1</formula>
    </cfRule>
    <cfRule type="cellIs" dxfId="409" priority="40" stopIfTrue="1" operator="lessThan">
      <formula>1</formula>
    </cfRule>
  </conditionalFormatting>
  <conditionalFormatting sqref="AK18:AK53">
    <cfRule type="expression" dxfId="408" priority="3">
      <formula>$F18=""</formula>
    </cfRule>
    <cfRule type="expression" dxfId="407" priority="4">
      <formula>$AL18=""</formula>
    </cfRule>
    <cfRule type="expression" dxfId="406" priority="5">
      <formula>$AL18&lt;$AQ18</formula>
    </cfRule>
    <cfRule type="expression" dxfId="405" priority="6">
      <formula>$AL18&gt;=$AQ18</formula>
    </cfRule>
  </conditionalFormatting>
  <conditionalFormatting sqref="AK18:AK54">
    <cfRule type="expression" dxfId="404" priority="2">
      <formula>$B18&gt;0</formula>
    </cfRule>
  </conditionalFormatting>
  <conditionalFormatting sqref="AL18:AM53">
    <cfRule type="expression" dxfId="403" priority="48" stopIfTrue="1">
      <formula>$K$3="ja"</formula>
    </cfRule>
  </conditionalFormatting>
  <conditionalFormatting sqref="AN18:AN53">
    <cfRule type="cellIs" dxfId="402" priority="54" stopIfTrue="1" operator="equal">
      <formula>1</formula>
    </cfRule>
    <cfRule type="cellIs" dxfId="401" priority="55" stopIfTrue="1" operator="equal">
      <formula>""</formula>
    </cfRule>
  </conditionalFormatting>
  <conditionalFormatting sqref="AO18:AO53">
    <cfRule type="cellIs" dxfId="400" priority="57" stopIfTrue="1" operator="equal">
      <formula>""</formula>
    </cfRule>
    <cfRule type="cellIs" dxfId="399" priority="56" stopIfTrue="1" operator="equal">
      <formula>1</formula>
    </cfRule>
  </conditionalFormatting>
  <conditionalFormatting sqref="AP18:AP53">
    <cfRule type="cellIs" dxfId="398" priority="26" stopIfTrue="1" operator="equal">
      <formula>"x"</formula>
    </cfRule>
    <cfRule type="expression" dxfId="397" priority="27" stopIfTrue="1">
      <formula>$B18&gt;0</formula>
    </cfRule>
    <cfRule type="cellIs" dxfId="396" priority="28" stopIfTrue="1" operator="equal">
      <formula>""</formula>
    </cfRule>
  </conditionalFormatting>
  <conditionalFormatting sqref="AQ18:AQ54">
    <cfRule type="expression" dxfId="395" priority="25" stopIfTrue="1">
      <formula>$K$3="ja"</formula>
    </cfRule>
  </conditionalFormatting>
  <conditionalFormatting sqref="AQ54">
    <cfRule type="expression" dxfId="394" priority="24" stopIfTrue="1">
      <formula>$I$3="ja"</formula>
    </cfRule>
  </conditionalFormatting>
  <conditionalFormatting sqref="AR11:AR13">
    <cfRule type="expression" dxfId="393" priority="35" stopIfTrue="1">
      <formula>$I$3="ja"</formula>
    </cfRule>
  </conditionalFormatting>
  <conditionalFormatting sqref="AR11:AS13">
    <cfRule type="expression" dxfId="392" priority="37">
      <formula>$L$2="ja"</formula>
    </cfRule>
    <cfRule type="expression" dxfId="391" priority="38">
      <formula>$K$3="ja"</formula>
    </cfRule>
  </conditionalFormatting>
  <conditionalFormatting sqref="AR18:AS53">
    <cfRule type="cellIs" dxfId="390" priority="9" operator="equal">
      <formula>"2F"</formula>
    </cfRule>
  </conditionalFormatting>
  <conditionalFormatting sqref="AR18:AT53">
    <cfRule type="cellIs" dxfId="389" priority="11" operator="equal">
      <formula>"&lt;1F"</formula>
    </cfRule>
    <cfRule type="cellIs" dxfId="388" priority="12" operator="equal">
      <formula>"1F"</formula>
    </cfRule>
    <cfRule type="expression" dxfId="387" priority="13" stopIfTrue="1">
      <formula>$K$3="ja"</formula>
    </cfRule>
  </conditionalFormatting>
  <conditionalFormatting sqref="AR54:AT54">
    <cfRule type="expression" dxfId="386" priority="21" stopIfTrue="1">
      <formula>$K$3="ja"</formula>
    </cfRule>
  </conditionalFormatting>
  <conditionalFormatting sqref="AR54:AX54">
    <cfRule type="expression" dxfId="385" priority="22" stopIfTrue="1">
      <formula>$I$3="ja"</formula>
    </cfRule>
  </conditionalFormatting>
  <conditionalFormatting sqref="AS11:AS13">
    <cfRule type="expression" dxfId="384" priority="36">
      <formula>$K$2="ja"</formula>
    </cfRule>
  </conditionalFormatting>
  <conditionalFormatting sqref="AS11:AT13">
    <cfRule type="expression" dxfId="383" priority="30">
      <formula>$J$2="ja"</formula>
    </cfRule>
  </conditionalFormatting>
  <conditionalFormatting sqref="AS11:AU13">
    <cfRule type="expression" dxfId="382" priority="31">
      <formula>$I$3="ja"</formula>
    </cfRule>
  </conditionalFormatting>
  <conditionalFormatting sqref="AT11:AT13">
    <cfRule type="expression" dxfId="381" priority="34" stopIfTrue="1">
      <formula>$R$2="ja"</formula>
    </cfRule>
    <cfRule type="expression" dxfId="380" priority="33" stopIfTrue="1">
      <formula>$L$2="ja"</formula>
    </cfRule>
    <cfRule type="expression" dxfId="379" priority="32" stopIfTrue="1">
      <formula>$K$2="ja"</formula>
    </cfRule>
  </conditionalFormatting>
  <conditionalFormatting sqref="AT18:AT53">
    <cfRule type="cellIs" dxfId="378" priority="10" operator="equal">
      <formula>"1S"</formula>
    </cfRule>
  </conditionalFormatting>
  <conditionalFormatting sqref="AU11:AU13 AX11:AX13">
    <cfRule type="expression" dxfId="377" priority="49" stopIfTrue="1">
      <formula>$K$3="ja"</formula>
    </cfRule>
  </conditionalFormatting>
  <conditionalFormatting sqref="AU18:AU53">
    <cfRule type="expression" dxfId="376" priority="19">
      <formula>$AV18&gt;=$AQ18</formula>
    </cfRule>
    <cfRule type="expression" dxfId="375" priority="18">
      <formula>$AV18&lt;$AQ18</formula>
    </cfRule>
    <cfRule type="expression" dxfId="374" priority="17">
      <formula>$AV18=""</formula>
    </cfRule>
  </conditionalFormatting>
  <conditionalFormatting sqref="AU54:AX54">
    <cfRule type="expression" dxfId="373" priority="23" stopIfTrue="1">
      <formula>$K$3="ja"</formula>
    </cfRule>
  </conditionalFormatting>
  <conditionalFormatting sqref="AV18:AW53">
    <cfRule type="expression" dxfId="372" priority="20" stopIfTrue="1">
      <formula>$K$3="ja"</formula>
    </cfRule>
  </conditionalFormatting>
  <conditionalFormatting sqref="AX18:AX53">
    <cfRule type="expression" dxfId="371" priority="14">
      <formula>$AY18=""</formula>
    </cfRule>
    <cfRule type="expression" dxfId="370" priority="15">
      <formula>$AY18&lt;$AV18</formula>
    </cfRule>
    <cfRule type="expression" dxfId="369" priority="16">
      <formula>$AY18&gt;=$AV18</formula>
    </cfRule>
  </conditionalFormatting>
  <conditionalFormatting sqref="AY18:AZ53">
    <cfRule type="expression" dxfId="368" priority="52" stopIfTrue="1">
      <formula>$K$3="ja"</formula>
    </cfRule>
  </conditionalFormatting>
  <conditionalFormatting sqref="AZ54">
    <cfRule type="expression" dxfId="367" priority="51" stopIfTrue="1">
      <formula>$K$3="ja"</formula>
    </cfRule>
    <cfRule type="expression" dxfId="366" priority="50" stopIfTrue="1">
      <formula>$I$3="ja"</formula>
    </cfRule>
  </conditionalFormatting>
  <dataValidations count="5">
    <dataValidation type="list" allowBlank="1" showInputMessage="1" showErrorMessage="1" sqref="F18:F53" xr:uid="{9ED9D538-EDAA-413A-B8F5-39F5A6077E6A}">
      <formula1>"PRO,PRO/BBL,BBL,BBL/Kader,Kader,Kader/TL,TL,TL/Havo,Havo,Havo/Vwo,Vwo,"</formula1>
    </dataValidation>
    <dataValidation type="list" allowBlank="1" showInputMessage="1" showErrorMessage="1" sqref="AX18:AX53 AU18:AU53" xr:uid="{3C088CA2-BD53-4BC8-B7EB-C46FAB240CED}">
      <formula1>"PRO,LWOO,BBL,BBL/Kader,Kader,Kader/TL,TL,TL/Havo,Havo,Havo/Vwo,Vwo,"</formula1>
    </dataValidation>
    <dataValidation type="list" allowBlank="1" showInputMessage="1" showErrorMessage="1" sqref="D2" xr:uid="{4C46E23D-E3A9-4484-8392-F3B350D9F133}">
      <formula1>"--,A,B,C,D,E,F,G,H,I,J,"</formula1>
    </dataValidation>
    <dataValidation type="list" allowBlank="1" showInputMessage="1" showErrorMessage="1" sqref="C2" xr:uid="{C06AF8D3-18B2-4F18-B173-BC64624B515E}">
      <formula1>"3,4,5,6,7,8,"</formula1>
    </dataValidation>
    <dataValidation type="list" allowBlank="1" showInputMessage="1" showErrorMessage="1" sqref="D7" xr:uid="{0DB75569-8CB3-48E8-9E78-38A789F7E51D}">
      <formula1>"ja,nee,"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463CF-4423-4C10-A940-AB1E57749979}">
  <sheetPr codeName="Blad34">
    <tabColor rgb="FFCC00FF"/>
    <pageSetUpPr fitToPage="1"/>
  </sheetPr>
  <dimension ref="A1:AJ55"/>
  <sheetViews>
    <sheetView showGridLines="0" showRowColHeaders="0" zoomScale="65" zoomScaleNormal="65" workbookViewId="0">
      <selection activeCell="B1" sqref="B1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21875" style="270" bestFit="1" customWidth="1"/>
    <col min="2" max="2" width="41.33203125" style="274" customWidth="1"/>
    <col min="3" max="3" width="4" style="207" customWidth="1"/>
    <col min="4" max="4" width="9.21875" style="207" customWidth="1"/>
    <col min="5" max="5" width="18" style="207" customWidth="1"/>
    <col min="6" max="6" width="8.44140625" style="207" customWidth="1"/>
    <col min="7" max="7" width="8.77734375" style="207" customWidth="1"/>
    <col min="8" max="10" width="9.44140625" style="207" bestFit="1" customWidth="1"/>
    <col min="11" max="11" width="9.5546875" style="207" bestFit="1" customWidth="1"/>
    <col min="12" max="12" width="9.5546875" style="207" customWidth="1"/>
    <col min="13" max="13" width="9.5546875" style="207" bestFit="1" customWidth="1"/>
    <col min="14" max="14" width="9.5546875" style="207" customWidth="1"/>
    <col min="15" max="15" width="9.5546875" style="207" bestFit="1" customWidth="1"/>
    <col min="16" max="16" width="9.5546875" style="207" customWidth="1"/>
    <col min="17" max="17" width="9.5546875" style="207" bestFit="1" customWidth="1"/>
    <col min="18" max="18" width="9.5546875" style="207" customWidth="1"/>
    <col min="19" max="19" width="9.5546875" style="207" bestFit="1" customWidth="1"/>
    <col min="20" max="20" width="9.5546875" style="207" customWidth="1"/>
    <col min="21" max="21" width="9.5546875" style="207" bestFit="1" customWidth="1"/>
    <col min="22" max="22" width="9.5546875" style="207" customWidth="1"/>
    <col min="23" max="26" width="9.5546875" style="207" bestFit="1" customWidth="1"/>
    <col min="27" max="29" width="9.21875" style="207" bestFit="1" customWidth="1"/>
    <col min="30" max="30" width="9.5546875" style="207" bestFit="1" customWidth="1"/>
    <col min="31" max="31" width="9.21875" style="207" bestFit="1" customWidth="1"/>
    <col min="32" max="32" width="20.77734375" style="207" bestFit="1" customWidth="1"/>
    <col min="33" max="33" width="9.21875" style="207"/>
    <col min="34" max="35" width="9.21875" style="207" bestFit="1" customWidth="1"/>
    <col min="36" max="16384" width="9.21875" style="207"/>
  </cols>
  <sheetData>
    <row r="1" spans="1:36" ht="100.05" customHeight="1" x14ac:dyDescent="0.45"/>
    <row r="2" spans="1:36" ht="18.600000000000001" customHeight="1" x14ac:dyDescent="0.45"/>
    <row r="3" spans="1:36" s="215" customFormat="1" ht="42.6" x14ac:dyDescent="0.95">
      <c r="A3" s="270"/>
      <c r="B3" s="270"/>
      <c r="D3" s="313" t="s">
        <v>126</v>
      </c>
      <c r="E3" s="313"/>
      <c r="F3" s="216"/>
      <c r="G3" s="216"/>
      <c r="H3" s="261">
        <v>11</v>
      </c>
      <c r="I3" s="312">
        <f>VLOOKUP($H$3,'M6'!A18:B53,2)</f>
        <v>0</v>
      </c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1" t="s">
        <v>125</v>
      </c>
      <c r="AC3" s="311"/>
      <c r="AD3" s="311"/>
      <c r="AE3" s="262">
        <f>'M6'!$C$2</f>
        <v>6</v>
      </c>
      <c r="AI3" s="229"/>
      <c r="AJ3" s="229"/>
    </row>
    <row r="4" spans="1:36" ht="28.05" customHeight="1" x14ac:dyDescent="0.45">
      <c r="B4" s="275"/>
      <c r="C4" s="21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</row>
    <row r="5" spans="1:36" ht="19.5" customHeight="1" x14ac:dyDescent="0.45">
      <c r="B5" s="276"/>
      <c r="C5" s="4"/>
    </row>
    <row r="6" spans="1:36" x14ac:dyDescent="0.45">
      <c r="B6" s="276"/>
      <c r="C6" s="4"/>
    </row>
    <row r="7" spans="1:36" ht="18.600000000000001" x14ac:dyDescent="0.45">
      <c r="A7" s="272">
        <v>1</v>
      </c>
      <c r="B7" s="273">
        <f>'M6'!B18</f>
        <v>0</v>
      </c>
    </row>
    <row r="8" spans="1:36" ht="18.600000000000001" x14ac:dyDescent="0.45">
      <c r="A8" s="272">
        <v>2</v>
      </c>
      <c r="B8" s="273">
        <f>'M6'!B19</f>
        <v>0</v>
      </c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</row>
    <row r="9" spans="1:36" ht="18.600000000000001" x14ac:dyDescent="0.45">
      <c r="A9" s="272">
        <v>3</v>
      </c>
      <c r="B9" s="273">
        <f>'M6'!B20</f>
        <v>0</v>
      </c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</row>
    <row r="10" spans="1:36" ht="18.600000000000001" x14ac:dyDescent="0.45">
      <c r="A10" s="272">
        <v>4</v>
      </c>
      <c r="B10" s="273">
        <f>'M6'!B21</f>
        <v>0</v>
      </c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</row>
    <row r="11" spans="1:36" ht="18.600000000000001" x14ac:dyDescent="0.45">
      <c r="A11" s="272">
        <v>5</v>
      </c>
      <c r="B11" s="273">
        <f>'M6'!B22</f>
        <v>0</v>
      </c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</row>
    <row r="12" spans="1:36" ht="18.600000000000001" x14ac:dyDescent="0.45">
      <c r="A12" s="272">
        <v>6</v>
      </c>
      <c r="B12" s="273">
        <f>'M6'!B23</f>
        <v>0</v>
      </c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</row>
    <row r="13" spans="1:36" ht="18.600000000000001" x14ac:dyDescent="0.45">
      <c r="A13" s="272">
        <v>7</v>
      </c>
      <c r="B13" s="273">
        <f>'M6'!B24</f>
        <v>0</v>
      </c>
      <c r="H13" s="211"/>
      <c r="I13" s="211"/>
      <c r="J13" s="211"/>
      <c r="K13" s="218" t="s">
        <v>155</v>
      </c>
      <c r="L13" s="218" t="s">
        <v>156</v>
      </c>
      <c r="M13" s="223" t="s">
        <v>157</v>
      </c>
      <c r="N13" s="223" t="s">
        <v>158</v>
      </c>
      <c r="O13" s="224" t="s">
        <v>159</v>
      </c>
      <c r="P13" s="224" t="s">
        <v>160</v>
      </c>
      <c r="Q13" s="219" t="s">
        <v>161</v>
      </c>
      <c r="R13" s="219" t="s">
        <v>162</v>
      </c>
      <c r="S13" s="225" t="s">
        <v>163</v>
      </c>
      <c r="T13" s="225" t="s">
        <v>164</v>
      </c>
      <c r="U13" s="220" t="s">
        <v>165</v>
      </c>
      <c r="V13" s="220" t="s">
        <v>166</v>
      </c>
      <c r="W13" s="226" t="s">
        <v>127</v>
      </c>
      <c r="X13" s="227" t="s">
        <v>128</v>
      </c>
      <c r="Y13" s="231" t="s">
        <v>133</v>
      </c>
      <c r="Z13" s="233" t="s">
        <v>83</v>
      </c>
      <c r="AA13" s="234" t="s">
        <v>134</v>
      </c>
      <c r="AB13" s="210"/>
      <c r="AC13" s="210"/>
      <c r="AD13" s="210"/>
      <c r="AE13" s="210"/>
    </row>
    <row r="14" spans="1:36" ht="18.600000000000001" x14ac:dyDescent="0.45">
      <c r="A14" s="272">
        <v>8</v>
      </c>
      <c r="B14" s="273">
        <f>'M6'!B25</f>
        <v>0</v>
      </c>
      <c r="H14" s="214"/>
      <c r="I14" s="214"/>
      <c r="J14" s="214"/>
      <c r="K14" s="222">
        <f>VLOOKUP($H$3,'M6'!$A$18:$L$53,7)</f>
        <v>0</v>
      </c>
      <c r="L14" s="222">
        <f>VLOOKUP($H$3,'E6'!$A$18:$L$53,7)</f>
        <v>0</v>
      </c>
      <c r="M14" s="222">
        <f>VLOOKUP($H$3,'M6'!$A$18:$L$53,8)</f>
        <v>0</v>
      </c>
      <c r="N14" s="222">
        <f>VLOOKUP($H$3,'E6'!$A$18:$L$53,8)</f>
        <v>0</v>
      </c>
      <c r="O14" s="222">
        <f>VLOOKUP($H$3,'M6'!$A$18:$L$53,9)</f>
        <v>0</v>
      </c>
      <c r="P14" s="222">
        <f>VLOOKUP($H$3,'E6'!$A$18:$L$53,9)</f>
        <v>0</v>
      </c>
      <c r="Q14" s="222">
        <f>VLOOKUP($H$3,'M6'!$A$18:$L$53,10)</f>
        <v>0</v>
      </c>
      <c r="R14" s="222">
        <f>VLOOKUP($H$3,'E6'!$A$18:$L$53,10)</f>
        <v>0</v>
      </c>
      <c r="S14" s="222">
        <f>VLOOKUP($H$3,'M6'!$A$18:$L$53,11)</f>
        <v>0</v>
      </c>
      <c r="T14" s="222">
        <f>VLOOKUP($H$3,'E6'!$A$18:$L$53,11)</f>
        <v>0</v>
      </c>
      <c r="U14" s="222">
        <f>VLOOKUP($H$3,'M6'!$A$18:$L$53,12)</f>
        <v>0</v>
      </c>
      <c r="V14" s="222">
        <f>VLOOKUP($H$3,'E6'!$A$18:$L$53,12)</f>
        <v>0</v>
      </c>
      <c r="W14" s="222"/>
      <c r="X14" s="222">
        <f>VLOOKUP($H$3,'M6'!$A$18:$L$53,3)</f>
        <v>0</v>
      </c>
      <c r="Y14" s="221">
        <f>'TOTAAL M-TOETSEN'!$AB$5*5</f>
        <v>2.355</v>
      </c>
      <c r="Z14" s="235"/>
      <c r="AA14" s="222"/>
      <c r="AB14" s="209"/>
      <c r="AC14" s="209"/>
      <c r="AD14" s="209"/>
      <c r="AE14" s="209"/>
    </row>
    <row r="15" spans="1:36" ht="18.600000000000001" x14ac:dyDescent="0.45">
      <c r="A15" s="272">
        <v>9</v>
      </c>
      <c r="B15" s="273">
        <f>'M6'!B26</f>
        <v>0</v>
      </c>
      <c r="K15" s="221" t="str">
        <f>IF(K14="E",1,IF(K14="D",2,IF(K14="C",3,IF(K14="B",4,IF(K14="A",5,IF(K14=5,1,IF(K14=4,2,IF(K14=3,3,IF(K14=2,4,IF(K14=1,5,IF(K14=0,"")))))))))))</f>
        <v/>
      </c>
      <c r="L15" s="221" t="str">
        <f t="shared" ref="L15:V15" si="0">IF(L14="E",1,IF(L14="D",2,IF(L14="C",3,IF(L14="B",4,IF(L14="A",5,IF(L14=5,1,IF(L14=4,2,IF(L14=3,3,IF(L14=2,4,IF(L14=1,5,IF(L14=0,"")))))))))))</f>
        <v/>
      </c>
      <c r="M15" s="221" t="str">
        <f t="shared" si="0"/>
        <v/>
      </c>
      <c r="N15" s="221" t="str">
        <f t="shared" si="0"/>
        <v/>
      </c>
      <c r="O15" s="221" t="str">
        <f t="shared" si="0"/>
        <v/>
      </c>
      <c r="P15" s="221" t="str">
        <f t="shared" si="0"/>
        <v/>
      </c>
      <c r="Q15" s="221" t="str">
        <f t="shared" si="0"/>
        <v/>
      </c>
      <c r="R15" s="221" t="str">
        <f t="shared" si="0"/>
        <v/>
      </c>
      <c r="S15" s="221" t="str">
        <f t="shared" si="0"/>
        <v/>
      </c>
      <c r="T15" s="221" t="str">
        <f t="shared" si="0"/>
        <v/>
      </c>
      <c r="U15" s="221" t="str">
        <f t="shared" si="0"/>
        <v/>
      </c>
      <c r="V15" s="221" t="str">
        <f t="shared" si="0"/>
        <v/>
      </c>
      <c r="W15" s="232" t="e">
        <f>AA15/Z15</f>
        <v>#DIV/0!</v>
      </c>
      <c r="X15" s="221" t="str">
        <f>IF(X14="E",1,IF(X14="D",2,IF(X14="C",3,IF(X14="B",4,IF(X14="A",5,IF(X14=5,1,IF(X14=4,2,IF(X14=3,3,IF(X14=2,4,IF(X14=1,5,IF(X14=0,"")))))))))))</f>
        <v/>
      </c>
      <c r="Y15" s="232">
        <f>Y14</f>
        <v>2.355</v>
      </c>
      <c r="Z15" s="236">
        <f>COUNTIF(K15:V15,"&gt;0")</f>
        <v>0</v>
      </c>
      <c r="AA15" s="236">
        <f>SUM(K15:V15)</f>
        <v>0</v>
      </c>
    </row>
    <row r="16" spans="1:36" ht="18.600000000000001" x14ac:dyDescent="0.45">
      <c r="A16" s="272">
        <v>10</v>
      </c>
      <c r="B16" s="273">
        <f>'M6'!B27</f>
        <v>0</v>
      </c>
    </row>
    <row r="17" spans="1:27" ht="18.600000000000001" x14ac:dyDescent="0.45">
      <c r="A17" s="272">
        <v>11</v>
      </c>
      <c r="B17" s="273">
        <f>'M6'!B28</f>
        <v>0</v>
      </c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</row>
    <row r="18" spans="1:27" ht="18.600000000000001" x14ac:dyDescent="0.45">
      <c r="A18" s="272">
        <v>12</v>
      </c>
      <c r="B18" s="273">
        <f>'M6'!B29</f>
        <v>0</v>
      </c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</row>
    <row r="19" spans="1:27" ht="18.600000000000001" x14ac:dyDescent="0.45">
      <c r="A19" s="272">
        <v>13</v>
      </c>
      <c r="B19" s="273">
        <f>'M6'!B30</f>
        <v>0</v>
      </c>
      <c r="H19" s="214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</row>
    <row r="20" spans="1:27" ht="18.600000000000001" x14ac:dyDescent="0.45">
      <c r="A20" s="272">
        <v>14</v>
      </c>
      <c r="B20" s="273">
        <f>'M6'!B31</f>
        <v>0</v>
      </c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4"/>
      <c r="V20" s="214"/>
      <c r="W20" s="211"/>
      <c r="X20" s="211"/>
      <c r="Y20" s="211"/>
      <c r="Z20" s="211"/>
      <c r="AA20" s="211"/>
    </row>
    <row r="21" spans="1:27" ht="18.600000000000001" x14ac:dyDescent="0.45">
      <c r="A21" s="272">
        <v>15</v>
      </c>
      <c r="B21" s="273">
        <f>'M6'!B32</f>
        <v>0</v>
      </c>
      <c r="H21" s="213"/>
      <c r="I21" s="213"/>
      <c r="J21" s="212"/>
      <c r="K21" s="212"/>
      <c r="L21" s="212"/>
      <c r="M21" s="211"/>
      <c r="N21" s="211"/>
      <c r="O21" s="213"/>
      <c r="P21" s="213"/>
      <c r="Q21" s="211"/>
      <c r="R21" s="211"/>
      <c r="S21" s="211"/>
      <c r="T21" s="211"/>
      <c r="U21" s="212"/>
      <c r="V21" s="212"/>
      <c r="W21" s="211"/>
      <c r="X21" s="211"/>
      <c r="Y21" s="211"/>
      <c r="Z21" s="211"/>
      <c r="AA21" s="211"/>
    </row>
    <row r="22" spans="1:27" ht="18.600000000000001" x14ac:dyDescent="0.45">
      <c r="A22" s="272">
        <v>16</v>
      </c>
      <c r="B22" s="273">
        <f>'M6'!B33</f>
        <v>0</v>
      </c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</row>
    <row r="23" spans="1:27" ht="18.600000000000001" x14ac:dyDescent="0.45">
      <c r="A23" s="272">
        <v>17</v>
      </c>
      <c r="B23" s="273">
        <f>'M6'!B34</f>
        <v>0</v>
      </c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</row>
    <row r="24" spans="1:27" ht="15" customHeight="1" x14ac:dyDescent="0.45">
      <c r="A24" s="272">
        <v>18</v>
      </c>
      <c r="B24" s="273">
        <f>'M6'!B35</f>
        <v>0</v>
      </c>
    </row>
    <row r="25" spans="1:27" ht="18.600000000000001" x14ac:dyDescent="0.45">
      <c r="A25" s="272">
        <v>19</v>
      </c>
      <c r="B25" s="273">
        <f>'M6'!B36</f>
        <v>0</v>
      </c>
    </row>
    <row r="26" spans="1:27" ht="18.600000000000001" x14ac:dyDescent="0.45">
      <c r="A26" s="272">
        <v>20</v>
      </c>
      <c r="B26" s="273">
        <f>'M6'!B37</f>
        <v>0</v>
      </c>
    </row>
    <row r="27" spans="1:27" ht="18.600000000000001" x14ac:dyDescent="0.45">
      <c r="A27" s="272">
        <v>21</v>
      </c>
      <c r="B27" s="273">
        <f>'M6'!B38</f>
        <v>0</v>
      </c>
    </row>
    <row r="28" spans="1:27" ht="18.600000000000001" x14ac:dyDescent="0.45">
      <c r="A28" s="272">
        <v>22</v>
      </c>
      <c r="B28" s="273">
        <f>'M6'!B39</f>
        <v>0</v>
      </c>
    </row>
    <row r="29" spans="1:27" ht="15.75" customHeight="1" x14ac:dyDescent="0.45">
      <c r="A29" s="272">
        <v>23</v>
      </c>
      <c r="B29" s="273">
        <f>'M6'!B40</f>
        <v>0</v>
      </c>
    </row>
    <row r="30" spans="1:27" ht="18.600000000000001" x14ac:dyDescent="0.45">
      <c r="A30" s="272">
        <v>24</v>
      </c>
      <c r="B30" s="273">
        <f>'M6'!B41</f>
        <v>0</v>
      </c>
    </row>
    <row r="31" spans="1:27" ht="18.600000000000001" x14ac:dyDescent="0.45">
      <c r="A31" s="272">
        <v>25</v>
      </c>
      <c r="B31" s="273">
        <f>'M6'!B42</f>
        <v>0</v>
      </c>
    </row>
    <row r="32" spans="1:27" ht="18.600000000000001" x14ac:dyDescent="0.45">
      <c r="A32" s="272">
        <v>26</v>
      </c>
      <c r="B32" s="273">
        <f>'M6'!B43</f>
        <v>0</v>
      </c>
    </row>
    <row r="33" spans="1:7" ht="18.600000000000001" x14ac:dyDescent="0.45">
      <c r="A33" s="272">
        <v>27</v>
      </c>
      <c r="B33" s="273">
        <f>'M6'!B44</f>
        <v>0</v>
      </c>
    </row>
    <row r="34" spans="1:7" ht="18.600000000000001" x14ac:dyDescent="0.45">
      <c r="A34" s="272">
        <v>28</v>
      </c>
      <c r="B34" s="273">
        <f>'M6'!B45</f>
        <v>0</v>
      </c>
    </row>
    <row r="35" spans="1:7" ht="18.600000000000001" x14ac:dyDescent="0.45">
      <c r="A35" s="272">
        <v>29</v>
      </c>
      <c r="B35" s="273">
        <f>'M6'!B46</f>
        <v>0</v>
      </c>
    </row>
    <row r="36" spans="1:7" ht="18.600000000000001" x14ac:dyDescent="0.45">
      <c r="A36" s="272">
        <v>30</v>
      </c>
      <c r="B36" s="273">
        <f>'M6'!B47</f>
        <v>0</v>
      </c>
    </row>
    <row r="37" spans="1:7" ht="18.600000000000001" x14ac:dyDescent="0.45">
      <c r="A37" s="272">
        <v>31</v>
      </c>
      <c r="B37" s="273">
        <f>'M6'!B48</f>
        <v>0</v>
      </c>
    </row>
    <row r="38" spans="1:7" ht="18.600000000000001" x14ac:dyDescent="0.45">
      <c r="A38" s="272">
        <v>32</v>
      </c>
      <c r="B38" s="273">
        <f>'M6'!B49</f>
        <v>0</v>
      </c>
    </row>
    <row r="39" spans="1:7" ht="18.600000000000001" x14ac:dyDescent="0.45">
      <c r="A39" s="272">
        <v>33</v>
      </c>
      <c r="B39" s="273">
        <f>'M6'!B50</f>
        <v>0</v>
      </c>
    </row>
    <row r="40" spans="1:7" ht="18.600000000000001" x14ac:dyDescent="0.45">
      <c r="A40" s="272">
        <v>34</v>
      </c>
      <c r="B40" s="273">
        <f>'M6'!B51</f>
        <v>0</v>
      </c>
    </row>
    <row r="41" spans="1:7" ht="18.600000000000001" x14ac:dyDescent="0.45">
      <c r="A41" s="272">
        <v>35</v>
      </c>
      <c r="B41" s="273">
        <f>'M6'!B52</f>
        <v>0</v>
      </c>
    </row>
    <row r="42" spans="1:7" ht="18.600000000000001" x14ac:dyDescent="0.45">
      <c r="A42" s="272">
        <v>36</v>
      </c>
      <c r="B42" s="273">
        <f>'M6'!B53</f>
        <v>0</v>
      </c>
    </row>
    <row r="44" spans="1:7" ht="25.8" x14ac:dyDescent="0.5">
      <c r="D44" s="228"/>
      <c r="E44" s="228"/>
      <c r="F44" s="228"/>
      <c r="G44" s="228"/>
    </row>
    <row r="54" spans="10:30" x14ac:dyDescent="0.45"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  <c r="Z54" s="217"/>
      <c r="AA54" s="217"/>
      <c r="AB54" s="210"/>
      <c r="AC54" s="210"/>
      <c r="AD54" s="210"/>
    </row>
    <row r="55" spans="10:30" x14ac:dyDescent="0.45"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</row>
  </sheetData>
  <sheetProtection sheet="1" objects="1" scenarios="1"/>
  <mergeCells count="3">
    <mergeCell ref="D3:E3"/>
    <mergeCell ref="I3:AA3"/>
    <mergeCell ref="AB3:AD3"/>
  </mergeCells>
  <pageMargins left="0.39370078740157483" right="0.23622047244094491" top="0.98425196850393704" bottom="0.98425196850393704" header="0.51181102362204722" footer="0.51181102362204722"/>
  <pageSetup paperSize="9" scale="52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60EDA-5D0A-4F23-A7FF-FC43C96E9C40}">
  <sheetPr>
    <tabColor rgb="FFCC00FF"/>
  </sheetPr>
  <dimension ref="B3:DK76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7"/>
    <col min="2" max="2" width="6.21875" style="270" bestFit="1" customWidth="1"/>
    <col min="3" max="3" width="50.77734375" style="274" customWidth="1"/>
    <col min="4" max="4" width="4" style="207" customWidth="1"/>
    <col min="5" max="28" width="8.77734375" style="207" customWidth="1"/>
    <col min="29" max="16384" width="9.21875" style="207"/>
  </cols>
  <sheetData>
    <row r="3" spans="2:44" s="251" customFormat="1" ht="72" x14ac:dyDescent="1.6">
      <c r="B3" s="269"/>
      <c r="C3" s="269"/>
      <c r="E3" s="252"/>
      <c r="F3" s="323">
        <v>1</v>
      </c>
      <c r="G3" s="323"/>
      <c r="H3" s="319">
        <f>VLOOKUP($F$3,'M6'!A18:B53,2)</f>
        <v>0</v>
      </c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1"/>
      <c r="AG3" s="315" t="s">
        <v>125</v>
      </c>
      <c r="AH3" s="316"/>
      <c r="AI3" s="316"/>
      <c r="AJ3" s="317">
        <f>'M6'!$C$2</f>
        <v>6</v>
      </c>
      <c r="AK3" s="317"/>
      <c r="AL3" s="318"/>
      <c r="AO3" s="266"/>
      <c r="AQ3" s="263"/>
      <c r="AR3" s="263"/>
    </row>
    <row r="4" spans="2:44" ht="50.1" customHeight="1" x14ac:dyDescent="0.45">
      <c r="C4" s="271"/>
    </row>
    <row r="5" spans="2:44" ht="19.5" customHeight="1" x14ac:dyDescent="0.45">
      <c r="B5" s="272">
        <v>1</v>
      </c>
      <c r="C5" s="273">
        <f>'M6'!B18</f>
        <v>0</v>
      </c>
    </row>
    <row r="6" spans="2:44" ht="18.600000000000001" x14ac:dyDescent="0.45">
      <c r="B6" s="272">
        <v>2</v>
      </c>
      <c r="C6" s="273">
        <f>'M6'!B19</f>
        <v>0</v>
      </c>
    </row>
    <row r="7" spans="2:44" ht="18.600000000000001" x14ac:dyDescent="0.45">
      <c r="B7" s="272">
        <v>3</v>
      </c>
      <c r="C7" s="273">
        <f>'M6'!B20</f>
        <v>0</v>
      </c>
    </row>
    <row r="8" spans="2:44" ht="18.600000000000001" x14ac:dyDescent="0.45">
      <c r="B8" s="272">
        <v>4</v>
      </c>
      <c r="C8" s="273">
        <f>'M6'!B21</f>
        <v>0</v>
      </c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</row>
    <row r="9" spans="2:44" ht="18.600000000000001" x14ac:dyDescent="0.45">
      <c r="B9" s="272">
        <v>5</v>
      </c>
      <c r="C9" s="273">
        <f>'M6'!B22</f>
        <v>0</v>
      </c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</row>
    <row r="10" spans="2:44" ht="18.600000000000001" x14ac:dyDescent="0.45">
      <c r="B10" s="272">
        <v>6</v>
      </c>
      <c r="C10" s="273">
        <f>'M6'!B23</f>
        <v>0</v>
      </c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</row>
    <row r="11" spans="2:44" ht="18.600000000000001" x14ac:dyDescent="0.45">
      <c r="B11" s="272">
        <v>7</v>
      </c>
      <c r="C11" s="273">
        <f>'M6'!B24</f>
        <v>0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</row>
    <row r="12" spans="2:44" ht="18.600000000000001" x14ac:dyDescent="0.45">
      <c r="B12" s="272">
        <v>8</v>
      </c>
      <c r="C12" s="273">
        <f>'M6'!B25</f>
        <v>0</v>
      </c>
      <c r="F12" s="211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</row>
    <row r="13" spans="2:44" ht="18.600000000000001" x14ac:dyDescent="0.45">
      <c r="B13" s="272">
        <v>9</v>
      </c>
      <c r="C13" s="273">
        <f>'M6'!B26</f>
        <v>0</v>
      </c>
      <c r="F13" s="211"/>
      <c r="G13" s="211"/>
      <c r="H13" s="211"/>
      <c r="I13" s="218" t="s">
        <v>155</v>
      </c>
      <c r="J13" s="218" t="s">
        <v>156</v>
      </c>
      <c r="K13" s="223" t="s">
        <v>157</v>
      </c>
      <c r="L13" s="223" t="s">
        <v>158</v>
      </c>
      <c r="M13" s="224" t="s">
        <v>159</v>
      </c>
      <c r="N13" s="224" t="s">
        <v>160</v>
      </c>
      <c r="O13" s="219" t="s">
        <v>161</v>
      </c>
      <c r="P13" s="219" t="s">
        <v>162</v>
      </c>
      <c r="Q13" s="225" t="s">
        <v>163</v>
      </c>
      <c r="R13" s="225" t="s">
        <v>164</v>
      </c>
      <c r="S13" s="220" t="s">
        <v>165</v>
      </c>
      <c r="T13" s="220" t="s">
        <v>166</v>
      </c>
      <c r="U13" s="226" t="s">
        <v>127</v>
      </c>
      <c r="V13" s="227" t="s">
        <v>128</v>
      </c>
      <c r="W13" s="231" t="s">
        <v>133</v>
      </c>
      <c r="X13" s="233" t="s">
        <v>83</v>
      </c>
      <c r="Y13" s="234" t="s">
        <v>134</v>
      </c>
      <c r="Z13" s="234" t="s">
        <v>134</v>
      </c>
      <c r="AA13" s="208"/>
    </row>
    <row r="14" spans="2:44" ht="18.600000000000001" x14ac:dyDescent="0.45">
      <c r="B14" s="272">
        <v>10</v>
      </c>
      <c r="C14" s="273">
        <f>'M6'!B27</f>
        <v>0</v>
      </c>
      <c r="F14" s="214"/>
      <c r="G14" s="214"/>
      <c r="H14" s="214"/>
      <c r="I14" s="221" t="str">
        <f t="shared" ref="I14:V14" si="0">IF(I15="E",1,IF(I15="D",2,IF(I15="C",3,IF(I15="B",4,IF(I15="A",5,IF(I15=5,1,IF(I15=4,2,IF(I15=3,3,IF(I15=2,4,IF(I15=1,5,IF(I15=0,"")))))))))))</f>
        <v/>
      </c>
      <c r="J14" s="221" t="str">
        <f t="shared" si="0"/>
        <v/>
      </c>
      <c r="K14" s="221" t="str">
        <f t="shared" si="0"/>
        <v/>
      </c>
      <c r="L14" s="221" t="str">
        <f t="shared" si="0"/>
        <v/>
      </c>
      <c r="M14" s="221" t="str">
        <f t="shared" si="0"/>
        <v/>
      </c>
      <c r="N14" s="221" t="str">
        <f t="shared" si="0"/>
        <v/>
      </c>
      <c r="O14" s="221" t="str">
        <f t="shared" si="0"/>
        <v/>
      </c>
      <c r="P14" s="221" t="str">
        <f t="shared" si="0"/>
        <v/>
      </c>
      <c r="Q14" s="221" t="str">
        <f t="shared" si="0"/>
        <v/>
      </c>
      <c r="R14" s="221" t="str">
        <f t="shared" si="0"/>
        <v/>
      </c>
      <c r="S14" s="221" t="str">
        <f t="shared" si="0"/>
        <v/>
      </c>
      <c r="T14" s="221" t="str">
        <f t="shared" si="0"/>
        <v/>
      </c>
      <c r="U14" s="221"/>
      <c r="V14" s="221" t="str">
        <f t="shared" si="0"/>
        <v/>
      </c>
      <c r="W14" s="221" t="str">
        <f>IF(W15="E",1,IF(W15="D",2,IF(W15="C",3,IF(W15="B",4,IF(W15="A",5,IF(W15=5,1,IF(W15=4,2,IF(W15=3,3,IF(W15=2,4,IF(W15=1,5,IF(W15=0,"")))))))))))</f>
        <v/>
      </c>
      <c r="X14" s="221">
        <f>'TOTAAL M-TOETSEN'!AB5*5</f>
        <v>2.355</v>
      </c>
      <c r="Y14" s="222"/>
      <c r="Z14" s="222"/>
      <c r="AA14" s="253"/>
      <c r="AB14" s="253"/>
      <c r="AC14" s="254"/>
    </row>
    <row r="15" spans="2:44" ht="18.600000000000001" x14ac:dyDescent="0.45">
      <c r="B15" s="272">
        <v>11</v>
      </c>
      <c r="C15" s="273">
        <f>'M6'!B28</f>
        <v>0</v>
      </c>
      <c r="I15" s="221">
        <f>VLOOKUP($F$3,'M6'!$A$18:$L$53,7)</f>
        <v>0</v>
      </c>
      <c r="J15" s="221">
        <f>VLOOKUP($F$3,'E6'!$A$18:$L$53,7)</f>
        <v>0</v>
      </c>
      <c r="K15" s="221">
        <f>VLOOKUP($F$3,'M6'!$A$18:$L$53,8)</f>
        <v>0</v>
      </c>
      <c r="L15" s="221">
        <f>VLOOKUP($F$3,'E6'!$A$18:$L$53,8)</f>
        <v>0</v>
      </c>
      <c r="M15" s="221">
        <f>VLOOKUP($F$3,'M6'!$A$18:$L$53,9)</f>
        <v>0</v>
      </c>
      <c r="N15" s="221">
        <f>VLOOKUP($F$3,'E6'!$A$18:$L$53,9)</f>
        <v>0</v>
      </c>
      <c r="O15" s="221">
        <f>VLOOKUP($F$3,'M6'!$A$18:$L$53,10)</f>
        <v>0</v>
      </c>
      <c r="P15" s="221">
        <f>VLOOKUP($F$3,'E6'!$A$18:$L$53,10)</f>
        <v>0</v>
      </c>
      <c r="Q15" s="221">
        <f>VLOOKUP($F$3,'M6'!$A$18:$L$53,11)</f>
        <v>0</v>
      </c>
      <c r="R15" s="221">
        <f>VLOOKUP($F$3,'E6'!$A$18:$L$53,11)</f>
        <v>0</v>
      </c>
      <c r="S15" s="221">
        <f>VLOOKUP($F$3,'M6'!$A$18:$L$53,12)</f>
        <v>0</v>
      </c>
      <c r="T15" s="221">
        <f>VLOOKUP($F$3,'E6'!$A$18:$L$53,12)</f>
        <v>0</v>
      </c>
      <c r="U15" s="221">
        <f>VLOOKUP($F$3,'M6'!$A$18:$L$53,12)</f>
        <v>0</v>
      </c>
      <c r="V15" s="221">
        <f>VLOOKUP($F$3,'M6'!$A$18:$L$53,12)</f>
        <v>0</v>
      </c>
      <c r="W15" s="221">
        <f>VLOOKUP($F$3,'M6'!$A$18:$L$53,3)</f>
        <v>0</v>
      </c>
      <c r="X15" s="221">
        <f>'TOTAAL M-TOETSEN'!AB5*5</f>
        <v>2.355</v>
      </c>
      <c r="Y15" s="257"/>
      <c r="Z15" s="257"/>
      <c r="AA15" s="208"/>
      <c r="AB15" s="208"/>
    </row>
    <row r="16" spans="2:44" ht="18.600000000000001" x14ac:dyDescent="0.45">
      <c r="B16" s="272">
        <v>12</v>
      </c>
      <c r="C16" s="273">
        <f>'M6'!B29</f>
        <v>0</v>
      </c>
      <c r="I16" s="221" t="str">
        <f>IF(I14="","",IF(I14&gt;0,I14*2))</f>
        <v/>
      </c>
      <c r="J16" s="221" t="str">
        <f t="shared" ref="J16:T16" si="1">IF(J14="","",IF(J14&gt;0,J14*2))</f>
        <v/>
      </c>
      <c r="K16" s="221" t="str">
        <f t="shared" si="1"/>
        <v/>
      </c>
      <c r="L16" s="221" t="str">
        <f t="shared" si="1"/>
        <v/>
      </c>
      <c r="M16" s="221" t="str">
        <f t="shared" si="1"/>
        <v/>
      </c>
      <c r="N16" s="221" t="str">
        <f t="shared" si="1"/>
        <v/>
      </c>
      <c r="O16" s="221" t="str">
        <f t="shared" si="1"/>
        <v/>
      </c>
      <c r="P16" s="221" t="str">
        <f t="shared" si="1"/>
        <v/>
      </c>
      <c r="Q16" s="221" t="str">
        <f t="shared" si="1"/>
        <v/>
      </c>
      <c r="R16" s="221" t="str">
        <f t="shared" si="1"/>
        <v/>
      </c>
      <c r="S16" s="221" t="str">
        <f t="shared" si="1"/>
        <v/>
      </c>
      <c r="T16" s="221" t="str">
        <f t="shared" si="1"/>
        <v/>
      </c>
      <c r="U16" s="221" t="e">
        <f>Z16/Y16</f>
        <v>#DIV/0!</v>
      </c>
      <c r="V16" s="233" t="str">
        <f>IF(V14="","",IF(V14&gt;0,V14*2))</f>
        <v/>
      </c>
      <c r="W16" s="221">
        <f>X16</f>
        <v>4.71</v>
      </c>
      <c r="X16" s="221">
        <f>IF(X14="","",IF(X14&gt;0,X14*2))</f>
        <v>4.71</v>
      </c>
      <c r="Y16" s="257">
        <f>COUNTIF(I16:T16,"&gt;0")</f>
        <v>0</v>
      </c>
      <c r="Z16" s="257">
        <f>SUM(I16:S16)</f>
        <v>0</v>
      </c>
    </row>
    <row r="17" spans="2:38" ht="18.600000000000001" x14ac:dyDescent="0.45">
      <c r="B17" s="272">
        <v>13</v>
      </c>
      <c r="C17" s="273">
        <f>'M6'!B30</f>
        <v>0</v>
      </c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</row>
    <row r="18" spans="2:38" ht="18.600000000000001" x14ac:dyDescent="0.45">
      <c r="B18" s="272">
        <v>14</v>
      </c>
      <c r="C18" s="273">
        <f>'M6'!B31</f>
        <v>0</v>
      </c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</row>
    <row r="19" spans="2:38" ht="18.600000000000001" x14ac:dyDescent="0.45">
      <c r="B19" s="272">
        <v>15</v>
      </c>
      <c r="C19" s="273">
        <f>'M6'!B32</f>
        <v>0</v>
      </c>
      <c r="F19" s="214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</row>
    <row r="20" spans="2:38" ht="18.600000000000001" x14ac:dyDescent="0.45">
      <c r="B20" s="272">
        <v>16</v>
      </c>
      <c r="C20" s="273">
        <f>'M6'!B33</f>
        <v>0</v>
      </c>
      <c r="F20" s="214"/>
      <c r="G20" s="214"/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1"/>
      <c r="V20" s="211"/>
    </row>
    <row r="21" spans="2:38" ht="18.600000000000001" x14ac:dyDescent="0.45">
      <c r="B21" s="272">
        <v>17</v>
      </c>
      <c r="C21" s="273">
        <f>'M6'!B34</f>
        <v>0</v>
      </c>
      <c r="F21" s="213"/>
      <c r="G21" s="213"/>
      <c r="H21" s="212"/>
      <c r="I21" s="212"/>
      <c r="J21" s="212"/>
      <c r="K21" s="213"/>
      <c r="L21" s="213"/>
      <c r="M21" s="211"/>
      <c r="N21" s="211"/>
      <c r="O21" s="212"/>
      <c r="P21" s="212"/>
      <c r="Q21" s="211"/>
      <c r="R21" s="211"/>
      <c r="S21" s="211"/>
      <c r="T21" s="211"/>
      <c r="U21" s="211"/>
      <c r="V21" s="211"/>
    </row>
    <row r="22" spans="2:38" ht="18.600000000000001" x14ac:dyDescent="0.45">
      <c r="B22" s="272">
        <v>18</v>
      </c>
      <c r="C22" s="273">
        <f>'M6'!B35</f>
        <v>0</v>
      </c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</row>
    <row r="23" spans="2:38" ht="18.600000000000001" x14ac:dyDescent="0.45">
      <c r="B23" s="272">
        <v>19</v>
      </c>
      <c r="C23" s="273">
        <f>'M6'!B36</f>
        <v>0</v>
      </c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</row>
    <row r="24" spans="2:38" ht="15" customHeight="1" x14ac:dyDescent="0.45">
      <c r="B24" s="272">
        <v>20</v>
      </c>
      <c r="C24" s="273">
        <f>'M6'!B37</f>
        <v>0</v>
      </c>
    </row>
    <row r="25" spans="2:38" ht="18.600000000000001" x14ac:dyDescent="0.45">
      <c r="B25" s="272">
        <v>21</v>
      </c>
      <c r="C25" s="273">
        <f>'M6'!B38</f>
        <v>0</v>
      </c>
    </row>
    <row r="26" spans="2:38" ht="18.600000000000001" x14ac:dyDescent="0.45">
      <c r="B26" s="272">
        <v>22</v>
      </c>
      <c r="C26" s="273">
        <f>'M6'!B39</f>
        <v>0</v>
      </c>
    </row>
    <row r="27" spans="2:38" ht="18.600000000000001" x14ac:dyDescent="0.45">
      <c r="B27" s="272">
        <v>23</v>
      </c>
      <c r="C27" s="273">
        <f>'M6'!B40</f>
        <v>0</v>
      </c>
    </row>
    <row r="28" spans="2:38" ht="18.600000000000001" x14ac:dyDescent="0.45">
      <c r="B28" s="272">
        <v>24</v>
      </c>
      <c r="C28" s="273">
        <f>'M6'!B41</f>
        <v>0</v>
      </c>
    </row>
    <row r="29" spans="2:38" ht="15.75" customHeight="1" x14ac:dyDescent="0.45">
      <c r="B29" s="272">
        <v>25</v>
      </c>
      <c r="C29" s="273">
        <f>'M6'!B42</f>
        <v>0</v>
      </c>
      <c r="AF29"/>
    </row>
    <row r="30" spans="2:38" ht="18.600000000000001" x14ac:dyDescent="0.45">
      <c r="B30" s="272">
        <v>26</v>
      </c>
      <c r="C30" s="273">
        <f>'M6'!B43</f>
        <v>0</v>
      </c>
    </row>
    <row r="31" spans="2:38" ht="18.600000000000001" x14ac:dyDescent="0.45">
      <c r="B31" s="272">
        <v>27</v>
      </c>
      <c r="C31" s="273">
        <f>'M6'!B44</f>
        <v>0</v>
      </c>
    </row>
    <row r="32" spans="2:38" ht="18.600000000000001" x14ac:dyDescent="0.45">
      <c r="B32" s="272">
        <v>28</v>
      </c>
      <c r="C32" s="273">
        <f>'M6'!B45</f>
        <v>0</v>
      </c>
      <c r="F32" s="324"/>
      <c r="G32" s="324"/>
      <c r="H32" s="32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</row>
    <row r="33" spans="2:38" ht="18.600000000000001" x14ac:dyDescent="0.45">
      <c r="B33" s="272">
        <v>29</v>
      </c>
      <c r="C33" s="273">
        <f>'M6'!B46</f>
        <v>0</v>
      </c>
      <c r="F33" s="324"/>
      <c r="G33" s="324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22"/>
      <c r="AC33" s="322"/>
      <c r="AD33" s="322"/>
      <c r="AE33" s="322"/>
      <c r="AF33" s="322"/>
      <c r="AG33" s="322"/>
      <c r="AH33" s="322"/>
      <c r="AI33" s="322"/>
      <c r="AJ33" s="322"/>
      <c r="AK33" s="322"/>
      <c r="AL33" s="322"/>
    </row>
    <row r="34" spans="2:38" ht="18.600000000000001" x14ac:dyDescent="0.45">
      <c r="B34" s="272">
        <v>30</v>
      </c>
      <c r="C34" s="273">
        <f>'M6'!B47</f>
        <v>0</v>
      </c>
      <c r="F34" s="324"/>
      <c r="G34" s="324"/>
      <c r="H34" s="322"/>
      <c r="I34" s="322"/>
      <c r="J34" s="322"/>
      <c r="K34" s="322"/>
      <c r="L34" s="322"/>
      <c r="M34" s="322"/>
      <c r="N34" s="322"/>
      <c r="O34" s="322"/>
      <c r="P34" s="322"/>
      <c r="Q34" s="322"/>
      <c r="R34" s="322"/>
      <c r="S34" s="322"/>
      <c r="T34" s="322"/>
      <c r="U34" s="322"/>
      <c r="V34" s="322"/>
      <c r="W34" s="322"/>
      <c r="X34" s="322"/>
      <c r="Y34" s="322"/>
      <c r="Z34" s="322"/>
      <c r="AA34" s="322"/>
      <c r="AB34" s="322"/>
      <c r="AC34" s="322"/>
      <c r="AD34" s="322"/>
      <c r="AE34" s="322"/>
      <c r="AF34" s="322"/>
      <c r="AG34" s="322"/>
      <c r="AH34" s="322"/>
      <c r="AI34" s="322"/>
      <c r="AJ34" s="322"/>
      <c r="AK34" s="322"/>
      <c r="AL34" s="322"/>
    </row>
    <row r="35" spans="2:38" ht="18.600000000000001" x14ac:dyDescent="0.45">
      <c r="B35" s="272">
        <v>31</v>
      </c>
      <c r="C35" s="273">
        <f>'M6'!B48</f>
        <v>0</v>
      </c>
      <c r="F35" s="324"/>
      <c r="G35" s="324"/>
      <c r="H35" s="322"/>
      <c r="I35" s="322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22"/>
      <c r="AC35" s="322"/>
      <c r="AD35" s="322"/>
      <c r="AE35" s="322"/>
      <c r="AF35" s="322"/>
      <c r="AG35" s="322"/>
      <c r="AH35" s="322"/>
      <c r="AI35" s="322"/>
      <c r="AJ35" s="322"/>
      <c r="AK35" s="322"/>
      <c r="AL35" s="322"/>
    </row>
    <row r="36" spans="2:38" ht="19.5" customHeight="1" x14ac:dyDescent="0.45">
      <c r="B36" s="272">
        <v>32</v>
      </c>
      <c r="C36" s="273">
        <f>'M6'!B49</f>
        <v>0</v>
      </c>
      <c r="F36" s="324"/>
      <c r="G36" s="324"/>
      <c r="H36" s="322"/>
      <c r="I36" s="322"/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22"/>
      <c r="U36" s="322"/>
      <c r="V36" s="322"/>
      <c r="W36" s="322"/>
      <c r="X36" s="322"/>
      <c r="Y36" s="322"/>
      <c r="Z36" s="322"/>
      <c r="AA36" s="322"/>
      <c r="AB36" s="322"/>
      <c r="AC36" s="322"/>
      <c r="AD36" s="322"/>
      <c r="AE36" s="322"/>
      <c r="AF36" s="322"/>
      <c r="AG36" s="322"/>
      <c r="AH36" s="322"/>
      <c r="AI36" s="322"/>
      <c r="AJ36" s="322"/>
      <c r="AK36" s="322"/>
      <c r="AL36" s="322"/>
    </row>
    <row r="37" spans="2:38" ht="19.5" customHeight="1" x14ac:dyDescent="0.45">
      <c r="B37" s="272">
        <v>33</v>
      </c>
      <c r="C37" s="273">
        <f>'M6'!B50</f>
        <v>0</v>
      </c>
      <c r="F37" s="324"/>
      <c r="G37" s="324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322"/>
      <c r="AG37" s="322"/>
      <c r="AH37" s="322"/>
      <c r="AI37" s="322"/>
      <c r="AJ37" s="322"/>
      <c r="AK37" s="322"/>
      <c r="AL37" s="322"/>
    </row>
    <row r="38" spans="2:38" ht="19.5" customHeight="1" x14ac:dyDescent="0.7">
      <c r="B38" s="272">
        <v>34</v>
      </c>
      <c r="C38" s="273">
        <f>'M6'!B51</f>
        <v>0</v>
      </c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</row>
    <row r="39" spans="2:38" ht="19.5" customHeight="1" x14ac:dyDescent="0.45">
      <c r="B39" s="272">
        <v>35</v>
      </c>
      <c r="C39" s="273">
        <f>'M6'!B52</f>
        <v>0</v>
      </c>
      <c r="F39" s="324"/>
      <c r="G39" s="324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  <c r="AE39" s="322"/>
      <c r="AF39" s="322"/>
      <c r="AG39" s="322"/>
      <c r="AH39" s="322"/>
      <c r="AI39" s="322"/>
      <c r="AJ39" s="322"/>
      <c r="AK39" s="322"/>
      <c r="AL39" s="322"/>
    </row>
    <row r="40" spans="2:38" ht="19.5" customHeight="1" x14ac:dyDescent="0.45">
      <c r="B40" s="272">
        <v>36</v>
      </c>
      <c r="C40" s="273">
        <f>'M6'!B53</f>
        <v>0</v>
      </c>
      <c r="F40" s="324"/>
      <c r="G40" s="324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22"/>
      <c r="AF40" s="322"/>
      <c r="AG40" s="322"/>
      <c r="AH40" s="322"/>
      <c r="AI40" s="322"/>
      <c r="AJ40" s="322"/>
      <c r="AK40" s="322"/>
      <c r="AL40" s="322"/>
    </row>
    <row r="41" spans="2:38" ht="19.5" customHeight="1" x14ac:dyDescent="0.45">
      <c r="F41" s="324"/>
      <c r="G41" s="324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 s="322"/>
      <c r="X41" s="322"/>
      <c r="Y41" s="322"/>
      <c r="Z41" s="322"/>
      <c r="AA41" s="322"/>
      <c r="AB41" s="322"/>
      <c r="AC41" s="322"/>
      <c r="AD41" s="322"/>
      <c r="AE41" s="322"/>
      <c r="AF41" s="322"/>
      <c r="AG41" s="322"/>
      <c r="AH41" s="322"/>
      <c r="AI41" s="322"/>
      <c r="AJ41" s="322"/>
      <c r="AK41" s="322"/>
      <c r="AL41" s="322"/>
    </row>
    <row r="42" spans="2:38" ht="19.5" customHeight="1" x14ac:dyDescent="0.45">
      <c r="F42" s="324"/>
      <c r="G42" s="324"/>
      <c r="H42" s="322"/>
      <c r="I42" s="322"/>
      <c r="J42" s="322"/>
      <c r="K42" s="322"/>
      <c r="L42" s="322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22"/>
      <c r="AC42" s="322"/>
      <c r="AD42" s="322"/>
      <c r="AE42" s="322"/>
      <c r="AF42" s="322"/>
      <c r="AG42" s="322"/>
      <c r="AH42" s="322"/>
      <c r="AI42" s="322"/>
      <c r="AJ42" s="322"/>
      <c r="AK42" s="322"/>
      <c r="AL42" s="322"/>
    </row>
    <row r="43" spans="2:38" ht="19.5" customHeight="1" x14ac:dyDescent="0.45">
      <c r="F43" s="324"/>
      <c r="G43" s="324"/>
      <c r="H43" s="322"/>
      <c r="I43" s="322"/>
      <c r="J43" s="322"/>
      <c r="K43" s="322"/>
      <c r="L43" s="322"/>
      <c r="M43" s="322"/>
      <c r="N43" s="322"/>
      <c r="O43" s="322"/>
      <c r="P43" s="322"/>
      <c r="Q43" s="322"/>
      <c r="R43" s="322"/>
      <c r="S43" s="322"/>
      <c r="T43" s="322"/>
      <c r="U43" s="322"/>
      <c r="V43" s="322"/>
      <c r="W43" s="322"/>
      <c r="X43" s="322"/>
      <c r="Y43" s="322"/>
      <c r="Z43" s="322"/>
      <c r="AA43" s="322"/>
      <c r="AB43" s="322"/>
      <c r="AC43" s="322"/>
      <c r="AD43" s="322"/>
      <c r="AE43" s="322"/>
      <c r="AF43" s="322"/>
      <c r="AG43" s="322"/>
      <c r="AH43" s="322"/>
      <c r="AI43" s="322"/>
      <c r="AJ43" s="322"/>
      <c r="AK43" s="322"/>
      <c r="AL43" s="322"/>
    </row>
    <row r="44" spans="2:38" ht="19.5" customHeight="1" x14ac:dyDescent="0.45">
      <c r="F44" s="324"/>
      <c r="G44" s="324"/>
      <c r="H44" s="322"/>
      <c r="I44" s="322"/>
      <c r="J44" s="322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  <c r="X44" s="322"/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</row>
    <row r="45" spans="2:38" ht="19.5" customHeight="1" x14ac:dyDescent="0.7"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</row>
    <row r="46" spans="2:38" ht="19.5" customHeight="1" x14ac:dyDescent="0.45">
      <c r="F46" s="324"/>
      <c r="G46" s="324"/>
      <c r="H46" s="322"/>
      <c r="I46" s="322"/>
      <c r="J46" s="322"/>
      <c r="K46" s="322"/>
      <c r="L46" s="322"/>
      <c r="M46" s="322"/>
      <c r="N46" s="322"/>
      <c r="O46" s="322"/>
      <c r="P46" s="322"/>
      <c r="Q46" s="322"/>
      <c r="R46" s="322"/>
      <c r="S46" s="322"/>
      <c r="T46" s="322"/>
      <c r="U46" s="322"/>
      <c r="V46" s="322"/>
      <c r="W46" s="322"/>
      <c r="X46" s="322"/>
      <c r="Y46" s="322"/>
      <c r="Z46" s="322"/>
      <c r="AA46" s="322"/>
      <c r="AB46" s="322"/>
      <c r="AC46" s="322"/>
      <c r="AD46" s="322"/>
      <c r="AE46" s="322"/>
      <c r="AF46" s="322"/>
      <c r="AG46" s="322"/>
      <c r="AH46" s="322"/>
      <c r="AI46" s="322"/>
      <c r="AJ46" s="322"/>
      <c r="AK46" s="322"/>
      <c r="AL46" s="322"/>
    </row>
    <row r="47" spans="2:38" ht="19.5" customHeight="1" x14ac:dyDescent="0.45">
      <c r="F47" s="324"/>
      <c r="G47" s="324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</row>
    <row r="48" spans="2:38" ht="19.5" customHeight="1" x14ac:dyDescent="0.45">
      <c r="F48" s="324"/>
      <c r="G48" s="324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</row>
    <row r="49" spans="6:38" ht="19.5" customHeight="1" x14ac:dyDescent="0.45">
      <c r="F49" s="324"/>
      <c r="G49" s="324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</row>
    <row r="50" spans="6:38" ht="19.5" customHeight="1" x14ac:dyDescent="0.45">
      <c r="F50" s="324"/>
      <c r="G50" s="324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</row>
    <row r="51" spans="6:38" ht="19.5" customHeight="1" x14ac:dyDescent="0.45">
      <c r="F51" s="324"/>
      <c r="G51" s="324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322"/>
      <c r="AD51" s="322"/>
      <c r="AE51" s="322"/>
      <c r="AF51" s="322"/>
      <c r="AG51" s="322"/>
      <c r="AH51" s="322"/>
      <c r="AI51" s="322"/>
      <c r="AJ51" s="322"/>
      <c r="AK51" s="322"/>
      <c r="AL51" s="322"/>
    </row>
    <row r="52" spans="6:38" ht="19.5" customHeight="1" x14ac:dyDescent="0.7"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</row>
    <row r="53" spans="6:38" ht="19.5" customHeight="1" x14ac:dyDescent="0.45">
      <c r="F53" s="324"/>
      <c r="G53" s="324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  <c r="V53" s="322"/>
      <c r="W53" s="322"/>
      <c r="X53" s="322"/>
      <c r="Y53" s="322"/>
      <c r="Z53" s="322"/>
      <c r="AA53" s="322"/>
      <c r="AB53" s="322"/>
      <c r="AC53" s="322"/>
      <c r="AD53" s="322"/>
      <c r="AE53" s="322"/>
      <c r="AF53" s="322"/>
      <c r="AG53" s="322"/>
      <c r="AH53" s="322"/>
      <c r="AI53" s="322"/>
      <c r="AJ53" s="322"/>
      <c r="AK53" s="322"/>
      <c r="AL53" s="322"/>
    </row>
    <row r="54" spans="6:38" ht="19.5" customHeight="1" x14ac:dyDescent="0.45">
      <c r="F54" s="324"/>
      <c r="G54" s="324"/>
      <c r="H54" s="322"/>
      <c r="I54" s="322"/>
      <c r="J54" s="322"/>
      <c r="K54" s="322"/>
      <c r="L54" s="322"/>
      <c r="M54" s="322"/>
      <c r="N54" s="322"/>
      <c r="O54" s="322"/>
      <c r="P54" s="322"/>
      <c r="Q54" s="322"/>
      <c r="R54" s="322"/>
      <c r="S54" s="322"/>
      <c r="T54" s="322"/>
      <c r="U54" s="322"/>
      <c r="V54" s="322"/>
      <c r="W54" s="322"/>
      <c r="X54" s="322"/>
      <c r="Y54" s="322"/>
      <c r="Z54" s="322"/>
      <c r="AA54" s="322"/>
      <c r="AB54" s="322"/>
      <c r="AC54" s="322"/>
      <c r="AD54" s="322"/>
      <c r="AE54" s="322"/>
      <c r="AF54" s="322"/>
      <c r="AG54" s="322"/>
      <c r="AH54" s="322"/>
      <c r="AI54" s="322"/>
      <c r="AJ54" s="322"/>
      <c r="AK54" s="322"/>
      <c r="AL54" s="322"/>
    </row>
    <row r="55" spans="6:38" ht="19.5" customHeight="1" x14ac:dyDescent="0.45">
      <c r="F55" s="324"/>
      <c r="G55" s="324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22"/>
      <c r="AC55" s="322"/>
      <c r="AD55" s="322"/>
      <c r="AE55" s="322"/>
      <c r="AF55" s="322"/>
      <c r="AG55" s="322"/>
      <c r="AH55" s="322"/>
      <c r="AI55" s="322"/>
      <c r="AJ55" s="322"/>
      <c r="AK55" s="322"/>
      <c r="AL55" s="322"/>
    </row>
    <row r="56" spans="6:38" ht="19.5" customHeight="1" x14ac:dyDescent="0.45">
      <c r="F56" s="324"/>
      <c r="G56" s="324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22"/>
    </row>
    <row r="57" spans="6:38" ht="19.5" customHeight="1" x14ac:dyDescent="0.45">
      <c r="F57" s="324"/>
      <c r="G57" s="324"/>
      <c r="H57" s="322"/>
      <c r="I57" s="322"/>
      <c r="J57" s="322"/>
      <c r="K57" s="322"/>
      <c r="L57" s="322"/>
      <c r="M57" s="322"/>
      <c r="N57" s="322"/>
      <c r="O57" s="322"/>
      <c r="P57" s="322"/>
      <c r="Q57" s="322"/>
      <c r="R57" s="322"/>
      <c r="S57" s="322"/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2"/>
      <c r="AL57" s="322"/>
    </row>
    <row r="58" spans="6:38" ht="19.5" customHeight="1" x14ac:dyDescent="0.45">
      <c r="F58" s="324"/>
      <c r="G58" s="324"/>
      <c r="H58" s="322"/>
      <c r="I58" s="322"/>
      <c r="J58" s="322"/>
      <c r="K58" s="322"/>
      <c r="L58" s="322"/>
      <c r="M58" s="322"/>
      <c r="N58" s="322"/>
      <c r="O58" s="322"/>
      <c r="P58" s="322"/>
      <c r="Q58" s="322"/>
      <c r="R58" s="322"/>
      <c r="S58" s="322"/>
      <c r="T58" s="322"/>
      <c r="U58" s="322"/>
      <c r="V58" s="322"/>
      <c r="W58" s="322"/>
      <c r="X58" s="322"/>
      <c r="Y58" s="322"/>
      <c r="Z58" s="322"/>
      <c r="AA58" s="322"/>
      <c r="AB58" s="322"/>
      <c r="AC58" s="322"/>
      <c r="AD58" s="322"/>
      <c r="AE58" s="322"/>
      <c r="AF58" s="322"/>
      <c r="AG58" s="322"/>
      <c r="AH58" s="322"/>
      <c r="AI58" s="322"/>
      <c r="AJ58" s="322"/>
      <c r="AK58" s="322"/>
      <c r="AL58" s="322"/>
    </row>
    <row r="59" spans="6:38" ht="19.5" customHeight="1" x14ac:dyDescent="0.7"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</row>
    <row r="60" spans="6:38" ht="19.5" customHeight="1" x14ac:dyDescent="0.45">
      <c r="F60" s="324"/>
      <c r="G60" s="324"/>
    </row>
    <row r="61" spans="6:38" ht="19.5" customHeight="1" x14ac:dyDescent="0.45">
      <c r="F61" s="324"/>
      <c r="G61" s="324"/>
    </row>
    <row r="62" spans="6:38" ht="19.5" customHeight="1" x14ac:dyDescent="0.45">
      <c r="F62" s="324"/>
      <c r="G62" s="324"/>
    </row>
    <row r="63" spans="6:38" ht="19.5" customHeight="1" x14ac:dyDescent="0.45">
      <c r="F63" s="324"/>
      <c r="G63" s="324"/>
    </row>
    <row r="64" spans="6:38" ht="19.5" customHeight="1" x14ac:dyDescent="0.45">
      <c r="F64" s="324"/>
      <c r="G64" s="324"/>
    </row>
    <row r="65" spans="6:115" ht="19.5" customHeight="1" x14ac:dyDescent="0.45">
      <c r="F65" s="324"/>
      <c r="G65" s="324"/>
    </row>
    <row r="66" spans="6:115" ht="19.5" customHeight="1" x14ac:dyDescent="0.45">
      <c r="F66" s="324"/>
      <c r="G66" s="324"/>
    </row>
    <row r="67" spans="6:115" ht="19.5" customHeight="1" x14ac:dyDescent="0.45">
      <c r="F67" s="255"/>
      <c r="G67" s="255"/>
    </row>
    <row r="69" spans="6:115" ht="25.8" x14ac:dyDescent="0.45">
      <c r="CN69" s="258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</row>
    <row r="70" spans="6:115" ht="25.8" x14ac:dyDescent="0.45"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</row>
    <row r="71" spans="6:115" ht="25.8" x14ac:dyDescent="0.45"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</row>
    <row r="72" spans="6:115" ht="25.8" x14ac:dyDescent="0.45"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</row>
    <row r="73" spans="6:115" ht="25.8" x14ac:dyDescent="0.45"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</row>
    <row r="74" spans="6:115" ht="25.8" x14ac:dyDescent="0.45"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</row>
    <row r="75" spans="6:115" ht="25.8" x14ac:dyDescent="0.45">
      <c r="Z75" s="314"/>
      <c r="AA75" s="314"/>
      <c r="AB75" s="314"/>
      <c r="AC75" s="314"/>
      <c r="AD75" s="314"/>
      <c r="AE75" s="314"/>
      <c r="AF75" s="314"/>
      <c r="AG75" s="314"/>
      <c r="AH75" s="314"/>
      <c r="AI75" s="314"/>
      <c r="AJ75" s="314"/>
      <c r="AK75" s="314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</row>
    <row r="76" spans="6:115" x14ac:dyDescent="0.45"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</row>
  </sheetData>
  <sheetProtection sheet="1" objects="1" scenarios="1"/>
  <mergeCells count="17">
    <mergeCell ref="F60:G66"/>
    <mergeCell ref="Z75:AB75"/>
    <mergeCell ref="AC75:AE75"/>
    <mergeCell ref="AF75:AH75"/>
    <mergeCell ref="AI75:AK75"/>
    <mergeCell ref="F39:G44"/>
    <mergeCell ref="H39:AL44"/>
    <mergeCell ref="F46:G51"/>
    <mergeCell ref="H46:AL51"/>
    <mergeCell ref="F53:G58"/>
    <mergeCell ref="H53:AL58"/>
    <mergeCell ref="F32:G37"/>
    <mergeCell ref="H32:AL37"/>
    <mergeCell ref="F3:G3"/>
    <mergeCell ref="H3:AF3"/>
    <mergeCell ref="AG3:AI3"/>
    <mergeCell ref="AJ3:AL3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1B671-2E93-49A2-8C09-64C83361D77B}">
  <sheetPr codeName="Blad6">
    <tabColor rgb="FFCCCCFF"/>
  </sheetPr>
  <dimension ref="A1:AZ75"/>
  <sheetViews>
    <sheetView showGridLines="0" showRowColHeaders="0" zoomScale="85" zoomScaleNormal="85" workbookViewId="0"/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10.777343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7</v>
      </c>
      <c r="D2" s="76"/>
      <c r="E2" s="13"/>
      <c r="F2" s="192"/>
      <c r="G2" s="192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45692</v>
      </c>
      <c r="D3" s="298"/>
      <c r="E3" s="13"/>
      <c r="F3" s="193"/>
      <c r="G3" s="193"/>
      <c r="H3" s="3"/>
      <c r="I3" s="77" t="str">
        <f>IF($C$2=7,"ja",IF($C$2="7A","ja",IF($C$2="7B","ja",IF($C$2="7C","ja"))))</f>
        <v>ja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1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t="12.6" hidden="1" customHeight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t="12.6" hidden="1" customHeight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t="12.6" hidden="1" customHeight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t="12.6" hidden="1" customHeight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47"/>
      <c r="C18" s="199"/>
      <c r="D18" s="158"/>
      <c r="E18" s="158"/>
      <c r="F18" s="159"/>
      <c r="G18" s="204"/>
      <c r="H18" s="203"/>
      <c r="I18" s="203"/>
      <c r="J18" s="203"/>
      <c r="K18" s="203"/>
      <c r="L18" s="202"/>
      <c r="M18" s="162">
        <f>COUNTA(H18,I18,L18)</f>
        <v>0</v>
      </c>
      <c r="N18" s="163" t="str">
        <f>IF(L18="E",1,IF(L18="D",2,IF(L18="C",3,IF(L18="B",4,IF(L18="A",5,IF(L18=5,1,IF(L18=4,2,IF(L18=3,3,IF(L18=2,4,IF(L18=1,5,IF(L18="","")))))))))))</f>
        <v/>
      </c>
      <c r="O18" s="163" t="str">
        <f t="shared" ref="O18:O53" si="0">IF(H18="E",1,IF(H18="D",2,IF(H18="C",3,IF(H18="B",4,IF(H18="A",5,IF(H18=5,1,IF(H18=4,2,IF(H18=3,3,IF(H18=2,4,IF(H18=1,5,IF(H18="","")))))))))))</f>
        <v/>
      </c>
      <c r="P18" s="163" t="str">
        <f t="shared" ref="P18:P53" si="1">IF(I18="E",1,IF(I18="D",2,IF(I18="C",3,IF(I18="B",4,IF(I18="A",5,IF(I18=5,1,IF(I18=4,2,IF(I18=3,3,IF(I18=2,4,IF(I18=1,5,IF(I18="","")))))))))))</f>
        <v/>
      </c>
      <c r="Q18" s="163">
        <f>IF(M18&lt;3,2,IF($C$2&lt;6,0,IF($C$2&gt;=6,SUM(N18:P18))))</f>
        <v>2</v>
      </c>
      <c r="R18" s="103" t="str">
        <f t="shared" ref="R18:R53" si="2">IF(C18="","",IF(G18="","",IF(G18=$C18,1,IF(G18&lt;$C18,1,IF(G18&gt;$C18,"",IF(G18="A+",1))))))</f>
        <v/>
      </c>
      <c r="S18" s="103" t="str">
        <f t="shared" ref="S18:S53" si="3">IF(C18="","",IF(H18="","",IF(H18=$C18,1,IF(H18&lt;$C18,1,IF(H18&gt;$C18,"",IF(H18="A+",1))))))</f>
        <v/>
      </c>
      <c r="T18" s="103" t="str">
        <f t="shared" ref="T18:T53" si="4">IF(C18="","",IF(I18="","",IF(I18=$C18,1,IF(I18&lt;$C18,1,IF(I18&gt;$C18,"",IF(I18="A+",1))))))</f>
        <v/>
      </c>
      <c r="U18" s="103" t="str">
        <f>IF(C18="","",IF(J18="","",IF(J18=$C18,1,IF(J18&lt;$C18,1,IF(J18&gt;$C18,"",IF(J18="A+",1))))))</f>
        <v/>
      </c>
      <c r="V18" s="103" t="str">
        <f t="shared" ref="V18:V53" si="5">IF(C18="","",IF(K18="","",IF(K18=$C18,1,IF(K18&lt;$C18,1,IF(K18&gt;$C18,"",IF(K18="A+",1))))))</f>
        <v/>
      </c>
      <c r="W18" s="103" t="str">
        <f t="shared" ref="W18:W53" si="6">IF(C18="","",IF(L18="","",IF(L18=$C18,1,IF(L18&lt;$C18,1,IF(L18&gt;$C18,"",IF(L18="A+",1))))))</f>
        <v/>
      </c>
      <c r="X18" s="103">
        <f t="shared" ref="X18:X53" si="7">SUM(R18:W18)</f>
        <v>0</v>
      </c>
      <c r="Y18" s="164" t="b">
        <f t="shared" ref="Y18:Y53" si="8">IF($C18="A",$AJ18)</f>
        <v>0</v>
      </c>
      <c r="Z18" s="164" t="b">
        <f t="shared" ref="Z18:Z53" si="9">IF($C18="B",$AJ18)</f>
        <v>0</v>
      </c>
      <c r="AA18" s="164" t="b">
        <f t="shared" ref="AA18:AA53" si="10">IF($C18="C",$AJ18)</f>
        <v>0</v>
      </c>
      <c r="AB18" s="164" t="b">
        <f t="shared" ref="AB18:AB53" si="11">IF($C18="D",$AJ18)</f>
        <v>0</v>
      </c>
      <c r="AC18" s="164" t="b">
        <f t="shared" ref="AC18:AC53" si="12">IF($C18="E",$AJ18)</f>
        <v>0</v>
      </c>
      <c r="AD18" s="164" t="b">
        <f>IF($C18=1,$AJ18)</f>
        <v>0</v>
      </c>
      <c r="AE18" s="164" t="b">
        <f>IF($C18=2,$AJ18)</f>
        <v>0</v>
      </c>
      <c r="AF18" s="164" t="b">
        <f>IF($C18=3,$AJ18)</f>
        <v>0</v>
      </c>
      <c r="AG18" s="164" t="b">
        <f>IF($C18=4,$AJ18)</f>
        <v>0</v>
      </c>
      <c r="AH18" s="164" t="b">
        <f>IF($C18=5,$AJ18)</f>
        <v>0</v>
      </c>
      <c r="AI18" s="165" t="str">
        <f t="shared" ref="AI18:AI53" si="13">IF(C18="","",IF(C18&gt;0,COUNTA(G18:L18)))</f>
        <v/>
      </c>
      <c r="AJ18" s="166" t="str">
        <f t="shared" ref="AJ18:AJ53" si="14">IF(AI18=0,"",IF(AI18="","",IF(AI18&gt;0,X18/AI18)))</f>
        <v/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7" t="str">
        <f>IF(AK18="","",IF(AK18="PRO",1,IF(AK18="LWOO",2,IF(AK18="BBL",3,IF(AK18="BBL/Kader",4,IF(AK18="Kader",5,IF(AK18="Kader/TL",6,IF(AK18="TL",7,IF(AK18="TL/Havo",8,IF(AK18="Havo",9,IF(AK18="Havo/VWO",10,IF(AK18="VWO",11))))))))))))</f>
        <v/>
      </c>
      <c r="AM18" s="168">
        <f>IF(AL18="",0,IF(AL18&lt;AQ18,0,IF(AL18&gt;=AQ18,1)))</f>
        <v>0</v>
      </c>
      <c r="AN18" s="149" t="str">
        <f>IF(E18="","",IF(E18="x",1))</f>
        <v/>
      </c>
      <c r="AO18" s="150" t="str">
        <f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/>
      </c>
      <c r="AS18" s="245" t="str">
        <f>IF($C$2&lt;6,"",IF($M18&lt;3,"",IF(P18=1,"&lt;1F",IF(P18&gt;3,"2F",IF(P18&gt;1,"1F")))))</f>
        <v/>
      </c>
      <c r="AT18" s="245" t="str">
        <f>IF($C$2&lt;6,"",IF($M18&lt;3,"",IF(N18&lt;=2,"&lt;1F",IF(N18&gt;3,"1S",IF(N18&gt;2,"1F")))))</f>
        <v/>
      </c>
      <c r="AU18" s="244"/>
      <c r="AV18" s="245"/>
      <c r="AW18" s="245"/>
      <c r="AX18" s="24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247"/>
      <c r="C19" s="199"/>
      <c r="D19" s="137"/>
      <c r="E19" s="137"/>
      <c r="F19" s="159"/>
      <c r="G19" s="204"/>
      <c r="H19" s="203"/>
      <c r="I19" s="203"/>
      <c r="J19" s="203"/>
      <c r="K19" s="203"/>
      <c r="L19" s="202"/>
      <c r="M19" s="162">
        <f t="shared" ref="M19:M53" si="16">COUNTA(H19,I19,L19)</f>
        <v>0</v>
      </c>
      <c r="N19" s="163" t="str">
        <f t="shared" ref="N19:N53" si="17">IF(L19="E",1,IF(L19="D",2,IF(L19="C",3,IF(L19="B",4,IF(L19="A",5,IF(L19=5,1,IF(L19=4,2,IF(L19=3,3,IF(L19=2,4,IF(L19=1,5,IF(L19="","")))))))))))</f>
        <v/>
      </c>
      <c r="O19" s="163" t="str">
        <f t="shared" si="0"/>
        <v/>
      </c>
      <c r="P19" s="163" t="str">
        <f t="shared" si="1"/>
        <v/>
      </c>
      <c r="Q19" s="163">
        <f t="shared" ref="Q19:Q53" si="18">IF($C$2&lt;6,0,IF($C$2&gt;=6,SUM(N19:P19)))</f>
        <v>0</v>
      </c>
      <c r="R19" s="103" t="str">
        <f t="shared" si="2"/>
        <v/>
      </c>
      <c r="S19" s="103" t="str">
        <f t="shared" si="3"/>
        <v/>
      </c>
      <c r="T19" s="103" t="str">
        <f t="shared" si="4"/>
        <v/>
      </c>
      <c r="U19" s="103" t="str">
        <f t="shared" ref="U19:U53" si="19">IF(C19="","",IF(J19="","",IF(J19=$C19,1,IF(J19&lt;$C19,1,IF(J19&gt;$C19,"",IF(J19="A+",1))))))</f>
        <v/>
      </c>
      <c r="V19" s="103" t="str">
        <f t="shared" si="5"/>
        <v/>
      </c>
      <c r="W19" s="103" t="str">
        <f t="shared" si="6"/>
        <v/>
      </c>
      <c r="X19" s="103">
        <f t="shared" si="7"/>
        <v>0</v>
      </c>
      <c r="Y19" s="164" t="b">
        <f t="shared" si="8"/>
        <v>0</v>
      </c>
      <c r="Z19" s="164" t="b">
        <f t="shared" si="9"/>
        <v>0</v>
      </c>
      <c r="AA19" s="164" t="b">
        <f t="shared" si="10"/>
        <v>0</v>
      </c>
      <c r="AB19" s="164" t="b">
        <f t="shared" si="11"/>
        <v>0</v>
      </c>
      <c r="AC19" s="164" t="b">
        <f t="shared" si="12"/>
        <v>0</v>
      </c>
      <c r="AD19" s="164" t="b">
        <f t="shared" ref="AD19:AD53" si="20">IF($C19="1",$AJ19)</f>
        <v>0</v>
      </c>
      <c r="AE19" s="164" t="b">
        <f t="shared" ref="AE19:AE53" si="21">IF($C19=2,$AJ19)</f>
        <v>0</v>
      </c>
      <c r="AF19" s="164" t="b">
        <f t="shared" ref="AF19:AF53" si="22">IF($C19=3,$AJ19)</f>
        <v>0</v>
      </c>
      <c r="AG19" s="164" t="b">
        <f t="shared" ref="AG19:AG53" si="23">IF($C19=4,$AJ19)</f>
        <v>0</v>
      </c>
      <c r="AH19" s="164" t="b">
        <f t="shared" ref="AH19:AH53" si="24">IF($C19=5,$AJ19)</f>
        <v>0</v>
      </c>
      <c r="AI19" s="169" t="str">
        <f t="shared" si="13"/>
        <v/>
      </c>
      <c r="AJ19" s="170" t="str">
        <f t="shared" si="14"/>
        <v/>
      </c>
      <c r="AK19" s="242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7" t="str">
        <f t="shared" ref="AL19:AL53" si="26">IF(AK19="","",IF(AK19="PRO",1,IF(AK19="LWOO",2,IF(AK19="BBL",3,IF(AK19="BBL/Kader",4,IF(AK19="Kader",5,IF(AK19="Kader/TL",6,IF(AK19="TL",7,IF(AK19="TL/Havo",8,IF(AK19="Havo",9,IF(AK19="Havo/VWO",10,IF(AK19="VWO",11))))))))))))</f>
        <v/>
      </c>
      <c r="AM19" s="168">
        <f t="shared" ref="AM19:AM53" si="27">IF(AL19="",0,IF(AL19&lt;AQ19,0,IF(AL19&gt;=AQ19,1)))</f>
        <v>0</v>
      </c>
      <c r="AN19" s="149" t="str">
        <f t="shared" ref="AN19:AN53" si="28">IF(E19="","",IF(E19="x",1))</f>
        <v/>
      </c>
      <c r="AO19" s="150" t="str">
        <f t="shared" ref="AO19:AO53" si="29">IF(D19="","",IF(D19="X",1))</f>
        <v/>
      </c>
      <c r="AP19" s="138"/>
      <c r="AQ19" s="167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1">IF($C$2&lt;6,"",IF(M19&lt;3,"",IF(O19=1,"&lt;1F",IF(O19&gt;3,"2F",IF(O19&gt;1,"1F")))))</f>
        <v/>
      </c>
      <c r="AS19" s="245" t="str">
        <f t="shared" ref="AS19:AS53" si="32">IF($C$2&lt;6,"",IF($M19&lt;3,"",IF(P19=1,"&lt;1F",IF(P19&gt;3,"2F",IF(P19&gt;1,"1F")))))</f>
        <v/>
      </c>
      <c r="AT19" s="245" t="str">
        <f t="shared" ref="AT19:AT53" si="33">IF($C$2&lt;6,"",IF($M19&lt;3,"",IF(N19&lt;=2,"&lt;1F",IF(N19&gt;3,"1S",IF(N19&gt;2,"1F")))))</f>
        <v/>
      </c>
      <c r="AU19" s="244"/>
      <c r="AV19" s="245"/>
      <c r="AW19" s="245"/>
      <c r="AX19" s="244"/>
      <c r="AY19" s="60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247"/>
      <c r="C20" s="199"/>
      <c r="D20" s="137"/>
      <c r="E20" s="138"/>
      <c r="F20" s="159"/>
      <c r="G20" s="204"/>
      <c r="H20" s="203"/>
      <c r="I20" s="203"/>
      <c r="J20" s="203"/>
      <c r="K20" s="203"/>
      <c r="L20" s="202"/>
      <c r="M20" s="162">
        <f t="shared" si="16"/>
        <v>0</v>
      </c>
      <c r="N20" s="163" t="str">
        <f t="shared" si="17"/>
        <v/>
      </c>
      <c r="O20" s="163" t="str">
        <f t="shared" si="0"/>
        <v/>
      </c>
      <c r="P20" s="163" t="str">
        <f t="shared" si="1"/>
        <v/>
      </c>
      <c r="Q20" s="163">
        <f t="shared" si="18"/>
        <v>0</v>
      </c>
      <c r="R20" s="103" t="str">
        <f t="shared" si="2"/>
        <v/>
      </c>
      <c r="S20" s="103" t="str">
        <f t="shared" si="3"/>
        <v/>
      </c>
      <c r="T20" s="103" t="str">
        <f t="shared" si="4"/>
        <v/>
      </c>
      <c r="U20" s="103" t="str">
        <f t="shared" si="19"/>
        <v/>
      </c>
      <c r="V20" s="103" t="str">
        <f t="shared" si="5"/>
        <v/>
      </c>
      <c r="W20" s="103" t="str">
        <f t="shared" si="6"/>
        <v/>
      </c>
      <c r="X20" s="103">
        <f t="shared" si="7"/>
        <v>0</v>
      </c>
      <c r="Y20" s="164" t="b">
        <f t="shared" si="8"/>
        <v>0</v>
      </c>
      <c r="Z20" s="164" t="b">
        <f t="shared" si="9"/>
        <v>0</v>
      </c>
      <c r="AA20" s="164" t="b">
        <f t="shared" si="10"/>
        <v>0</v>
      </c>
      <c r="AB20" s="164" t="b">
        <f t="shared" si="11"/>
        <v>0</v>
      </c>
      <c r="AC20" s="164" t="b">
        <f t="shared" si="12"/>
        <v>0</v>
      </c>
      <c r="AD20" s="164" t="b">
        <f t="shared" si="20"/>
        <v>0</v>
      </c>
      <c r="AE20" s="164" t="b">
        <f t="shared" si="21"/>
        <v>0</v>
      </c>
      <c r="AF20" s="164" t="b">
        <f t="shared" si="22"/>
        <v>0</v>
      </c>
      <c r="AG20" s="164" t="b">
        <f t="shared" si="23"/>
        <v>0</v>
      </c>
      <c r="AH20" s="164" t="b">
        <f t="shared" si="24"/>
        <v>0</v>
      </c>
      <c r="AI20" s="169" t="str">
        <f t="shared" si="13"/>
        <v/>
      </c>
      <c r="AJ20" s="170" t="str">
        <f t="shared" si="14"/>
        <v/>
      </c>
      <c r="AK20" s="242" t="str">
        <f t="shared" si="25"/>
        <v/>
      </c>
      <c r="AL20" s="167" t="str">
        <f t="shared" si="26"/>
        <v/>
      </c>
      <c r="AM20" s="168">
        <f t="shared" si="27"/>
        <v>0</v>
      </c>
      <c r="AN20" s="149" t="str">
        <f t="shared" si="28"/>
        <v/>
      </c>
      <c r="AO20" s="150" t="str">
        <f t="shared" si="29"/>
        <v/>
      </c>
      <c r="AP20" s="138"/>
      <c r="AQ20" s="167" t="str">
        <f t="shared" si="30"/>
        <v/>
      </c>
      <c r="AR20" s="245" t="str">
        <f t="shared" si="31"/>
        <v/>
      </c>
      <c r="AS20" s="245" t="str">
        <f t="shared" si="32"/>
        <v/>
      </c>
      <c r="AT20" s="245" t="str">
        <f t="shared" si="33"/>
        <v/>
      </c>
      <c r="AU20" s="244"/>
      <c r="AV20" s="245"/>
      <c r="AW20" s="245"/>
      <c r="AX20" s="244"/>
      <c r="AY20" s="60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247"/>
      <c r="C21" s="199"/>
      <c r="D21" s="138"/>
      <c r="E21" s="138"/>
      <c r="F21" s="159"/>
      <c r="G21" s="204"/>
      <c r="H21" s="203"/>
      <c r="I21" s="203"/>
      <c r="J21" s="203"/>
      <c r="K21" s="203"/>
      <c r="L21" s="202"/>
      <c r="M21" s="162">
        <f t="shared" si="16"/>
        <v>0</v>
      </c>
      <c r="N21" s="163" t="str">
        <f t="shared" si="17"/>
        <v/>
      </c>
      <c r="O21" s="163" t="str">
        <f t="shared" si="0"/>
        <v/>
      </c>
      <c r="P21" s="163" t="str">
        <f t="shared" si="1"/>
        <v/>
      </c>
      <c r="Q21" s="163">
        <f t="shared" si="18"/>
        <v>0</v>
      </c>
      <c r="R21" s="103" t="str">
        <f t="shared" si="2"/>
        <v/>
      </c>
      <c r="S21" s="103" t="str">
        <f t="shared" si="3"/>
        <v/>
      </c>
      <c r="T21" s="103" t="str">
        <f t="shared" si="4"/>
        <v/>
      </c>
      <c r="U21" s="103" t="str">
        <f t="shared" si="19"/>
        <v/>
      </c>
      <c r="V21" s="103" t="str">
        <f t="shared" si="5"/>
        <v/>
      </c>
      <c r="W21" s="103" t="str">
        <f t="shared" si="6"/>
        <v/>
      </c>
      <c r="X21" s="103">
        <f t="shared" si="7"/>
        <v>0</v>
      </c>
      <c r="Y21" s="164" t="b">
        <f t="shared" si="8"/>
        <v>0</v>
      </c>
      <c r="Z21" s="164" t="b">
        <f t="shared" si="9"/>
        <v>0</v>
      </c>
      <c r="AA21" s="164" t="b">
        <f t="shared" si="10"/>
        <v>0</v>
      </c>
      <c r="AB21" s="164" t="b">
        <f t="shared" si="11"/>
        <v>0</v>
      </c>
      <c r="AC21" s="164" t="b">
        <f t="shared" si="12"/>
        <v>0</v>
      </c>
      <c r="AD21" s="164" t="b">
        <f t="shared" si="20"/>
        <v>0</v>
      </c>
      <c r="AE21" s="164" t="b">
        <f t="shared" si="21"/>
        <v>0</v>
      </c>
      <c r="AF21" s="164" t="b">
        <f t="shared" si="22"/>
        <v>0</v>
      </c>
      <c r="AG21" s="164" t="b">
        <f t="shared" si="23"/>
        <v>0</v>
      </c>
      <c r="AH21" s="164" t="b">
        <f t="shared" si="24"/>
        <v>0</v>
      </c>
      <c r="AI21" s="169" t="str">
        <f t="shared" si="13"/>
        <v/>
      </c>
      <c r="AJ21" s="170" t="str">
        <f t="shared" si="14"/>
        <v/>
      </c>
      <c r="AK21" s="242" t="str">
        <f t="shared" si="25"/>
        <v/>
      </c>
      <c r="AL21" s="167" t="str">
        <f t="shared" si="26"/>
        <v/>
      </c>
      <c r="AM21" s="168">
        <f t="shared" si="27"/>
        <v>0</v>
      </c>
      <c r="AN21" s="149" t="str">
        <f t="shared" si="28"/>
        <v/>
      </c>
      <c r="AO21" s="150" t="str">
        <f t="shared" si="29"/>
        <v/>
      </c>
      <c r="AP21" s="138"/>
      <c r="AQ21" s="167" t="str">
        <f t="shared" si="30"/>
        <v/>
      </c>
      <c r="AR21" s="245" t="str">
        <f t="shared" si="31"/>
        <v/>
      </c>
      <c r="AS21" s="245" t="str">
        <f t="shared" si="32"/>
        <v/>
      </c>
      <c r="AT21" s="245" t="str">
        <f t="shared" si="33"/>
        <v/>
      </c>
      <c r="AU21" s="244"/>
      <c r="AV21" s="245"/>
      <c r="AW21" s="245"/>
      <c r="AX21" s="244"/>
      <c r="AY21" s="60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247"/>
      <c r="C22" s="199"/>
      <c r="D22" s="138"/>
      <c r="E22" s="138"/>
      <c r="F22" s="159"/>
      <c r="G22" s="204"/>
      <c r="H22" s="203"/>
      <c r="I22" s="203"/>
      <c r="J22" s="203"/>
      <c r="K22" s="203"/>
      <c r="L22" s="202"/>
      <c r="M22" s="162">
        <f t="shared" si="16"/>
        <v>0</v>
      </c>
      <c r="N22" s="163" t="str">
        <f t="shared" si="17"/>
        <v/>
      </c>
      <c r="O22" s="163" t="str">
        <f t="shared" si="0"/>
        <v/>
      </c>
      <c r="P22" s="163" t="str">
        <f t="shared" si="1"/>
        <v/>
      </c>
      <c r="Q22" s="163">
        <f t="shared" si="18"/>
        <v>0</v>
      </c>
      <c r="R22" s="103" t="str">
        <f t="shared" si="2"/>
        <v/>
      </c>
      <c r="S22" s="103" t="str">
        <f t="shared" si="3"/>
        <v/>
      </c>
      <c r="T22" s="103" t="str">
        <f t="shared" si="4"/>
        <v/>
      </c>
      <c r="U22" s="103" t="str">
        <f t="shared" si="19"/>
        <v/>
      </c>
      <c r="V22" s="103" t="str">
        <f t="shared" si="5"/>
        <v/>
      </c>
      <c r="W22" s="103" t="str">
        <f t="shared" si="6"/>
        <v/>
      </c>
      <c r="X22" s="103">
        <f t="shared" si="7"/>
        <v>0</v>
      </c>
      <c r="Y22" s="164" t="b">
        <f t="shared" si="8"/>
        <v>0</v>
      </c>
      <c r="Z22" s="164" t="b">
        <f t="shared" si="9"/>
        <v>0</v>
      </c>
      <c r="AA22" s="164" t="b">
        <f t="shared" si="10"/>
        <v>0</v>
      </c>
      <c r="AB22" s="164" t="b">
        <f t="shared" si="11"/>
        <v>0</v>
      </c>
      <c r="AC22" s="164" t="b">
        <f t="shared" si="12"/>
        <v>0</v>
      </c>
      <c r="AD22" s="164" t="b">
        <f t="shared" si="20"/>
        <v>0</v>
      </c>
      <c r="AE22" s="164" t="b">
        <f t="shared" si="21"/>
        <v>0</v>
      </c>
      <c r="AF22" s="164" t="b">
        <f t="shared" si="22"/>
        <v>0</v>
      </c>
      <c r="AG22" s="164" t="b">
        <f t="shared" si="23"/>
        <v>0</v>
      </c>
      <c r="AH22" s="164" t="b">
        <f t="shared" si="24"/>
        <v>0</v>
      </c>
      <c r="AI22" s="169" t="str">
        <f t="shared" si="13"/>
        <v/>
      </c>
      <c r="AJ22" s="170" t="str">
        <f t="shared" si="14"/>
        <v/>
      </c>
      <c r="AK22" s="242" t="str">
        <f t="shared" si="25"/>
        <v/>
      </c>
      <c r="AL22" s="167" t="str">
        <f t="shared" si="26"/>
        <v/>
      </c>
      <c r="AM22" s="168">
        <f t="shared" si="27"/>
        <v>0</v>
      </c>
      <c r="AN22" s="149" t="str">
        <f t="shared" si="28"/>
        <v/>
      </c>
      <c r="AO22" s="150" t="str">
        <f t="shared" si="29"/>
        <v/>
      </c>
      <c r="AP22" s="138"/>
      <c r="AQ22" s="167" t="str">
        <f t="shared" si="30"/>
        <v/>
      </c>
      <c r="AR22" s="245" t="str">
        <f t="shared" si="31"/>
        <v/>
      </c>
      <c r="AS22" s="245" t="str">
        <f t="shared" si="32"/>
        <v/>
      </c>
      <c r="AT22" s="245" t="str">
        <f t="shared" si="33"/>
        <v/>
      </c>
      <c r="AU22" s="244"/>
      <c r="AV22" s="245"/>
      <c r="AW22" s="245"/>
      <c r="AX22" s="244"/>
      <c r="AY22" s="60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247"/>
      <c r="C23" s="199"/>
      <c r="D23" s="138"/>
      <c r="E23" s="138"/>
      <c r="F23" s="159"/>
      <c r="G23" s="204"/>
      <c r="H23" s="203"/>
      <c r="I23" s="203"/>
      <c r="J23" s="203"/>
      <c r="K23" s="203"/>
      <c r="L23" s="202"/>
      <c r="M23" s="162">
        <f t="shared" si="16"/>
        <v>0</v>
      </c>
      <c r="N23" s="163" t="str">
        <f t="shared" si="17"/>
        <v/>
      </c>
      <c r="O23" s="163" t="str">
        <f t="shared" si="0"/>
        <v/>
      </c>
      <c r="P23" s="163" t="str">
        <f t="shared" si="1"/>
        <v/>
      </c>
      <c r="Q23" s="163">
        <f t="shared" si="18"/>
        <v>0</v>
      </c>
      <c r="R23" s="103" t="str">
        <f t="shared" si="2"/>
        <v/>
      </c>
      <c r="S23" s="103" t="str">
        <f t="shared" si="3"/>
        <v/>
      </c>
      <c r="T23" s="103" t="str">
        <f t="shared" si="4"/>
        <v/>
      </c>
      <c r="U23" s="103" t="str">
        <f t="shared" si="19"/>
        <v/>
      </c>
      <c r="V23" s="103" t="str">
        <f t="shared" si="5"/>
        <v/>
      </c>
      <c r="W23" s="103" t="str">
        <f t="shared" si="6"/>
        <v/>
      </c>
      <c r="X23" s="103">
        <f t="shared" si="7"/>
        <v>0</v>
      </c>
      <c r="Y23" s="164" t="b">
        <f t="shared" si="8"/>
        <v>0</v>
      </c>
      <c r="Z23" s="164" t="b">
        <f t="shared" si="9"/>
        <v>0</v>
      </c>
      <c r="AA23" s="164" t="b">
        <f t="shared" si="10"/>
        <v>0</v>
      </c>
      <c r="AB23" s="164" t="b">
        <f t="shared" si="11"/>
        <v>0</v>
      </c>
      <c r="AC23" s="164" t="b">
        <f t="shared" si="12"/>
        <v>0</v>
      </c>
      <c r="AD23" s="164" t="b">
        <f t="shared" si="20"/>
        <v>0</v>
      </c>
      <c r="AE23" s="164" t="b">
        <f t="shared" si="21"/>
        <v>0</v>
      </c>
      <c r="AF23" s="164" t="b">
        <f t="shared" si="22"/>
        <v>0</v>
      </c>
      <c r="AG23" s="164" t="b">
        <f t="shared" si="23"/>
        <v>0</v>
      </c>
      <c r="AH23" s="164" t="b">
        <f t="shared" si="24"/>
        <v>0</v>
      </c>
      <c r="AI23" s="169" t="str">
        <f t="shared" si="13"/>
        <v/>
      </c>
      <c r="AJ23" s="170" t="str">
        <f t="shared" si="14"/>
        <v/>
      </c>
      <c r="AK23" s="242" t="str">
        <f t="shared" si="25"/>
        <v/>
      </c>
      <c r="AL23" s="167" t="str">
        <f>IF(AK23="","",IF(AK23="PRO",1,IF(AK23="PRO/BBL",2,IF(AK23="BBL",3,IF(AK23="BBL/Kader",4,IF(AK23="Kader",5,IF(AK23="Kader/TL",6,IF(AK23="TL",7,IF(AK23="TL/Havo",8,IF(AK23="Havo",9,IF(AK23="Havo/VWO",10,IF(AK23="VWO",11))))))))))))</f>
        <v/>
      </c>
      <c r="AM23" s="168">
        <f t="shared" si="27"/>
        <v>0</v>
      </c>
      <c r="AN23" s="149" t="str">
        <f t="shared" si="28"/>
        <v/>
      </c>
      <c r="AO23" s="150" t="str">
        <f t="shared" si="29"/>
        <v/>
      </c>
      <c r="AP23" s="138"/>
      <c r="AQ23" s="167" t="str">
        <f t="shared" si="30"/>
        <v/>
      </c>
      <c r="AR23" s="245" t="str">
        <f t="shared" si="31"/>
        <v/>
      </c>
      <c r="AS23" s="245" t="str">
        <f t="shared" si="32"/>
        <v/>
      </c>
      <c r="AT23" s="245" t="str">
        <f t="shared" si="33"/>
        <v/>
      </c>
      <c r="AU23" s="244"/>
      <c r="AV23" s="245"/>
      <c r="AW23" s="245"/>
      <c r="AX23" s="244"/>
      <c r="AY23" s="60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247"/>
      <c r="C24" s="199"/>
      <c r="D24" s="137"/>
      <c r="E24" s="137"/>
      <c r="F24" s="159"/>
      <c r="G24" s="204"/>
      <c r="H24" s="203"/>
      <c r="I24" s="203"/>
      <c r="J24" s="203"/>
      <c r="K24" s="203"/>
      <c r="L24" s="202"/>
      <c r="M24" s="162">
        <f t="shared" si="16"/>
        <v>0</v>
      </c>
      <c r="N24" s="163" t="str">
        <f t="shared" si="17"/>
        <v/>
      </c>
      <c r="O24" s="163" t="str">
        <f t="shared" si="0"/>
        <v/>
      </c>
      <c r="P24" s="163" t="str">
        <f t="shared" si="1"/>
        <v/>
      </c>
      <c r="Q24" s="163">
        <f t="shared" si="18"/>
        <v>0</v>
      </c>
      <c r="R24" s="103" t="str">
        <f t="shared" si="2"/>
        <v/>
      </c>
      <c r="S24" s="103" t="str">
        <f t="shared" si="3"/>
        <v/>
      </c>
      <c r="T24" s="103" t="str">
        <f t="shared" si="4"/>
        <v/>
      </c>
      <c r="U24" s="103" t="str">
        <f t="shared" si="19"/>
        <v/>
      </c>
      <c r="V24" s="103" t="str">
        <f t="shared" si="5"/>
        <v/>
      </c>
      <c r="W24" s="103" t="str">
        <f t="shared" si="6"/>
        <v/>
      </c>
      <c r="X24" s="103">
        <f t="shared" si="7"/>
        <v>0</v>
      </c>
      <c r="Y24" s="164" t="b">
        <f t="shared" si="8"/>
        <v>0</v>
      </c>
      <c r="Z24" s="164" t="b">
        <f t="shared" si="9"/>
        <v>0</v>
      </c>
      <c r="AA24" s="164" t="b">
        <f t="shared" si="10"/>
        <v>0</v>
      </c>
      <c r="AB24" s="164" t="b">
        <f t="shared" si="11"/>
        <v>0</v>
      </c>
      <c r="AC24" s="164" t="b">
        <f t="shared" si="12"/>
        <v>0</v>
      </c>
      <c r="AD24" s="164" t="b">
        <f t="shared" si="20"/>
        <v>0</v>
      </c>
      <c r="AE24" s="164" t="b">
        <f t="shared" si="21"/>
        <v>0</v>
      </c>
      <c r="AF24" s="164" t="b">
        <f t="shared" si="22"/>
        <v>0</v>
      </c>
      <c r="AG24" s="164" t="b">
        <f t="shared" si="23"/>
        <v>0</v>
      </c>
      <c r="AH24" s="164" t="b">
        <f t="shared" si="24"/>
        <v>0</v>
      </c>
      <c r="AI24" s="169" t="str">
        <f t="shared" si="13"/>
        <v/>
      </c>
      <c r="AJ24" s="170" t="str">
        <f t="shared" si="14"/>
        <v/>
      </c>
      <c r="AK24" s="242" t="str">
        <f t="shared" si="25"/>
        <v/>
      </c>
      <c r="AL24" s="167" t="str">
        <f t="shared" si="26"/>
        <v/>
      </c>
      <c r="AM24" s="168">
        <f t="shared" si="27"/>
        <v>0</v>
      </c>
      <c r="AN24" s="149" t="str">
        <f t="shared" si="28"/>
        <v/>
      </c>
      <c r="AO24" s="150" t="str">
        <f t="shared" si="29"/>
        <v/>
      </c>
      <c r="AP24" s="138"/>
      <c r="AQ24" s="167" t="str">
        <f t="shared" si="30"/>
        <v/>
      </c>
      <c r="AR24" s="245" t="str">
        <f t="shared" si="31"/>
        <v/>
      </c>
      <c r="AS24" s="245" t="str">
        <f t="shared" si="32"/>
        <v/>
      </c>
      <c r="AT24" s="245" t="str">
        <f t="shared" si="33"/>
        <v/>
      </c>
      <c r="AU24" s="244"/>
      <c r="AV24" s="245"/>
      <c r="AW24" s="245"/>
      <c r="AX24" s="244"/>
      <c r="AY24" s="60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247"/>
      <c r="C25" s="199"/>
      <c r="D25" s="138"/>
      <c r="E25" s="138"/>
      <c r="F25" s="159"/>
      <c r="G25" s="172"/>
      <c r="H25" s="203"/>
      <c r="I25" s="203"/>
      <c r="J25" s="203"/>
      <c r="K25" s="171"/>
      <c r="L25" s="202"/>
      <c r="M25" s="162">
        <f t="shared" si="16"/>
        <v>0</v>
      </c>
      <c r="N25" s="163" t="str">
        <f t="shared" si="17"/>
        <v/>
      </c>
      <c r="O25" s="163" t="str">
        <f t="shared" si="0"/>
        <v/>
      </c>
      <c r="P25" s="163" t="str">
        <f t="shared" si="1"/>
        <v/>
      </c>
      <c r="Q25" s="163">
        <f t="shared" si="18"/>
        <v>0</v>
      </c>
      <c r="R25" s="103" t="str">
        <f t="shared" si="2"/>
        <v/>
      </c>
      <c r="S25" s="103" t="str">
        <f t="shared" si="3"/>
        <v/>
      </c>
      <c r="T25" s="103" t="str">
        <f t="shared" si="4"/>
        <v/>
      </c>
      <c r="U25" s="103" t="str">
        <f t="shared" si="19"/>
        <v/>
      </c>
      <c r="V25" s="103" t="str">
        <f t="shared" si="5"/>
        <v/>
      </c>
      <c r="W25" s="103" t="str">
        <f t="shared" si="6"/>
        <v/>
      </c>
      <c r="X25" s="103">
        <f t="shared" si="7"/>
        <v>0</v>
      </c>
      <c r="Y25" s="164" t="b">
        <f t="shared" si="8"/>
        <v>0</v>
      </c>
      <c r="Z25" s="164" t="b">
        <f t="shared" si="9"/>
        <v>0</v>
      </c>
      <c r="AA25" s="164" t="b">
        <f t="shared" si="10"/>
        <v>0</v>
      </c>
      <c r="AB25" s="164" t="b">
        <f t="shared" si="11"/>
        <v>0</v>
      </c>
      <c r="AC25" s="164" t="b">
        <f t="shared" si="12"/>
        <v>0</v>
      </c>
      <c r="AD25" s="164" t="b">
        <f t="shared" si="20"/>
        <v>0</v>
      </c>
      <c r="AE25" s="164" t="b">
        <f t="shared" si="21"/>
        <v>0</v>
      </c>
      <c r="AF25" s="164" t="b">
        <f t="shared" si="22"/>
        <v>0</v>
      </c>
      <c r="AG25" s="164" t="b">
        <f t="shared" si="23"/>
        <v>0</v>
      </c>
      <c r="AH25" s="164" t="b">
        <f t="shared" si="24"/>
        <v>0</v>
      </c>
      <c r="AI25" s="169" t="str">
        <f t="shared" si="13"/>
        <v/>
      </c>
      <c r="AJ25" s="170" t="str">
        <f t="shared" si="14"/>
        <v/>
      </c>
      <c r="AK25" s="242" t="str">
        <f t="shared" si="25"/>
        <v/>
      </c>
      <c r="AL25" s="167" t="str">
        <f t="shared" si="26"/>
        <v/>
      </c>
      <c r="AM25" s="168">
        <f t="shared" si="27"/>
        <v>0</v>
      </c>
      <c r="AN25" s="149" t="str">
        <f t="shared" si="28"/>
        <v/>
      </c>
      <c r="AO25" s="150" t="str">
        <f t="shared" si="29"/>
        <v/>
      </c>
      <c r="AP25" s="138"/>
      <c r="AQ25" s="167" t="str">
        <f t="shared" si="30"/>
        <v/>
      </c>
      <c r="AR25" s="245" t="str">
        <f t="shared" si="31"/>
        <v/>
      </c>
      <c r="AS25" s="245" t="str">
        <f t="shared" si="32"/>
        <v/>
      </c>
      <c r="AT25" s="245" t="str">
        <f t="shared" si="33"/>
        <v/>
      </c>
      <c r="AU25" s="244"/>
      <c r="AV25" s="24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6">IF(AV25="",0,IF(AV25&lt;AQ25,0,IF(AV25&gt;=AQ25,1)))</f>
        <v>0</v>
      </c>
      <c r="AX25" s="244"/>
      <c r="AY25" s="60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247"/>
      <c r="C26" s="199"/>
      <c r="D26" s="138"/>
      <c r="E26" s="138"/>
      <c r="F26" s="159"/>
      <c r="G26" s="172"/>
      <c r="H26" s="203"/>
      <c r="I26" s="203"/>
      <c r="J26" s="203"/>
      <c r="K26" s="171"/>
      <c r="L26" s="202"/>
      <c r="M26" s="162">
        <f t="shared" si="16"/>
        <v>0</v>
      </c>
      <c r="N26" s="163" t="str">
        <f t="shared" si="17"/>
        <v/>
      </c>
      <c r="O26" s="163" t="str">
        <f t="shared" si="0"/>
        <v/>
      </c>
      <c r="P26" s="163" t="str">
        <f t="shared" si="1"/>
        <v/>
      </c>
      <c r="Q26" s="163">
        <f t="shared" si="18"/>
        <v>0</v>
      </c>
      <c r="R26" s="103" t="str">
        <f t="shared" si="2"/>
        <v/>
      </c>
      <c r="S26" s="103" t="str">
        <f t="shared" si="3"/>
        <v/>
      </c>
      <c r="T26" s="103" t="str">
        <f t="shared" si="4"/>
        <v/>
      </c>
      <c r="U26" s="103" t="str">
        <f t="shared" si="19"/>
        <v/>
      </c>
      <c r="V26" s="103" t="str">
        <f t="shared" si="5"/>
        <v/>
      </c>
      <c r="W26" s="103" t="str">
        <f t="shared" si="6"/>
        <v/>
      </c>
      <c r="X26" s="103">
        <f t="shared" si="7"/>
        <v>0</v>
      </c>
      <c r="Y26" s="164" t="b">
        <f t="shared" si="8"/>
        <v>0</v>
      </c>
      <c r="Z26" s="164" t="b">
        <f t="shared" si="9"/>
        <v>0</v>
      </c>
      <c r="AA26" s="164" t="b">
        <f t="shared" si="10"/>
        <v>0</v>
      </c>
      <c r="AB26" s="164" t="b">
        <f t="shared" si="11"/>
        <v>0</v>
      </c>
      <c r="AC26" s="164" t="b">
        <f t="shared" si="12"/>
        <v>0</v>
      </c>
      <c r="AD26" s="164" t="b">
        <f t="shared" si="20"/>
        <v>0</v>
      </c>
      <c r="AE26" s="164" t="b">
        <f t="shared" si="21"/>
        <v>0</v>
      </c>
      <c r="AF26" s="164" t="b">
        <f t="shared" si="22"/>
        <v>0</v>
      </c>
      <c r="AG26" s="164" t="b">
        <f t="shared" si="23"/>
        <v>0</v>
      </c>
      <c r="AH26" s="164" t="b">
        <f t="shared" si="24"/>
        <v>0</v>
      </c>
      <c r="AI26" s="169" t="str">
        <f t="shared" si="13"/>
        <v/>
      </c>
      <c r="AJ26" s="170" t="str">
        <f t="shared" si="14"/>
        <v/>
      </c>
      <c r="AK26" s="242" t="str">
        <f t="shared" si="25"/>
        <v/>
      </c>
      <c r="AL26" s="167" t="str">
        <f t="shared" si="26"/>
        <v/>
      </c>
      <c r="AM26" s="168">
        <f t="shared" si="27"/>
        <v>0</v>
      </c>
      <c r="AN26" s="149" t="str">
        <f t="shared" si="28"/>
        <v/>
      </c>
      <c r="AO26" s="150" t="str">
        <f t="shared" si="29"/>
        <v/>
      </c>
      <c r="AP26" s="138"/>
      <c r="AQ26" s="167" t="str">
        <f t="shared" si="30"/>
        <v/>
      </c>
      <c r="AR26" s="245" t="str">
        <f t="shared" si="31"/>
        <v/>
      </c>
      <c r="AS26" s="245" t="str">
        <f t="shared" si="32"/>
        <v/>
      </c>
      <c r="AT26" s="245" t="str">
        <f t="shared" si="33"/>
        <v/>
      </c>
      <c r="AU26" s="244"/>
      <c r="AV26" s="245" t="str">
        <f t="shared" si="35"/>
        <v/>
      </c>
      <c r="AW26" s="245">
        <f t="shared" si="36"/>
        <v>0</v>
      </c>
      <c r="AX26" s="244"/>
      <c r="AY26" s="60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247"/>
      <c r="C27" s="199"/>
      <c r="D27" s="138"/>
      <c r="E27" s="138"/>
      <c r="F27" s="159"/>
      <c r="G27" s="172"/>
      <c r="H27" s="203"/>
      <c r="I27" s="203"/>
      <c r="J27" s="203"/>
      <c r="K27" s="171"/>
      <c r="L27" s="202"/>
      <c r="M27" s="162">
        <f t="shared" si="16"/>
        <v>0</v>
      </c>
      <c r="N27" s="163" t="str">
        <f t="shared" si="17"/>
        <v/>
      </c>
      <c r="O27" s="163" t="str">
        <f t="shared" si="0"/>
        <v/>
      </c>
      <c r="P27" s="163" t="str">
        <f t="shared" si="1"/>
        <v/>
      </c>
      <c r="Q27" s="163">
        <f t="shared" si="18"/>
        <v>0</v>
      </c>
      <c r="R27" s="103" t="str">
        <f t="shared" si="2"/>
        <v/>
      </c>
      <c r="S27" s="103" t="str">
        <f t="shared" si="3"/>
        <v/>
      </c>
      <c r="T27" s="103" t="str">
        <f t="shared" si="4"/>
        <v/>
      </c>
      <c r="U27" s="103" t="str">
        <f t="shared" si="19"/>
        <v/>
      </c>
      <c r="V27" s="103" t="str">
        <f t="shared" si="5"/>
        <v/>
      </c>
      <c r="W27" s="103" t="str">
        <f t="shared" si="6"/>
        <v/>
      </c>
      <c r="X27" s="103">
        <f t="shared" si="7"/>
        <v>0</v>
      </c>
      <c r="Y27" s="164" t="b">
        <f t="shared" si="8"/>
        <v>0</v>
      </c>
      <c r="Z27" s="164" t="b">
        <f t="shared" si="9"/>
        <v>0</v>
      </c>
      <c r="AA27" s="164" t="b">
        <f t="shared" si="10"/>
        <v>0</v>
      </c>
      <c r="AB27" s="164" t="b">
        <f t="shared" si="11"/>
        <v>0</v>
      </c>
      <c r="AC27" s="164" t="b">
        <f t="shared" si="12"/>
        <v>0</v>
      </c>
      <c r="AD27" s="164" t="b">
        <f t="shared" si="20"/>
        <v>0</v>
      </c>
      <c r="AE27" s="164" t="b">
        <f t="shared" si="21"/>
        <v>0</v>
      </c>
      <c r="AF27" s="164" t="b">
        <f t="shared" si="22"/>
        <v>0</v>
      </c>
      <c r="AG27" s="164" t="b">
        <f t="shared" si="23"/>
        <v>0</v>
      </c>
      <c r="AH27" s="164" t="b">
        <f t="shared" si="24"/>
        <v>0</v>
      </c>
      <c r="AI27" s="169" t="str">
        <f t="shared" si="13"/>
        <v/>
      </c>
      <c r="AJ27" s="170" t="str">
        <f t="shared" si="14"/>
        <v/>
      </c>
      <c r="AK27" s="242" t="str">
        <f t="shared" si="25"/>
        <v/>
      </c>
      <c r="AL27" s="167" t="str">
        <f t="shared" si="26"/>
        <v/>
      </c>
      <c r="AM27" s="168">
        <f t="shared" si="27"/>
        <v>0</v>
      </c>
      <c r="AN27" s="149" t="str">
        <f t="shared" si="28"/>
        <v/>
      </c>
      <c r="AO27" s="150" t="str">
        <f t="shared" si="29"/>
        <v/>
      </c>
      <c r="AP27" s="138"/>
      <c r="AQ27" s="167" t="str">
        <f t="shared" si="30"/>
        <v/>
      </c>
      <c r="AR27" s="245" t="str">
        <f t="shared" si="31"/>
        <v/>
      </c>
      <c r="AS27" s="245" t="str">
        <f t="shared" si="32"/>
        <v/>
      </c>
      <c r="AT27" s="245" t="str">
        <f t="shared" si="33"/>
        <v/>
      </c>
      <c r="AU27" s="244"/>
      <c r="AV27" s="245" t="str">
        <f t="shared" si="35"/>
        <v/>
      </c>
      <c r="AW27" s="245">
        <f t="shared" si="36"/>
        <v>0</v>
      </c>
      <c r="AX27" s="244"/>
      <c r="AY27" s="60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247"/>
      <c r="C28" s="199"/>
      <c r="D28" s="138"/>
      <c r="E28" s="138"/>
      <c r="F28" s="159"/>
      <c r="G28" s="172"/>
      <c r="H28" s="203"/>
      <c r="I28" s="203"/>
      <c r="J28" s="203"/>
      <c r="K28" s="171"/>
      <c r="L28" s="202"/>
      <c r="M28" s="162">
        <f t="shared" si="16"/>
        <v>0</v>
      </c>
      <c r="N28" s="163" t="str">
        <f t="shared" si="17"/>
        <v/>
      </c>
      <c r="O28" s="163" t="str">
        <f t="shared" si="0"/>
        <v/>
      </c>
      <c r="P28" s="163" t="str">
        <f t="shared" si="1"/>
        <v/>
      </c>
      <c r="Q28" s="163">
        <f t="shared" si="18"/>
        <v>0</v>
      </c>
      <c r="R28" s="103" t="str">
        <f t="shared" si="2"/>
        <v/>
      </c>
      <c r="S28" s="103" t="str">
        <f t="shared" si="3"/>
        <v/>
      </c>
      <c r="T28" s="103" t="str">
        <f t="shared" si="4"/>
        <v/>
      </c>
      <c r="U28" s="103" t="str">
        <f t="shared" si="19"/>
        <v/>
      </c>
      <c r="V28" s="103" t="str">
        <f t="shared" si="5"/>
        <v/>
      </c>
      <c r="W28" s="103" t="str">
        <f t="shared" si="6"/>
        <v/>
      </c>
      <c r="X28" s="103">
        <f t="shared" si="7"/>
        <v>0</v>
      </c>
      <c r="Y28" s="164" t="b">
        <f t="shared" si="8"/>
        <v>0</v>
      </c>
      <c r="Z28" s="164" t="b">
        <f t="shared" si="9"/>
        <v>0</v>
      </c>
      <c r="AA28" s="164" t="b">
        <f t="shared" si="10"/>
        <v>0</v>
      </c>
      <c r="AB28" s="164" t="b">
        <f t="shared" si="11"/>
        <v>0</v>
      </c>
      <c r="AC28" s="164" t="b">
        <f t="shared" si="12"/>
        <v>0</v>
      </c>
      <c r="AD28" s="164" t="b">
        <f t="shared" si="20"/>
        <v>0</v>
      </c>
      <c r="AE28" s="164" t="b">
        <f t="shared" si="21"/>
        <v>0</v>
      </c>
      <c r="AF28" s="164" t="b">
        <f t="shared" si="22"/>
        <v>0</v>
      </c>
      <c r="AG28" s="164" t="b">
        <f t="shared" si="23"/>
        <v>0</v>
      </c>
      <c r="AH28" s="164" t="b">
        <f t="shared" si="24"/>
        <v>0</v>
      </c>
      <c r="AI28" s="169" t="str">
        <f t="shared" si="13"/>
        <v/>
      </c>
      <c r="AJ28" s="170" t="str">
        <f t="shared" si="14"/>
        <v/>
      </c>
      <c r="AK28" s="242" t="str">
        <f t="shared" si="25"/>
        <v/>
      </c>
      <c r="AL28" s="167" t="str">
        <f t="shared" si="26"/>
        <v/>
      </c>
      <c r="AM28" s="168">
        <f t="shared" si="27"/>
        <v>0</v>
      </c>
      <c r="AN28" s="149" t="str">
        <f t="shared" si="28"/>
        <v/>
      </c>
      <c r="AO28" s="150" t="str">
        <f t="shared" si="29"/>
        <v/>
      </c>
      <c r="AP28" s="138"/>
      <c r="AQ28" s="167" t="str">
        <f t="shared" si="30"/>
        <v/>
      </c>
      <c r="AR28" s="245" t="str">
        <f t="shared" si="31"/>
        <v/>
      </c>
      <c r="AS28" s="245" t="str">
        <f t="shared" si="32"/>
        <v/>
      </c>
      <c r="AT28" s="245" t="str">
        <f t="shared" si="33"/>
        <v/>
      </c>
      <c r="AU28" s="244"/>
      <c r="AV28" s="245" t="str">
        <f t="shared" si="35"/>
        <v/>
      </c>
      <c r="AW28" s="245">
        <f t="shared" si="36"/>
        <v>0</v>
      </c>
      <c r="AX28" s="244"/>
      <c r="AY28" s="60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247"/>
      <c r="C29" s="199"/>
      <c r="D29" s="138"/>
      <c r="E29" s="138"/>
      <c r="F29" s="159"/>
      <c r="G29" s="172"/>
      <c r="H29" s="203"/>
      <c r="I29" s="203"/>
      <c r="J29" s="203"/>
      <c r="K29" s="171"/>
      <c r="L29" s="202"/>
      <c r="M29" s="162">
        <f t="shared" si="16"/>
        <v>0</v>
      </c>
      <c r="N29" s="163" t="str">
        <f t="shared" si="17"/>
        <v/>
      </c>
      <c r="O29" s="163" t="str">
        <f t="shared" si="0"/>
        <v/>
      </c>
      <c r="P29" s="163" t="str">
        <f t="shared" si="1"/>
        <v/>
      </c>
      <c r="Q29" s="163">
        <f t="shared" si="18"/>
        <v>0</v>
      </c>
      <c r="R29" s="103" t="str">
        <f t="shared" si="2"/>
        <v/>
      </c>
      <c r="S29" s="103" t="str">
        <f t="shared" si="3"/>
        <v/>
      </c>
      <c r="T29" s="103" t="str">
        <f t="shared" si="4"/>
        <v/>
      </c>
      <c r="U29" s="103" t="str">
        <f t="shared" si="19"/>
        <v/>
      </c>
      <c r="V29" s="103" t="str">
        <f t="shared" si="5"/>
        <v/>
      </c>
      <c r="W29" s="103" t="str">
        <f t="shared" si="6"/>
        <v/>
      </c>
      <c r="X29" s="103">
        <f t="shared" si="7"/>
        <v>0</v>
      </c>
      <c r="Y29" s="164" t="b">
        <f t="shared" si="8"/>
        <v>0</v>
      </c>
      <c r="Z29" s="164" t="b">
        <f t="shared" si="9"/>
        <v>0</v>
      </c>
      <c r="AA29" s="164" t="b">
        <f t="shared" si="10"/>
        <v>0</v>
      </c>
      <c r="AB29" s="164" t="b">
        <f t="shared" si="11"/>
        <v>0</v>
      </c>
      <c r="AC29" s="164" t="b">
        <f t="shared" si="12"/>
        <v>0</v>
      </c>
      <c r="AD29" s="164" t="b">
        <f t="shared" si="20"/>
        <v>0</v>
      </c>
      <c r="AE29" s="164" t="b">
        <f t="shared" si="21"/>
        <v>0</v>
      </c>
      <c r="AF29" s="164" t="b">
        <f t="shared" si="22"/>
        <v>0</v>
      </c>
      <c r="AG29" s="164" t="b">
        <f t="shared" si="23"/>
        <v>0</v>
      </c>
      <c r="AH29" s="164" t="b">
        <f t="shared" si="24"/>
        <v>0</v>
      </c>
      <c r="AI29" s="169" t="str">
        <f t="shared" si="13"/>
        <v/>
      </c>
      <c r="AJ29" s="170" t="str">
        <f t="shared" si="14"/>
        <v/>
      </c>
      <c r="AK29" s="242" t="str">
        <f t="shared" si="25"/>
        <v/>
      </c>
      <c r="AL29" s="167" t="str">
        <f t="shared" si="26"/>
        <v/>
      </c>
      <c r="AM29" s="168">
        <f t="shared" si="27"/>
        <v>0</v>
      </c>
      <c r="AN29" s="149" t="str">
        <f t="shared" si="28"/>
        <v/>
      </c>
      <c r="AO29" s="150" t="str">
        <f t="shared" si="29"/>
        <v/>
      </c>
      <c r="AP29" s="138"/>
      <c r="AQ29" s="167" t="str">
        <f t="shared" si="30"/>
        <v/>
      </c>
      <c r="AR29" s="245" t="str">
        <f t="shared" si="31"/>
        <v/>
      </c>
      <c r="AS29" s="245" t="str">
        <f t="shared" si="32"/>
        <v/>
      </c>
      <c r="AT29" s="245" t="str">
        <f t="shared" si="33"/>
        <v/>
      </c>
      <c r="AU29" s="244"/>
      <c r="AV29" s="245" t="str">
        <f t="shared" si="35"/>
        <v/>
      </c>
      <c r="AW29" s="245">
        <f t="shared" si="36"/>
        <v>0</v>
      </c>
      <c r="AX29" s="244"/>
      <c r="AY29" s="60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247"/>
      <c r="C30" s="199"/>
      <c r="D30" s="138"/>
      <c r="E30" s="138"/>
      <c r="F30" s="159"/>
      <c r="G30" s="172"/>
      <c r="H30" s="203"/>
      <c r="I30" s="203"/>
      <c r="J30" s="203"/>
      <c r="K30" s="171"/>
      <c r="L30" s="202"/>
      <c r="M30" s="162">
        <f t="shared" si="16"/>
        <v>0</v>
      </c>
      <c r="N30" s="163" t="str">
        <f t="shared" si="17"/>
        <v/>
      </c>
      <c r="O30" s="163" t="str">
        <f t="shared" si="0"/>
        <v/>
      </c>
      <c r="P30" s="163" t="str">
        <f t="shared" si="1"/>
        <v/>
      </c>
      <c r="Q30" s="163">
        <f t="shared" si="18"/>
        <v>0</v>
      </c>
      <c r="R30" s="103" t="str">
        <f t="shared" si="2"/>
        <v/>
      </c>
      <c r="S30" s="103" t="str">
        <f t="shared" si="3"/>
        <v/>
      </c>
      <c r="T30" s="103" t="str">
        <f t="shared" si="4"/>
        <v/>
      </c>
      <c r="U30" s="103" t="str">
        <f t="shared" si="19"/>
        <v/>
      </c>
      <c r="V30" s="103" t="str">
        <f t="shared" si="5"/>
        <v/>
      </c>
      <c r="W30" s="103" t="str">
        <f t="shared" si="6"/>
        <v/>
      </c>
      <c r="X30" s="103">
        <f t="shared" si="7"/>
        <v>0</v>
      </c>
      <c r="Y30" s="164" t="b">
        <f t="shared" si="8"/>
        <v>0</v>
      </c>
      <c r="Z30" s="164" t="b">
        <f t="shared" si="9"/>
        <v>0</v>
      </c>
      <c r="AA30" s="164" t="b">
        <f t="shared" si="10"/>
        <v>0</v>
      </c>
      <c r="AB30" s="164" t="b">
        <f t="shared" si="11"/>
        <v>0</v>
      </c>
      <c r="AC30" s="164" t="b">
        <f t="shared" si="12"/>
        <v>0</v>
      </c>
      <c r="AD30" s="164" t="b">
        <f t="shared" si="20"/>
        <v>0</v>
      </c>
      <c r="AE30" s="164" t="b">
        <f t="shared" si="21"/>
        <v>0</v>
      </c>
      <c r="AF30" s="164" t="b">
        <f t="shared" si="22"/>
        <v>0</v>
      </c>
      <c r="AG30" s="164" t="b">
        <f t="shared" si="23"/>
        <v>0</v>
      </c>
      <c r="AH30" s="164" t="b">
        <f t="shared" si="24"/>
        <v>0</v>
      </c>
      <c r="AI30" s="169" t="str">
        <f t="shared" si="13"/>
        <v/>
      </c>
      <c r="AJ30" s="170" t="str">
        <f t="shared" si="14"/>
        <v/>
      </c>
      <c r="AK30" s="242" t="str">
        <f t="shared" si="25"/>
        <v/>
      </c>
      <c r="AL30" s="167" t="str">
        <f t="shared" si="26"/>
        <v/>
      </c>
      <c r="AM30" s="168">
        <f t="shared" si="27"/>
        <v>0</v>
      </c>
      <c r="AN30" s="149" t="str">
        <f t="shared" si="28"/>
        <v/>
      </c>
      <c r="AO30" s="150" t="str">
        <f t="shared" si="29"/>
        <v/>
      </c>
      <c r="AP30" s="138"/>
      <c r="AQ30" s="167" t="str">
        <f t="shared" si="30"/>
        <v/>
      </c>
      <c r="AR30" s="245" t="str">
        <f t="shared" si="31"/>
        <v/>
      </c>
      <c r="AS30" s="245" t="str">
        <f t="shared" si="32"/>
        <v/>
      </c>
      <c r="AT30" s="245" t="str">
        <f t="shared" si="33"/>
        <v/>
      </c>
      <c r="AU30" s="244"/>
      <c r="AV30" s="245" t="str">
        <f t="shared" si="35"/>
        <v/>
      </c>
      <c r="AW30" s="245">
        <f t="shared" si="36"/>
        <v>0</v>
      </c>
      <c r="AX30" s="244"/>
      <c r="AY30" s="60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247"/>
      <c r="C31" s="199"/>
      <c r="D31" s="138"/>
      <c r="E31" s="138"/>
      <c r="F31" s="159"/>
      <c r="G31" s="172"/>
      <c r="H31" s="203"/>
      <c r="I31" s="203"/>
      <c r="J31" s="203"/>
      <c r="K31" s="171"/>
      <c r="L31" s="202"/>
      <c r="M31" s="162">
        <f t="shared" si="16"/>
        <v>0</v>
      </c>
      <c r="N31" s="163" t="str">
        <f t="shared" si="17"/>
        <v/>
      </c>
      <c r="O31" s="163" t="str">
        <f t="shared" si="0"/>
        <v/>
      </c>
      <c r="P31" s="163" t="str">
        <f t="shared" si="1"/>
        <v/>
      </c>
      <c r="Q31" s="163">
        <f t="shared" si="18"/>
        <v>0</v>
      </c>
      <c r="R31" s="103" t="str">
        <f t="shared" si="2"/>
        <v/>
      </c>
      <c r="S31" s="103" t="str">
        <f t="shared" si="3"/>
        <v/>
      </c>
      <c r="T31" s="103" t="str">
        <f t="shared" si="4"/>
        <v/>
      </c>
      <c r="U31" s="103" t="str">
        <f t="shared" si="19"/>
        <v/>
      </c>
      <c r="V31" s="103" t="str">
        <f t="shared" si="5"/>
        <v/>
      </c>
      <c r="W31" s="103" t="str">
        <f t="shared" si="6"/>
        <v/>
      </c>
      <c r="X31" s="103">
        <f t="shared" si="7"/>
        <v>0</v>
      </c>
      <c r="Y31" s="164" t="b">
        <f t="shared" si="8"/>
        <v>0</v>
      </c>
      <c r="Z31" s="164" t="b">
        <f t="shared" si="9"/>
        <v>0</v>
      </c>
      <c r="AA31" s="164" t="b">
        <f t="shared" si="10"/>
        <v>0</v>
      </c>
      <c r="AB31" s="164" t="b">
        <f t="shared" si="11"/>
        <v>0</v>
      </c>
      <c r="AC31" s="164" t="b">
        <f t="shared" si="12"/>
        <v>0</v>
      </c>
      <c r="AD31" s="164" t="b">
        <f t="shared" si="20"/>
        <v>0</v>
      </c>
      <c r="AE31" s="164" t="b">
        <f t="shared" si="21"/>
        <v>0</v>
      </c>
      <c r="AF31" s="164" t="b">
        <f t="shared" si="22"/>
        <v>0</v>
      </c>
      <c r="AG31" s="164" t="b">
        <f t="shared" si="23"/>
        <v>0</v>
      </c>
      <c r="AH31" s="164" t="b">
        <f t="shared" si="24"/>
        <v>0</v>
      </c>
      <c r="AI31" s="169" t="str">
        <f t="shared" si="13"/>
        <v/>
      </c>
      <c r="AJ31" s="170" t="str">
        <f t="shared" si="14"/>
        <v/>
      </c>
      <c r="AK31" s="242" t="str">
        <f t="shared" si="25"/>
        <v/>
      </c>
      <c r="AL31" s="167" t="str">
        <f t="shared" si="26"/>
        <v/>
      </c>
      <c r="AM31" s="168">
        <f t="shared" si="27"/>
        <v>0</v>
      </c>
      <c r="AN31" s="149" t="str">
        <f t="shared" si="28"/>
        <v/>
      </c>
      <c r="AO31" s="150" t="str">
        <f t="shared" si="29"/>
        <v/>
      </c>
      <c r="AP31" s="138"/>
      <c r="AQ31" s="167" t="str">
        <f t="shared" si="30"/>
        <v/>
      </c>
      <c r="AR31" s="245" t="str">
        <f t="shared" si="31"/>
        <v/>
      </c>
      <c r="AS31" s="245" t="str">
        <f t="shared" si="32"/>
        <v/>
      </c>
      <c r="AT31" s="245" t="str">
        <f t="shared" si="33"/>
        <v/>
      </c>
      <c r="AU31" s="244"/>
      <c r="AV31" s="245" t="str">
        <f t="shared" si="35"/>
        <v/>
      </c>
      <c r="AW31" s="245">
        <f t="shared" si="36"/>
        <v>0</v>
      </c>
      <c r="AX31" s="244"/>
      <c r="AY31" s="60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247"/>
      <c r="C32" s="199"/>
      <c r="D32" s="138"/>
      <c r="E32" s="138"/>
      <c r="F32" s="159"/>
      <c r="G32" s="172"/>
      <c r="H32" s="171"/>
      <c r="I32" s="171"/>
      <c r="J32" s="203"/>
      <c r="K32" s="171"/>
      <c r="L32" s="173"/>
      <c r="M32" s="162">
        <f t="shared" si="16"/>
        <v>0</v>
      </c>
      <c r="N32" s="163" t="str">
        <f t="shared" si="17"/>
        <v/>
      </c>
      <c r="O32" s="163" t="str">
        <f t="shared" si="0"/>
        <v/>
      </c>
      <c r="P32" s="163" t="str">
        <f t="shared" si="1"/>
        <v/>
      </c>
      <c r="Q32" s="163">
        <f t="shared" si="18"/>
        <v>0</v>
      </c>
      <c r="R32" s="103" t="str">
        <f t="shared" si="2"/>
        <v/>
      </c>
      <c r="S32" s="103" t="str">
        <f t="shared" si="3"/>
        <v/>
      </c>
      <c r="T32" s="103" t="str">
        <f t="shared" si="4"/>
        <v/>
      </c>
      <c r="U32" s="103" t="str">
        <f t="shared" si="19"/>
        <v/>
      </c>
      <c r="V32" s="103" t="str">
        <f t="shared" si="5"/>
        <v/>
      </c>
      <c r="W32" s="103" t="str">
        <f t="shared" si="6"/>
        <v/>
      </c>
      <c r="X32" s="103">
        <f t="shared" si="7"/>
        <v>0</v>
      </c>
      <c r="Y32" s="164" t="b">
        <f t="shared" si="8"/>
        <v>0</v>
      </c>
      <c r="Z32" s="164" t="b">
        <f t="shared" si="9"/>
        <v>0</v>
      </c>
      <c r="AA32" s="164" t="b">
        <f t="shared" si="10"/>
        <v>0</v>
      </c>
      <c r="AB32" s="164" t="b">
        <f t="shared" si="11"/>
        <v>0</v>
      </c>
      <c r="AC32" s="164" t="b">
        <f t="shared" si="12"/>
        <v>0</v>
      </c>
      <c r="AD32" s="164" t="b">
        <f t="shared" si="20"/>
        <v>0</v>
      </c>
      <c r="AE32" s="164" t="b">
        <f t="shared" si="21"/>
        <v>0</v>
      </c>
      <c r="AF32" s="164" t="b">
        <f t="shared" si="22"/>
        <v>0</v>
      </c>
      <c r="AG32" s="164" t="b">
        <f t="shared" si="23"/>
        <v>0</v>
      </c>
      <c r="AH32" s="164" t="b">
        <f t="shared" si="24"/>
        <v>0</v>
      </c>
      <c r="AI32" s="169" t="str">
        <f t="shared" si="13"/>
        <v/>
      </c>
      <c r="AJ32" s="170" t="str">
        <f t="shared" si="14"/>
        <v/>
      </c>
      <c r="AK32" s="242" t="str">
        <f t="shared" si="25"/>
        <v/>
      </c>
      <c r="AL32" s="167" t="str">
        <f t="shared" si="26"/>
        <v/>
      </c>
      <c r="AM32" s="168">
        <f t="shared" si="27"/>
        <v>0</v>
      </c>
      <c r="AN32" s="149" t="str">
        <f t="shared" si="28"/>
        <v/>
      </c>
      <c r="AO32" s="150" t="str">
        <f t="shared" si="29"/>
        <v/>
      </c>
      <c r="AP32" s="138"/>
      <c r="AQ32" s="167" t="str">
        <f t="shared" si="30"/>
        <v/>
      </c>
      <c r="AR32" s="245" t="str">
        <f t="shared" si="31"/>
        <v/>
      </c>
      <c r="AS32" s="245" t="str">
        <f t="shared" si="32"/>
        <v/>
      </c>
      <c r="AT32" s="245" t="str">
        <f t="shared" si="33"/>
        <v/>
      </c>
      <c r="AU32" s="244"/>
      <c r="AV32" s="245" t="str">
        <f t="shared" si="35"/>
        <v/>
      </c>
      <c r="AW32" s="245">
        <f t="shared" si="36"/>
        <v>0</v>
      </c>
      <c r="AX32" s="244"/>
      <c r="AY32" s="60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247"/>
      <c r="C33" s="199"/>
      <c r="D33" s="138"/>
      <c r="E33" s="138"/>
      <c r="F33" s="159"/>
      <c r="G33" s="172"/>
      <c r="H33" s="171"/>
      <c r="I33" s="171"/>
      <c r="J33" s="203"/>
      <c r="K33" s="171"/>
      <c r="L33" s="202"/>
      <c r="M33" s="162">
        <f t="shared" si="16"/>
        <v>0</v>
      </c>
      <c r="N33" s="163" t="str">
        <f t="shared" si="17"/>
        <v/>
      </c>
      <c r="O33" s="163" t="str">
        <f t="shared" si="0"/>
        <v/>
      </c>
      <c r="P33" s="163" t="str">
        <f t="shared" si="1"/>
        <v/>
      </c>
      <c r="Q33" s="163">
        <f t="shared" si="18"/>
        <v>0</v>
      </c>
      <c r="R33" s="103" t="str">
        <f t="shared" si="2"/>
        <v/>
      </c>
      <c r="S33" s="103" t="str">
        <f t="shared" si="3"/>
        <v/>
      </c>
      <c r="T33" s="103" t="str">
        <f t="shared" si="4"/>
        <v/>
      </c>
      <c r="U33" s="103" t="str">
        <f t="shared" si="19"/>
        <v/>
      </c>
      <c r="V33" s="103" t="str">
        <f t="shared" si="5"/>
        <v/>
      </c>
      <c r="W33" s="103" t="str">
        <f t="shared" si="6"/>
        <v/>
      </c>
      <c r="X33" s="103">
        <f t="shared" si="7"/>
        <v>0</v>
      </c>
      <c r="Y33" s="164" t="b">
        <f t="shared" si="8"/>
        <v>0</v>
      </c>
      <c r="Z33" s="164" t="b">
        <f t="shared" si="9"/>
        <v>0</v>
      </c>
      <c r="AA33" s="164" t="b">
        <f t="shared" si="10"/>
        <v>0</v>
      </c>
      <c r="AB33" s="164" t="b">
        <f t="shared" si="11"/>
        <v>0</v>
      </c>
      <c r="AC33" s="164" t="b">
        <f t="shared" si="12"/>
        <v>0</v>
      </c>
      <c r="AD33" s="164" t="b">
        <f t="shared" si="20"/>
        <v>0</v>
      </c>
      <c r="AE33" s="164" t="b">
        <f t="shared" si="21"/>
        <v>0</v>
      </c>
      <c r="AF33" s="164" t="b">
        <f t="shared" si="22"/>
        <v>0</v>
      </c>
      <c r="AG33" s="164" t="b">
        <f t="shared" si="23"/>
        <v>0</v>
      </c>
      <c r="AH33" s="164" t="b">
        <f t="shared" si="24"/>
        <v>0</v>
      </c>
      <c r="AI33" s="169" t="str">
        <f t="shared" si="13"/>
        <v/>
      </c>
      <c r="AJ33" s="170" t="str">
        <f t="shared" si="14"/>
        <v/>
      </c>
      <c r="AK33" s="242" t="str">
        <f t="shared" si="25"/>
        <v/>
      </c>
      <c r="AL33" s="167" t="str">
        <f t="shared" si="26"/>
        <v/>
      </c>
      <c r="AM33" s="168">
        <f t="shared" si="27"/>
        <v>0</v>
      </c>
      <c r="AN33" s="149" t="str">
        <f t="shared" si="28"/>
        <v/>
      </c>
      <c r="AO33" s="150" t="str">
        <f t="shared" si="29"/>
        <v/>
      </c>
      <c r="AP33" s="138"/>
      <c r="AQ33" s="167" t="str">
        <f t="shared" si="30"/>
        <v/>
      </c>
      <c r="AR33" s="245" t="str">
        <f t="shared" si="31"/>
        <v/>
      </c>
      <c r="AS33" s="245" t="str">
        <f t="shared" si="32"/>
        <v/>
      </c>
      <c r="AT33" s="245" t="str">
        <f t="shared" si="33"/>
        <v/>
      </c>
      <c r="AU33" s="244"/>
      <c r="AV33" s="245" t="str">
        <f t="shared" si="35"/>
        <v/>
      </c>
      <c r="AW33" s="245">
        <f t="shared" si="36"/>
        <v>0</v>
      </c>
      <c r="AX33" s="244"/>
      <c r="AY33" s="60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247"/>
      <c r="C34" s="199"/>
      <c r="D34" s="138"/>
      <c r="E34" s="138"/>
      <c r="F34" s="159"/>
      <c r="G34" s="172"/>
      <c r="H34" s="171"/>
      <c r="I34" s="171"/>
      <c r="J34" s="203"/>
      <c r="K34" s="171"/>
      <c r="L34" s="202"/>
      <c r="M34" s="162">
        <f t="shared" si="16"/>
        <v>0</v>
      </c>
      <c r="N34" s="163" t="str">
        <f t="shared" si="17"/>
        <v/>
      </c>
      <c r="O34" s="163" t="str">
        <f t="shared" si="0"/>
        <v/>
      </c>
      <c r="P34" s="163" t="str">
        <f t="shared" si="1"/>
        <v/>
      </c>
      <c r="Q34" s="163">
        <f t="shared" si="18"/>
        <v>0</v>
      </c>
      <c r="R34" s="103" t="str">
        <f t="shared" si="2"/>
        <v/>
      </c>
      <c r="S34" s="103" t="str">
        <f t="shared" si="3"/>
        <v/>
      </c>
      <c r="T34" s="103" t="str">
        <f t="shared" si="4"/>
        <v/>
      </c>
      <c r="U34" s="103" t="str">
        <f t="shared" si="19"/>
        <v/>
      </c>
      <c r="V34" s="103" t="str">
        <f t="shared" si="5"/>
        <v/>
      </c>
      <c r="W34" s="103" t="str">
        <f t="shared" si="6"/>
        <v/>
      </c>
      <c r="X34" s="103">
        <f t="shared" si="7"/>
        <v>0</v>
      </c>
      <c r="Y34" s="164" t="b">
        <f t="shared" si="8"/>
        <v>0</v>
      </c>
      <c r="Z34" s="164" t="b">
        <f t="shared" si="9"/>
        <v>0</v>
      </c>
      <c r="AA34" s="164" t="b">
        <f t="shared" si="10"/>
        <v>0</v>
      </c>
      <c r="AB34" s="164" t="b">
        <f t="shared" si="11"/>
        <v>0</v>
      </c>
      <c r="AC34" s="164" t="b">
        <f t="shared" si="12"/>
        <v>0</v>
      </c>
      <c r="AD34" s="164" t="b">
        <f t="shared" si="20"/>
        <v>0</v>
      </c>
      <c r="AE34" s="164" t="b">
        <f t="shared" si="21"/>
        <v>0</v>
      </c>
      <c r="AF34" s="164" t="b">
        <f t="shared" si="22"/>
        <v>0</v>
      </c>
      <c r="AG34" s="164" t="b">
        <f t="shared" si="23"/>
        <v>0</v>
      </c>
      <c r="AH34" s="164" t="b">
        <f t="shared" si="24"/>
        <v>0</v>
      </c>
      <c r="AI34" s="169" t="str">
        <f t="shared" si="13"/>
        <v/>
      </c>
      <c r="AJ34" s="170" t="str">
        <f t="shared" si="14"/>
        <v/>
      </c>
      <c r="AK34" s="242" t="str">
        <f t="shared" si="25"/>
        <v/>
      </c>
      <c r="AL34" s="167" t="str">
        <f t="shared" si="26"/>
        <v/>
      </c>
      <c r="AM34" s="168">
        <f t="shared" si="27"/>
        <v>0</v>
      </c>
      <c r="AN34" s="149" t="str">
        <f t="shared" si="28"/>
        <v/>
      </c>
      <c r="AO34" s="150" t="str">
        <f t="shared" si="29"/>
        <v/>
      </c>
      <c r="AP34" s="138"/>
      <c r="AQ34" s="167" t="str">
        <f t="shared" si="30"/>
        <v/>
      </c>
      <c r="AR34" s="245" t="str">
        <f t="shared" si="31"/>
        <v/>
      </c>
      <c r="AS34" s="245" t="str">
        <f t="shared" si="32"/>
        <v/>
      </c>
      <c r="AT34" s="245" t="str">
        <f t="shared" si="33"/>
        <v/>
      </c>
      <c r="AU34" s="244"/>
      <c r="AV34" s="245" t="str">
        <f t="shared" si="35"/>
        <v/>
      </c>
      <c r="AW34" s="245">
        <f t="shared" si="36"/>
        <v>0</v>
      </c>
      <c r="AX34" s="244"/>
      <c r="AY34" s="60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247"/>
      <c r="C35" s="199"/>
      <c r="D35" s="138"/>
      <c r="E35" s="138"/>
      <c r="F35" s="159"/>
      <c r="G35" s="172"/>
      <c r="H35" s="171"/>
      <c r="I35" s="171"/>
      <c r="J35" s="171"/>
      <c r="K35" s="171"/>
      <c r="L35" s="173"/>
      <c r="M35" s="162">
        <f t="shared" si="16"/>
        <v>0</v>
      </c>
      <c r="N35" s="163" t="str">
        <f t="shared" si="17"/>
        <v/>
      </c>
      <c r="O35" s="163" t="str">
        <f t="shared" si="0"/>
        <v/>
      </c>
      <c r="P35" s="163" t="str">
        <f t="shared" si="1"/>
        <v/>
      </c>
      <c r="Q35" s="163">
        <f t="shared" si="18"/>
        <v>0</v>
      </c>
      <c r="R35" s="103" t="str">
        <f t="shared" si="2"/>
        <v/>
      </c>
      <c r="S35" s="103" t="str">
        <f t="shared" si="3"/>
        <v/>
      </c>
      <c r="T35" s="103" t="str">
        <f t="shared" si="4"/>
        <v/>
      </c>
      <c r="U35" s="103" t="str">
        <f t="shared" si="19"/>
        <v/>
      </c>
      <c r="V35" s="103" t="str">
        <f t="shared" si="5"/>
        <v/>
      </c>
      <c r="W35" s="103" t="str">
        <f t="shared" si="6"/>
        <v/>
      </c>
      <c r="X35" s="103">
        <f t="shared" si="7"/>
        <v>0</v>
      </c>
      <c r="Y35" s="164" t="b">
        <f t="shared" si="8"/>
        <v>0</v>
      </c>
      <c r="Z35" s="164" t="b">
        <f t="shared" si="9"/>
        <v>0</v>
      </c>
      <c r="AA35" s="164" t="b">
        <f t="shared" si="10"/>
        <v>0</v>
      </c>
      <c r="AB35" s="164" t="b">
        <f t="shared" si="11"/>
        <v>0</v>
      </c>
      <c r="AC35" s="164" t="b">
        <f t="shared" si="12"/>
        <v>0</v>
      </c>
      <c r="AD35" s="164" t="b">
        <f t="shared" si="20"/>
        <v>0</v>
      </c>
      <c r="AE35" s="164" t="b">
        <f t="shared" si="21"/>
        <v>0</v>
      </c>
      <c r="AF35" s="164" t="b">
        <f t="shared" si="22"/>
        <v>0</v>
      </c>
      <c r="AG35" s="164" t="b">
        <f t="shared" si="23"/>
        <v>0</v>
      </c>
      <c r="AH35" s="164" t="b">
        <f t="shared" si="24"/>
        <v>0</v>
      </c>
      <c r="AI35" s="169" t="str">
        <f t="shared" si="13"/>
        <v/>
      </c>
      <c r="AJ35" s="170" t="str">
        <f t="shared" si="14"/>
        <v/>
      </c>
      <c r="AK35" s="242" t="str">
        <f t="shared" si="25"/>
        <v/>
      </c>
      <c r="AL35" s="167" t="str">
        <f t="shared" si="26"/>
        <v/>
      </c>
      <c r="AM35" s="168">
        <f t="shared" si="27"/>
        <v>0</v>
      </c>
      <c r="AN35" s="149" t="str">
        <f t="shared" si="28"/>
        <v/>
      </c>
      <c r="AO35" s="150" t="str">
        <f t="shared" si="29"/>
        <v/>
      </c>
      <c r="AP35" s="138"/>
      <c r="AQ35" s="167" t="str">
        <f t="shared" si="30"/>
        <v/>
      </c>
      <c r="AR35" s="245" t="str">
        <f t="shared" si="31"/>
        <v/>
      </c>
      <c r="AS35" s="245" t="str">
        <f t="shared" si="32"/>
        <v/>
      </c>
      <c r="AT35" s="245" t="str">
        <f t="shared" si="33"/>
        <v/>
      </c>
      <c r="AU35" s="244"/>
      <c r="AV35" s="245" t="str">
        <f t="shared" si="35"/>
        <v/>
      </c>
      <c r="AW35" s="245">
        <f t="shared" si="36"/>
        <v>0</v>
      </c>
      <c r="AX35" s="244"/>
      <c r="AY35" s="60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247"/>
      <c r="C36" s="157"/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16"/>
        <v>0</v>
      </c>
      <c r="N36" s="163" t="str">
        <f t="shared" si="17"/>
        <v/>
      </c>
      <c r="O36" s="163" t="str">
        <f t="shared" si="0"/>
        <v/>
      </c>
      <c r="P36" s="163" t="str">
        <f t="shared" si="1"/>
        <v/>
      </c>
      <c r="Q36" s="163">
        <f t="shared" si="18"/>
        <v>0</v>
      </c>
      <c r="R36" s="103" t="str">
        <f t="shared" si="2"/>
        <v/>
      </c>
      <c r="S36" s="103" t="str">
        <f t="shared" si="3"/>
        <v/>
      </c>
      <c r="T36" s="103" t="str">
        <f t="shared" si="4"/>
        <v/>
      </c>
      <c r="U36" s="103" t="str">
        <f t="shared" si="19"/>
        <v/>
      </c>
      <c r="V36" s="103" t="str">
        <f t="shared" si="5"/>
        <v/>
      </c>
      <c r="W36" s="103" t="str">
        <f t="shared" si="6"/>
        <v/>
      </c>
      <c r="X36" s="103">
        <f t="shared" si="7"/>
        <v>0</v>
      </c>
      <c r="Y36" s="164" t="b">
        <f t="shared" si="8"/>
        <v>0</v>
      </c>
      <c r="Z36" s="164" t="b">
        <f t="shared" si="9"/>
        <v>0</v>
      </c>
      <c r="AA36" s="164" t="b">
        <f t="shared" si="10"/>
        <v>0</v>
      </c>
      <c r="AB36" s="164" t="b">
        <f t="shared" si="11"/>
        <v>0</v>
      </c>
      <c r="AC36" s="164" t="b">
        <f t="shared" si="12"/>
        <v>0</v>
      </c>
      <c r="AD36" s="164" t="b">
        <f t="shared" si="20"/>
        <v>0</v>
      </c>
      <c r="AE36" s="164" t="b">
        <f t="shared" si="21"/>
        <v>0</v>
      </c>
      <c r="AF36" s="164" t="b">
        <f t="shared" si="22"/>
        <v>0</v>
      </c>
      <c r="AG36" s="164" t="b">
        <f t="shared" si="23"/>
        <v>0</v>
      </c>
      <c r="AH36" s="164" t="b">
        <f t="shared" si="24"/>
        <v>0</v>
      </c>
      <c r="AI36" s="169" t="str">
        <f t="shared" si="13"/>
        <v/>
      </c>
      <c r="AJ36" s="170" t="str">
        <f t="shared" si="14"/>
        <v/>
      </c>
      <c r="AK36" s="242" t="str">
        <f t="shared" si="25"/>
        <v/>
      </c>
      <c r="AL36" s="167" t="str">
        <f t="shared" si="26"/>
        <v/>
      </c>
      <c r="AM36" s="168">
        <f t="shared" si="27"/>
        <v>0</v>
      </c>
      <c r="AN36" s="149" t="str">
        <f t="shared" si="28"/>
        <v/>
      </c>
      <c r="AO36" s="150" t="str">
        <f t="shared" si="29"/>
        <v/>
      </c>
      <c r="AP36" s="138"/>
      <c r="AQ36" s="167" t="str">
        <f t="shared" si="30"/>
        <v/>
      </c>
      <c r="AR36" s="245" t="str">
        <f t="shared" si="31"/>
        <v/>
      </c>
      <c r="AS36" s="245" t="str">
        <f t="shared" si="32"/>
        <v/>
      </c>
      <c r="AT36" s="245" t="str">
        <f t="shared" si="33"/>
        <v/>
      </c>
      <c r="AU36" s="244"/>
      <c r="AV36" s="245" t="str">
        <f t="shared" si="35"/>
        <v/>
      </c>
      <c r="AW36" s="245">
        <f t="shared" si="36"/>
        <v>0</v>
      </c>
      <c r="AX36" s="244"/>
      <c r="AY36" s="60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247"/>
      <c r="C37" s="199"/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16"/>
        <v>0</v>
      </c>
      <c r="N37" s="163" t="str">
        <f t="shared" si="17"/>
        <v/>
      </c>
      <c r="O37" s="163" t="str">
        <f t="shared" si="0"/>
        <v/>
      </c>
      <c r="P37" s="163" t="str">
        <f t="shared" si="1"/>
        <v/>
      </c>
      <c r="Q37" s="163">
        <f t="shared" si="18"/>
        <v>0</v>
      </c>
      <c r="R37" s="103" t="str">
        <f t="shared" si="2"/>
        <v/>
      </c>
      <c r="S37" s="103" t="str">
        <f t="shared" si="3"/>
        <v/>
      </c>
      <c r="T37" s="103" t="str">
        <f t="shared" si="4"/>
        <v/>
      </c>
      <c r="U37" s="103" t="str">
        <f t="shared" si="19"/>
        <v/>
      </c>
      <c r="V37" s="103" t="str">
        <f t="shared" si="5"/>
        <v/>
      </c>
      <c r="W37" s="103" t="str">
        <f t="shared" si="6"/>
        <v/>
      </c>
      <c r="X37" s="103">
        <f t="shared" si="7"/>
        <v>0</v>
      </c>
      <c r="Y37" s="164" t="b">
        <f t="shared" si="8"/>
        <v>0</v>
      </c>
      <c r="Z37" s="164" t="b">
        <f t="shared" si="9"/>
        <v>0</v>
      </c>
      <c r="AA37" s="164" t="b">
        <f t="shared" si="10"/>
        <v>0</v>
      </c>
      <c r="AB37" s="164" t="b">
        <f t="shared" si="11"/>
        <v>0</v>
      </c>
      <c r="AC37" s="164" t="b">
        <f t="shared" si="12"/>
        <v>0</v>
      </c>
      <c r="AD37" s="164" t="b">
        <f t="shared" si="20"/>
        <v>0</v>
      </c>
      <c r="AE37" s="164" t="b">
        <f t="shared" si="21"/>
        <v>0</v>
      </c>
      <c r="AF37" s="164" t="b">
        <f t="shared" si="22"/>
        <v>0</v>
      </c>
      <c r="AG37" s="164" t="b">
        <f t="shared" si="23"/>
        <v>0</v>
      </c>
      <c r="AH37" s="164" t="b">
        <f t="shared" si="24"/>
        <v>0</v>
      </c>
      <c r="AI37" s="169" t="str">
        <f t="shared" si="13"/>
        <v/>
      </c>
      <c r="AJ37" s="170" t="str">
        <f t="shared" si="14"/>
        <v/>
      </c>
      <c r="AK37" s="242" t="str">
        <f t="shared" si="25"/>
        <v/>
      </c>
      <c r="AL37" s="167" t="str">
        <f t="shared" si="26"/>
        <v/>
      </c>
      <c r="AM37" s="168">
        <f t="shared" si="27"/>
        <v>0</v>
      </c>
      <c r="AN37" s="149" t="str">
        <f t="shared" si="28"/>
        <v/>
      </c>
      <c r="AO37" s="150" t="str">
        <f t="shared" si="29"/>
        <v/>
      </c>
      <c r="AP37" s="138"/>
      <c r="AQ37" s="167" t="str">
        <f t="shared" si="30"/>
        <v/>
      </c>
      <c r="AR37" s="245" t="str">
        <f t="shared" si="31"/>
        <v/>
      </c>
      <c r="AS37" s="245" t="str">
        <f t="shared" si="32"/>
        <v/>
      </c>
      <c r="AT37" s="245" t="str">
        <f t="shared" si="33"/>
        <v/>
      </c>
      <c r="AU37" s="244"/>
      <c r="AV37" s="245" t="str">
        <f t="shared" si="35"/>
        <v/>
      </c>
      <c r="AW37" s="245">
        <f t="shared" si="36"/>
        <v>0</v>
      </c>
      <c r="AX37" s="244"/>
      <c r="AY37" s="60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7"/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16"/>
        <v>0</v>
      </c>
      <c r="N38" s="163" t="str">
        <f t="shared" si="17"/>
        <v/>
      </c>
      <c r="O38" s="163" t="str">
        <f t="shared" si="0"/>
        <v/>
      </c>
      <c r="P38" s="163" t="str">
        <f t="shared" si="1"/>
        <v/>
      </c>
      <c r="Q38" s="163">
        <f t="shared" si="18"/>
        <v>0</v>
      </c>
      <c r="R38" s="103" t="str">
        <f t="shared" si="2"/>
        <v/>
      </c>
      <c r="S38" s="103" t="str">
        <f t="shared" si="3"/>
        <v/>
      </c>
      <c r="T38" s="103" t="str">
        <f t="shared" si="4"/>
        <v/>
      </c>
      <c r="U38" s="103" t="str">
        <f t="shared" si="19"/>
        <v/>
      </c>
      <c r="V38" s="103" t="str">
        <f t="shared" si="5"/>
        <v/>
      </c>
      <c r="W38" s="103" t="str">
        <f t="shared" si="6"/>
        <v/>
      </c>
      <c r="X38" s="103">
        <f t="shared" si="7"/>
        <v>0</v>
      </c>
      <c r="Y38" s="164" t="b">
        <f t="shared" si="8"/>
        <v>0</v>
      </c>
      <c r="Z38" s="164" t="b">
        <f t="shared" si="9"/>
        <v>0</v>
      </c>
      <c r="AA38" s="164" t="b">
        <f t="shared" si="10"/>
        <v>0</v>
      </c>
      <c r="AB38" s="164" t="b">
        <f t="shared" si="11"/>
        <v>0</v>
      </c>
      <c r="AC38" s="164" t="b">
        <f t="shared" si="12"/>
        <v>0</v>
      </c>
      <c r="AD38" s="164" t="b">
        <f t="shared" si="20"/>
        <v>0</v>
      </c>
      <c r="AE38" s="164" t="b">
        <f t="shared" si="21"/>
        <v>0</v>
      </c>
      <c r="AF38" s="164" t="b">
        <f t="shared" si="22"/>
        <v>0</v>
      </c>
      <c r="AG38" s="164" t="b">
        <f t="shared" si="23"/>
        <v>0</v>
      </c>
      <c r="AH38" s="164" t="b">
        <f t="shared" si="24"/>
        <v>0</v>
      </c>
      <c r="AI38" s="169" t="str">
        <f t="shared" si="13"/>
        <v/>
      </c>
      <c r="AJ38" s="170" t="str">
        <f t="shared" si="14"/>
        <v/>
      </c>
      <c r="AK38" s="242" t="str">
        <f t="shared" si="25"/>
        <v/>
      </c>
      <c r="AL38" s="167" t="str">
        <f t="shared" si="26"/>
        <v/>
      </c>
      <c r="AM38" s="168">
        <f t="shared" si="27"/>
        <v>0</v>
      </c>
      <c r="AN38" s="149" t="str">
        <f t="shared" si="28"/>
        <v/>
      </c>
      <c r="AO38" s="150" t="str">
        <f t="shared" si="29"/>
        <v/>
      </c>
      <c r="AP38" s="138"/>
      <c r="AQ38" s="167" t="str">
        <f t="shared" si="30"/>
        <v/>
      </c>
      <c r="AR38" s="245" t="str">
        <f t="shared" si="31"/>
        <v/>
      </c>
      <c r="AS38" s="245" t="str">
        <f t="shared" si="32"/>
        <v/>
      </c>
      <c r="AT38" s="245" t="str">
        <f t="shared" si="33"/>
        <v/>
      </c>
      <c r="AU38" s="244"/>
      <c r="AV38" s="245" t="str">
        <f t="shared" si="35"/>
        <v/>
      </c>
      <c r="AW38" s="245">
        <f t="shared" si="36"/>
        <v>0</v>
      </c>
      <c r="AX38" s="244"/>
      <c r="AY38" s="60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199"/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16"/>
        <v>0</v>
      </c>
      <c r="N39" s="163" t="str">
        <f t="shared" si="17"/>
        <v/>
      </c>
      <c r="O39" s="163" t="str">
        <f t="shared" si="0"/>
        <v/>
      </c>
      <c r="P39" s="163" t="str">
        <f t="shared" si="1"/>
        <v/>
      </c>
      <c r="Q39" s="163">
        <f t="shared" si="18"/>
        <v>0</v>
      </c>
      <c r="R39" s="103" t="str">
        <f t="shared" si="2"/>
        <v/>
      </c>
      <c r="S39" s="103" t="str">
        <f t="shared" si="3"/>
        <v/>
      </c>
      <c r="T39" s="103" t="str">
        <f t="shared" si="4"/>
        <v/>
      </c>
      <c r="U39" s="103" t="str">
        <f t="shared" si="19"/>
        <v/>
      </c>
      <c r="V39" s="103" t="str">
        <f t="shared" si="5"/>
        <v/>
      </c>
      <c r="W39" s="103" t="str">
        <f t="shared" si="6"/>
        <v/>
      </c>
      <c r="X39" s="103">
        <f t="shared" si="7"/>
        <v>0</v>
      </c>
      <c r="Y39" s="164" t="b">
        <f t="shared" si="8"/>
        <v>0</v>
      </c>
      <c r="Z39" s="164" t="b">
        <f t="shared" si="9"/>
        <v>0</v>
      </c>
      <c r="AA39" s="164" t="b">
        <f t="shared" si="10"/>
        <v>0</v>
      </c>
      <c r="AB39" s="164" t="b">
        <f t="shared" si="11"/>
        <v>0</v>
      </c>
      <c r="AC39" s="164" t="b">
        <f t="shared" si="12"/>
        <v>0</v>
      </c>
      <c r="AD39" s="164" t="b">
        <f t="shared" si="20"/>
        <v>0</v>
      </c>
      <c r="AE39" s="164" t="b">
        <f t="shared" si="21"/>
        <v>0</v>
      </c>
      <c r="AF39" s="164" t="b">
        <f t="shared" si="22"/>
        <v>0</v>
      </c>
      <c r="AG39" s="164" t="b">
        <f t="shared" si="23"/>
        <v>0</v>
      </c>
      <c r="AH39" s="164" t="b">
        <f t="shared" si="24"/>
        <v>0</v>
      </c>
      <c r="AI39" s="169" t="str">
        <f t="shared" si="13"/>
        <v/>
      </c>
      <c r="AJ39" s="170" t="str">
        <f t="shared" si="14"/>
        <v/>
      </c>
      <c r="AK39" s="242" t="str">
        <f t="shared" si="25"/>
        <v/>
      </c>
      <c r="AL39" s="167" t="str">
        <f t="shared" si="26"/>
        <v/>
      </c>
      <c r="AM39" s="168">
        <f t="shared" si="27"/>
        <v>0</v>
      </c>
      <c r="AN39" s="149" t="str">
        <f t="shared" si="28"/>
        <v/>
      </c>
      <c r="AO39" s="150" t="str">
        <f t="shared" si="29"/>
        <v/>
      </c>
      <c r="AP39" s="138"/>
      <c r="AQ39" s="167" t="str">
        <f t="shared" si="30"/>
        <v/>
      </c>
      <c r="AR39" s="245" t="str">
        <f t="shared" si="31"/>
        <v/>
      </c>
      <c r="AS39" s="245" t="str">
        <f t="shared" si="32"/>
        <v/>
      </c>
      <c r="AT39" s="245" t="str">
        <f t="shared" si="33"/>
        <v/>
      </c>
      <c r="AU39" s="244"/>
      <c r="AV39" s="245" t="str">
        <f t="shared" si="35"/>
        <v/>
      </c>
      <c r="AW39" s="245">
        <f t="shared" si="36"/>
        <v>0</v>
      </c>
      <c r="AX39" s="244"/>
      <c r="AY39" s="60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157"/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16"/>
        <v>0</v>
      </c>
      <c r="N40" s="163" t="str">
        <f t="shared" si="17"/>
        <v/>
      </c>
      <c r="O40" s="163" t="str">
        <f t="shared" si="0"/>
        <v/>
      </c>
      <c r="P40" s="163" t="str">
        <f t="shared" si="1"/>
        <v/>
      </c>
      <c r="Q40" s="163">
        <f t="shared" si="18"/>
        <v>0</v>
      </c>
      <c r="R40" s="103" t="str">
        <f t="shared" si="2"/>
        <v/>
      </c>
      <c r="S40" s="103" t="str">
        <f t="shared" si="3"/>
        <v/>
      </c>
      <c r="T40" s="103" t="str">
        <f t="shared" si="4"/>
        <v/>
      </c>
      <c r="U40" s="103" t="str">
        <f t="shared" si="19"/>
        <v/>
      </c>
      <c r="V40" s="103" t="str">
        <f t="shared" si="5"/>
        <v/>
      </c>
      <c r="W40" s="103" t="str">
        <f t="shared" si="6"/>
        <v/>
      </c>
      <c r="X40" s="103">
        <f t="shared" si="7"/>
        <v>0</v>
      </c>
      <c r="Y40" s="164" t="b">
        <f t="shared" si="8"/>
        <v>0</v>
      </c>
      <c r="Z40" s="164" t="b">
        <f t="shared" si="9"/>
        <v>0</v>
      </c>
      <c r="AA40" s="164" t="b">
        <f t="shared" si="10"/>
        <v>0</v>
      </c>
      <c r="AB40" s="164" t="b">
        <f t="shared" si="11"/>
        <v>0</v>
      </c>
      <c r="AC40" s="164" t="b">
        <f t="shared" si="12"/>
        <v>0</v>
      </c>
      <c r="AD40" s="164" t="b">
        <f t="shared" si="20"/>
        <v>0</v>
      </c>
      <c r="AE40" s="164" t="b">
        <f t="shared" si="21"/>
        <v>0</v>
      </c>
      <c r="AF40" s="164" t="b">
        <f t="shared" si="22"/>
        <v>0</v>
      </c>
      <c r="AG40" s="164" t="b">
        <f t="shared" si="23"/>
        <v>0</v>
      </c>
      <c r="AH40" s="164" t="b">
        <f t="shared" si="24"/>
        <v>0</v>
      </c>
      <c r="AI40" s="169" t="str">
        <f t="shared" si="13"/>
        <v/>
      </c>
      <c r="AJ40" s="170" t="str">
        <f t="shared" si="14"/>
        <v/>
      </c>
      <c r="AK40" s="242" t="str">
        <f t="shared" si="25"/>
        <v/>
      </c>
      <c r="AL40" s="167" t="str">
        <f t="shared" si="26"/>
        <v/>
      </c>
      <c r="AM40" s="168">
        <f t="shared" si="27"/>
        <v>0</v>
      </c>
      <c r="AN40" s="149" t="str">
        <f t="shared" si="28"/>
        <v/>
      </c>
      <c r="AO40" s="150" t="str">
        <f t="shared" si="29"/>
        <v/>
      </c>
      <c r="AP40" s="138"/>
      <c r="AQ40" s="167" t="str">
        <f t="shared" si="30"/>
        <v/>
      </c>
      <c r="AR40" s="245" t="str">
        <f t="shared" si="31"/>
        <v/>
      </c>
      <c r="AS40" s="245" t="str">
        <f t="shared" si="32"/>
        <v/>
      </c>
      <c r="AT40" s="245" t="str">
        <f t="shared" si="33"/>
        <v/>
      </c>
      <c r="AU40" s="244"/>
      <c r="AV40" s="245" t="str">
        <f t="shared" si="35"/>
        <v/>
      </c>
      <c r="AW40" s="245">
        <f t="shared" si="36"/>
        <v>0</v>
      </c>
      <c r="AX40" s="244"/>
      <c r="AY40" s="60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7"/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16"/>
        <v>0</v>
      </c>
      <c r="N41" s="163" t="str">
        <f t="shared" si="17"/>
        <v/>
      </c>
      <c r="O41" s="163" t="str">
        <f t="shared" si="0"/>
        <v/>
      </c>
      <c r="P41" s="163" t="str">
        <f t="shared" si="1"/>
        <v/>
      </c>
      <c r="Q41" s="163">
        <f t="shared" si="18"/>
        <v>0</v>
      </c>
      <c r="R41" s="103" t="str">
        <f t="shared" si="2"/>
        <v/>
      </c>
      <c r="S41" s="103" t="str">
        <f t="shared" si="3"/>
        <v/>
      </c>
      <c r="T41" s="103" t="str">
        <f t="shared" si="4"/>
        <v/>
      </c>
      <c r="U41" s="103" t="str">
        <f t="shared" si="19"/>
        <v/>
      </c>
      <c r="V41" s="103" t="str">
        <f t="shared" si="5"/>
        <v/>
      </c>
      <c r="W41" s="103" t="str">
        <f t="shared" si="6"/>
        <v/>
      </c>
      <c r="X41" s="103">
        <f t="shared" si="7"/>
        <v>0</v>
      </c>
      <c r="Y41" s="164" t="b">
        <f t="shared" si="8"/>
        <v>0</v>
      </c>
      <c r="Z41" s="164" t="b">
        <f t="shared" si="9"/>
        <v>0</v>
      </c>
      <c r="AA41" s="164" t="b">
        <f t="shared" si="10"/>
        <v>0</v>
      </c>
      <c r="AB41" s="164" t="b">
        <f t="shared" si="11"/>
        <v>0</v>
      </c>
      <c r="AC41" s="164" t="b">
        <f t="shared" si="12"/>
        <v>0</v>
      </c>
      <c r="AD41" s="164" t="b">
        <f t="shared" si="20"/>
        <v>0</v>
      </c>
      <c r="AE41" s="164" t="b">
        <f t="shared" si="21"/>
        <v>0</v>
      </c>
      <c r="AF41" s="164" t="b">
        <f t="shared" si="22"/>
        <v>0</v>
      </c>
      <c r="AG41" s="164" t="b">
        <f t="shared" si="23"/>
        <v>0</v>
      </c>
      <c r="AH41" s="164" t="b">
        <f t="shared" si="24"/>
        <v>0</v>
      </c>
      <c r="AI41" s="169" t="str">
        <f t="shared" si="13"/>
        <v/>
      </c>
      <c r="AJ41" s="170" t="str">
        <f t="shared" si="14"/>
        <v/>
      </c>
      <c r="AK41" s="242" t="str">
        <f t="shared" si="25"/>
        <v/>
      </c>
      <c r="AL41" s="167" t="str">
        <f t="shared" si="26"/>
        <v/>
      </c>
      <c r="AM41" s="168">
        <f t="shared" si="27"/>
        <v>0</v>
      </c>
      <c r="AN41" s="149" t="str">
        <f t="shared" si="28"/>
        <v/>
      </c>
      <c r="AO41" s="150" t="str">
        <f t="shared" si="29"/>
        <v/>
      </c>
      <c r="AP41" s="138"/>
      <c r="AQ41" s="167" t="str">
        <f t="shared" si="30"/>
        <v/>
      </c>
      <c r="AR41" s="245" t="str">
        <f t="shared" si="31"/>
        <v/>
      </c>
      <c r="AS41" s="245" t="str">
        <f t="shared" si="32"/>
        <v/>
      </c>
      <c r="AT41" s="245" t="str">
        <f t="shared" si="33"/>
        <v/>
      </c>
      <c r="AU41" s="244"/>
      <c r="AV41" s="245" t="str">
        <f t="shared" si="35"/>
        <v/>
      </c>
      <c r="AW41" s="245">
        <f t="shared" si="36"/>
        <v>0</v>
      </c>
      <c r="AX41" s="244"/>
      <c r="AY41" s="60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157"/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16"/>
        <v>0</v>
      </c>
      <c r="N42" s="163" t="str">
        <f t="shared" si="17"/>
        <v/>
      </c>
      <c r="O42" s="163" t="str">
        <f t="shared" si="0"/>
        <v/>
      </c>
      <c r="P42" s="163" t="str">
        <f t="shared" si="1"/>
        <v/>
      </c>
      <c r="Q42" s="163">
        <f t="shared" si="18"/>
        <v>0</v>
      </c>
      <c r="R42" s="103" t="str">
        <f t="shared" si="2"/>
        <v/>
      </c>
      <c r="S42" s="103" t="str">
        <f t="shared" si="3"/>
        <v/>
      </c>
      <c r="T42" s="103" t="str">
        <f t="shared" si="4"/>
        <v/>
      </c>
      <c r="U42" s="103" t="str">
        <f t="shared" si="19"/>
        <v/>
      </c>
      <c r="V42" s="103" t="str">
        <f t="shared" si="5"/>
        <v/>
      </c>
      <c r="W42" s="103" t="str">
        <f t="shared" si="6"/>
        <v/>
      </c>
      <c r="X42" s="103">
        <f t="shared" si="7"/>
        <v>0</v>
      </c>
      <c r="Y42" s="164" t="b">
        <f t="shared" si="8"/>
        <v>0</v>
      </c>
      <c r="Z42" s="164" t="b">
        <f t="shared" si="9"/>
        <v>0</v>
      </c>
      <c r="AA42" s="164" t="b">
        <f t="shared" si="10"/>
        <v>0</v>
      </c>
      <c r="AB42" s="164" t="b">
        <f t="shared" si="11"/>
        <v>0</v>
      </c>
      <c r="AC42" s="164" t="b">
        <f t="shared" si="12"/>
        <v>0</v>
      </c>
      <c r="AD42" s="164" t="b">
        <f t="shared" si="20"/>
        <v>0</v>
      </c>
      <c r="AE42" s="164" t="b">
        <f t="shared" si="21"/>
        <v>0</v>
      </c>
      <c r="AF42" s="164" t="b">
        <f t="shared" si="22"/>
        <v>0</v>
      </c>
      <c r="AG42" s="164" t="b">
        <f t="shared" si="23"/>
        <v>0</v>
      </c>
      <c r="AH42" s="164" t="b">
        <f t="shared" si="24"/>
        <v>0</v>
      </c>
      <c r="AI42" s="169" t="str">
        <f t="shared" si="13"/>
        <v/>
      </c>
      <c r="AJ42" s="170" t="str">
        <f t="shared" si="14"/>
        <v/>
      </c>
      <c r="AK42" s="242" t="str">
        <f t="shared" si="25"/>
        <v/>
      </c>
      <c r="AL42" s="167" t="str">
        <f t="shared" si="26"/>
        <v/>
      </c>
      <c r="AM42" s="168">
        <f t="shared" si="27"/>
        <v>0</v>
      </c>
      <c r="AN42" s="149" t="str">
        <f t="shared" si="28"/>
        <v/>
      </c>
      <c r="AO42" s="150" t="str">
        <f t="shared" si="29"/>
        <v/>
      </c>
      <c r="AP42" s="138"/>
      <c r="AQ42" s="167" t="str">
        <f t="shared" si="30"/>
        <v/>
      </c>
      <c r="AR42" s="245" t="str">
        <f t="shared" si="31"/>
        <v/>
      </c>
      <c r="AS42" s="245" t="str">
        <f t="shared" si="32"/>
        <v/>
      </c>
      <c r="AT42" s="245" t="str">
        <f t="shared" si="33"/>
        <v/>
      </c>
      <c r="AU42" s="244"/>
      <c r="AV42" s="245" t="str">
        <f t="shared" si="35"/>
        <v/>
      </c>
      <c r="AW42" s="245">
        <f t="shared" si="36"/>
        <v>0</v>
      </c>
      <c r="AX42" s="244"/>
      <c r="AY42" s="60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157"/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16"/>
        <v>0</v>
      </c>
      <c r="N43" s="163" t="str">
        <f t="shared" si="17"/>
        <v/>
      </c>
      <c r="O43" s="163" t="str">
        <f t="shared" si="0"/>
        <v/>
      </c>
      <c r="P43" s="163" t="str">
        <f t="shared" si="1"/>
        <v/>
      </c>
      <c r="Q43" s="163">
        <f t="shared" si="18"/>
        <v>0</v>
      </c>
      <c r="R43" s="103" t="str">
        <f t="shared" si="2"/>
        <v/>
      </c>
      <c r="S43" s="103" t="str">
        <f t="shared" si="3"/>
        <v/>
      </c>
      <c r="T43" s="103" t="str">
        <f t="shared" si="4"/>
        <v/>
      </c>
      <c r="U43" s="103" t="str">
        <f t="shared" si="19"/>
        <v/>
      </c>
      <c r="V43" s="103" t="str">
        <f t="shared" si="5"/>
        <v/>
      </c>
      <c r="W43" s="103" t="str">
        <f t="shared" si="6"/>
        <v/>
      </c>
      <c r="X43" s="103">
        <f t="shared" si="7"/>
        <v>0</v>
      </c>
      <c r="Y43" s="164" t="b">
        <f t="shared" si="8"/>
        <v>0</v>
      </c>
      <c r="Z43" s="164" t="b">
        <f t="shared" si="9"/>
        <v>0</v>
      </c>
      <c r="AA43" s="164" t="b">
        <f t="shared" si="10"/>
        <v>0</v>
      </c>
      <c r="AB43" s="164" t="b">
        <f t="shared" si="11"/>
        <v>0</v>
      </c>
      <c r="AC43" s="164" t="b">
        <f t="shared" si="12"/>
        <v>0</v>
      </c>
      <c r="AD43" s="164" t="b">
        <f t="shared" si="20"/>
        <v>0</v>
      </c>
      <c r="AE43" s="164" t="b">
        <f t="shared" si="21"/>
        <v>0</v>
      </c>
      <c r="AF43" s="164" t="b">
        <f t="shared" si="22"/>
        <v>0</v>
      </c>
      <c r="AG43" s="164" t="b">
        <f t="shared" si="23"/>
        <v>0</v>
      </c>
      <c r="AH43" s="164" t="b">
        <f t="shared" si="24"/>
        <v>0</v>
      </c>
      <c r="AI43" s="169" t="str">
        <f t="shared" si="13"/>
        <v/>
      </c>
      <c r="AJ43" s="170" t="str">
        <f t="shared" si="14"/>
        <v/>
      </c>
      <c r="AK43" s="242" t="str">
        <f t="shared" si="25"/>
        <v/>
      </c>
      <c r="AL43" s="167" t="str">
        <f t="shared" si="26"/>
        <v/>
      </c>
      <c r="AM43" s="168">
        <f t="shared" si="27"/>
        <v>0</v>
      </c>
      <c r="AN43" s="149" t="str">
        <f t="shared" si="28"/>
        <v/>
      </c>
      <c r="AO43" s="150" t="str">
        <f t="shared" si="29"/>
        <v/>
      </c>
      <c r="AP43" s="138"/>
      <c r="AQ43" s="167" t="str">
        <f t="shared" si="30"/>
        <v/>
      </c>
      <c r="AR43" s="245" t="str">
        <f t="shared" si="31"/>
        <v/>
      </c>
      <c r="AS43" s="245" t="str">
        <f t="shared" si="32"/>
        <v/>
      </c>
      <c r="AT43" s="245" t="str">
        <f t="shared" si="33"/>
        <v/>
      </c>
      <c r="AU43" s="244"/>
      <c r="AV43" s="245" t="str">
        <f t="shared" si="35"/>
        <v/>
      </c>
      <c r="AW43" s="245">
        <f t="shared" si="36"/>
        <v>0</v>
      </c>
      <c r="AX43" s="244"/>
      <c r="AY43" s="60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199"/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16"/>
        <v>0</v>
      </c>
      <c r="N44" s="163" t="str">
        <f t="shared" si="17"/>
        <v/>
      </c>
      <c r="O44" s="163" t="str">
        <f t="shared" si="0"/>
        <v/>
      </c>
      <c r="P44" s="163" t="str">
        <f t="shared" si="1"/>
        <v/>
      </c>
      <c r="Q44" s="163">
        <f t="shared" si="18"/>
        <v>0</v>
      </c>
      <c r="R44" s="103" t="str">
        <f t="shared" si="2"/>
        <v/>
      </c>
      <c r="S44" s="103" t="str">
        <f t="shared" si="3"/>
        <v/>
      </c>
      <c r="T44" s="103" t="str">
        <f t="shared" si="4"/>
        <v/>
      </c>
      <c r="U44" s="103" t="str">
        <f t="shared" si="19"/>
        <v/>
      </c>
      <c r="V44" s="103" t="str">
        <f t="shared" si="5"/>
        <v/>
      </c>
      <c r="W44" s="103" t="str">
        <f t="shared" si="6"/>
        <v/>
      </c>
      <c r="X44" s="103">
        <f t="shared" si="7"/>
        <v>0</v>
      </c>
      <c r="Y44" s="164" t="b">
        <f t="shared" si="8"/>
        <v>0</v>
      </c>
      <c r="Z44" s="164" t="b">
        <f t="shared" si="9"/>
        <v>0</v>
      </c>
      <c r="AA44" s="164" t="b">
        <f t="shared" si="10"/>
        <v>0</v>
      </c>
      <c r="AB44" s="164" t="b">
        <f t="shared" si="11"/>
        <v>0</v>
      </c>
      <c r="AC44" s="164" t="b">
        <f t="shared" si="12"/>
        <v>0</v>
      </c>
      <c r="AD44" s="164" t="b">
        <f t="shared" si="20"/>
        <v>0</v>
      </c>
      <c r="AE44" s="164" t="b">
        <f t="shared" si="21"/>
        <v>0</v>
      </c>
      <c r="AF44" s="164" t="b">
        <f t="shared" si="22"/>
        <v>0</v>
      </c>
      <c r="AG44" s="164" t="b">
        <f t="shared" si="23"/>
        <v>0</v>
      </c>
      <c r="AH44" s="164" t="b">
        <f t="shared" si="24"/>
        <v>0</v>
      </c>
      <c r="AI44" s="169" t="str">
        <f t="shared" si="13"/>
        <v/>
      </c>
      <c r="AJ44" s="170" t="str">
        <f t="shared" si="14"/>
        <v/>
      </c>
      <c r="AK44" s="242" t="str">
        <f t="shared" si="25"/>
        <v/>
      </c>
      <c r="AL44" s="167" t="str">
        <f t="shared" si="26"/>
        <v/>
      </c>
      <c r="AM44" s="168">
        <f t="shared" si="27"/>
        <v>0</v>
      </c>
      <c r="AN44" s="149" t="str">
        <f t="shared" si="28"/>
        <v/>
      </c>
      <c r="AO44" s="150" t="str">
        <f t="shared" si="29"/>
        <v/>
      </c>
      <c r="AP44" s="138"/>
      <c r="AQ44" s="167" t="str">
        <f t="shared" si="30"/>
        <v/>
      </c>
      <c r="AR44" s="245" t="str">
        <f t="shared" si="31"/>
        <v/>
      </c>
      <c r="AS44" s="245" t="str">
        <f t="shared" si="32"/>
        <v/>
      </c>
      <c r="AT44" s="245" t="str">
        <f t="shared" si="33"/>
        <v/>
      </c>
      <c r="AU44" s="244"/>
      <c r="AV44" s="245" t="str">
        <f t="shared" si="35"/>
        <v/>
      </c>
      <c r="AW44" s="245">
        <f t="shared" si="36"/>
        <v>0</v>
      </c>
      <c r="AX44" s="244"/>
      <c r="AY44" s="60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199"/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16"/>
        <v>0</v>
      </c>
      <c r="N45" s="163" t="str">
        <f t="shared" si="17"/>
        <v/>
      </c>
      <c r="O45" s="163" t="str">
        <f t="shared" si="0"/>
        <v/>
      </c>
      <c r="P45" s="163" t="str">
        <f t="shared" si="1"/>
        <v/>
      </c>
      <c r="Q45" s="163">
        <f t="shared" si="18"/>
        <v>0</v>
      </c>
      <c r="R45" s="103" t="str">
        <f t="shared" si="2"/>
        <v/>
      </c>
      <c r="S45" s="103" t="str">
        <f t="shared" si="3"/>
        <v/>
      </c>
      <c r="T45" s="103" t="str">
        <f t="shared" si="4"/>
        <v/>
      </c>
      <c r="U45" s="103" t="str">
        <f t="shared" si="19"/>
        <v/>
      </c>
      <c r="V45" s="103" t="str">
        <f t="shared" si="5"/>
        <v/>
      </c>
      <c r="W45" s="103" t="str">
        <f t="shared" si="6"/>
        <v/>
      </c>
      <c r="X45" s="103">
        <f t="shared" si="7"/>
        <v>0</v>
      </c>
      <c r="Y45" s="164" t="b">
        <f t="shared" si="8"/>
        <v>0</v>
      </c>
      <c r="Z45" s="164" t="b">
        <f t="shared" si="9"/>
        <v>0</v>
      </c>
      <c r="AA45" s="164" t="b">
        <f t="shared" si="10"/>
        <v>0</v>
      </c>
      <c r="AB45" s="164" t="b">
        <f t="shared" si="11"/>
        <v>0</v>
      </c>
      <c r="AC45" s="164" t="b">
        <f t="shared" si="12"/>
        <v>0</v>
      </c>
      <c r="AD45" s="164" t="b">
        <f t="shared" si="20"/>
        <v>0</v>
      </c>
      <c r="AE45" s="164" t="b">
        <f t="shared" si="21"/>
        <v>0</v>
      </c>
      <c r="AF45" s="164" t="b">
        <f t="shared" si="22"/>
        <v>0</v>
      </c>
      <c r="AG45" s="164" t="b">
        <f t="shared" si="23"/>
        <v>0</v>
      </c>
      <c r="AH45" s="164" t="b">
        <f t="shared" si="24"/>
        <v>0</v>
      </c>
      <c r="AI45" s="169" t="str">
        <f t="shared" si="13"/>
        <v/>
      </c>
      <c r="AJ45" s="170" t="str">
        <f t="shared" si="14"/>
        <v/>
      </c>
      <c r="AK45" s="242" t="str">
        <f t="shared" si="25"/>
        <v/>
      </c>
      <c r="AL45" s="167" t="str">
        <f t="shared" si="26"/>
        <v/>
      </c>
      <c r="AM45" s="168">
        <f t="shared" si="27"/>
        <v>0</v>
      </c>
      <c r="AN45" s="149" t="str">
        <f t="shared" si="28"/>
        <v/>
      </c>
      <c r="AO45" s="150" t="str">
        <f t="shared" si="29"/>
        <v/>
      </c>
      <c r="AP45" s="138"/>
      <c r="AQ45" s="167" t="str">
        <f t="shared" si="30"/>
        <v/>
      </c>
      <c r="AR45" s="245" t="str">
        <f t="shared" si="31"/>
        <v/>
      </c>
      <c r="AS45" s="245" t="str">
        <f t="shared" si="32"/>
        <v/>
      </c>
      <c r="AT45" s="245" t="str">
        <f t="shared" si="33"/>
        <v/>
      </c>
      <c r="AU45" s="244"/>
      <c r="AV45" s="245" t="str">
        <f t="shared" si="35"/>
        <v/>
      </c>
      <c r="AW45" s="245">
        <f t="shared" si="36"/>
        <v>0</v>
      </c>
      <c r="AX45" s="244"/>
      <c r="AY45" s="60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157"/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16"/>
        <v>0</v>
      </c>
      <c r="N46" s="163" t="str">
        <f t="shared" si="17"/>
        <v/>
      </c>
      <c r="O46" s="163" t="str">
        <f t="shared" si="0"/>
        <v/>
      </c>
      <c r="P46" s="163" t="str">
        <f t="shared" si="1"/>
        <v/>
      </c>
      <c r="Q46" s="163">
        <f t="shared" si="18"/>
        <v>0</v>
      </c>
      <c r="R46" s="103" t="str">
        <f t="shared" si="2"/>
        <v/>
      </c>
      <c r="S46" s="103" t="str">
        <f t="shared" si="3"/>
        <v/>
      </c>
      <c r="T46" s="103" t="str">
        <f t="shared" si="4"/>
        <v/>
      </c>
      <c r="U46" s="103" t="str">
        <f t="shared" si="19"/>
        <v/>
      </c>
      <c r="V46" s="103" t="str">
        <f t="shared" si="5"/>
        <v/>
      </c>
      <c r="W46" s="103" t="str">
        <f t="shared" si="6"/>
        <v/>
      </c>
      <c r="X46" s="103">
        <f t="shared" si="7"/>
        <v>0</v>
      </c>
      <c r="Y46" s="164" t="b">
        <f t="shared" si="8"/>
        <v>0</v>
      </c>
      <c r="Z46" s="164" t="b">
        <f t="shared" si="9"/>
        <v>0</v>
      </c>
      <c r="AA46" s="164" t="b">
        <f t="shared" si="10"/>
        <v>0</v>
      </c>
      <c r="AB46" s="164" t="b">
        <f t="shared" si="11"/>
        <v>0</v>
      </c>
      <c r="AC46" s="164" t="b">
        <f t="shared" si="12"/>
        <v>0</v>
      </c>
      <c r="AD46" s="164" t="b">
        <f t="shared" si="20"/>
        <v>0</v>
      </c>
      <c r="AE46" s="164" t="b">
        <f t="shared" si="21"/>
        <v>0</v>
      </c>
      <c r="AF46" s="164" t="b">
        <f t="shared" si="22"/>
        <v>0</v>
      </c>
      <c r="AG46" s="164" t="b">
        <f t="shared" si="23"/>
        <v>0</v>
      </c>
      <c r="AH46" s="164" t="b">
        <f t="shared" si="24"/>
        <v>0</v>
      </c>
      <c r="AI46" s="169" t="str">
        <f t="shared" si="13"/>
        <v/>
      </c>
      <c r="AJ46" s="170" t="str">
        <f t="shared" si="14"/>
        <v/>
      </c>
      <c r="AK46" s="242" t="str">
        <f t="shared" si="25"/>
        <v/>
      </c>
      <c r="AL46" s="167" t="str">
        <f t="shared" si="26"/>
        <v/>
      </c>
      <c r="AM46" s="168">
        <f t="shared" si="27"/>
        <v>0</v>
      </c>
      <c r="AN46" s="149" t="str">
        <f t="shared" si="28"/>
        <v/>
      </c>
      <c r="AO46" s="150" t="str">
        <f t="shared" si="29"/>
        <v/>
      </c>
      <c r="AP46" s="138"/>
      <c r="AQ46" s="167" t="str">
        <f t="shared" si="30"/>
        <v/>
      </c>
      <c r="AR46" s="245" t="str">
        <f t="shared" si="31"/>
        <v/>
      </c>
      <c r="AS46" s="245" t="str">
        <f t="shared" si="32"/>
        <v/>
      </c>
      <c r="AT46" s="245" t="str">
        <f t="shared" si="33"/>
        <v/>
      </c>
      <c r="AU46" s="244"/>
      <c r="AV46" s="245" t="str">
        <f t="shared" si="35"/>
        <v/>
      </c>
      <c r="AW46" s="245">
        <f t="shared" si="36"/>
        <v>0</v>
      </c>
      <c r="AX46" s="244"/>
      <c r="AY46" s="60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7"/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16"/>
        <v>0</v>
      </c>
      <c r="N47" s="163" t="str">
        <f t="shared" si="17"/>
        <v/>
      </c>
      <c r="O47" s="163" t="str">
        <f t="shared" si="0"/>
        <v/>
      </c>
      <c r="P47" s="163" t="str">
        <f t="shared" si="1"/>
        <v/>
      </c>
      <c r="Q47" s="163">
        <f t="shared" si="18"/>
        <v>0</v>
      </c>
      <c r="R47" s="103" t="str">
        <f t="shared" si="2"/>
        <v/>
      </c>
      <c r="S47" s="103" t="str">
        <f t="shared" si="3"/>
        <v/>
      </c>
      <c r="T47" s="103" t="str">
        <f t="shared" si="4"/>
        <v/>
      </c>
      <c r="U47" s="103" t="str">
        <f t="shared" si="19"/>
        <v/>
      </c>
      <c r="V47" s="103" t="str">
        <f t="shared" si="5"/>
        <v/>
      </c>
      <c r="W47" s="103" t="str">
        <f t="shared" si="6"/>
        <v/>
      </c>
      <c r="X47" s="103">
        <f t="shared" si="7"/>
        <v>0</v>
      </c>
      <c r="Y47" s="164" t="b">
        <f t="shared" si="8"/>
        <v>0</v>
      </c>
      <c r="Z47" s="164" t="b">
        <f t="shared" si="9"/>
        <v>0</v>
      </c>
      <c r="AA47" s="164" t="b">
        <f t="shared" si="10"/>
        <v>0</v>
      </c>
      <c r="AB47" s="164" t="b">
        <f t="shared" si="11"/>
        <v>0</v>
      </c>
      <c r="AC47" s="164" t="b">
        <f t="shared" si="12"/>
        <v>0</v>
      </c>
      <c r="AD47" s="164" t="b">
        <f t="shared" si="20"/>
        <v>0</v>
      </c>
      <c r="AE47" s="164" t="b">
        <f t="shared" si="21"/>
        <v>0</v>
      </c>
      <c r="AF47" s="164" t="b">
        <f t="shared" si="22"/>
        <v>0</v>
      </c>
      <c r="AG47" s="164" t="b">
        <f t="shared" si="23"/>
        <v>0</v>
      </c>
      <c r="AH47" s="164" t="b">
        <f t="shared" si="24"/>
        <v>0</v>
      </c>
      <c r="AI47" s="169" t="str">
        <f t="shared" si="13"/>
        <v/>
      </c>
      <c r="AJ47" s="170" t="str">
        <f t="shared" si="14"/>
        <v/>
      </c>
      <c r="AK47" s="242" t="str">
        <f t="shared" si="25"/>
        <v/>
      </c>
      <c r="AL47" s="167" t="str">
        <f t="shared" si="26"/>
        <v/>
      </c>
      <c r="AM47" s="168">
        <f t="shared" si="27"/>
        <v>0</v>
      </c>
      <c r="AN47" s="149" t="str">
        <f t="shared" si="28"/>
        <v/>
      </c>
      <c r="AO47" s="150" t="str">
        <f t="shared" si="29"/>
        <v/>
      </c>
      <c r="AP47" s="138"/>
      <c r="AQ47" s="167" t="str">
        <f t="shared" si="30"/>
        <v/>
      </c>
      <c r="AR47" s="245" t="str">
        <f t="shared" si="31"/>
        <v/>
      </c>
      <c r="AS47" s="245" t="str">
        <f t="shared" si="32"/>
        <v/>
      </c>
      <c r="AT47" s="245" t="str">
        <f t="shared" si="33"/>
        <v/>
      </c>
      <c r="AU47" s="244"/>
      <c r="AV47" s="245" t="str">
        <f t="shared" si="35"/>
        <v/>
      </c>
      <c r="AW47" s="245">
        <f t="shared" si="36"/>
        <v>0</v>
      </c>
      <c r="AX47" s="244"/>
      <c r="AY47" s="60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99"/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16"/>
        <v>0</v>
      </c>
      <c r="N48" s="163" t="str">
        <f t="shared" si="17"/>
        <v/>
      </c>
      <c r="O48" s="163" t="str">
        <f t="shared" si="0"/>
        <v/>
      </c>
      <c r="P48" s="163" t="str">
        <f t="shared" si="1"/>
        <v/>
      </c>
      <c r="Q48" s="163">
        <f t="shared" si="18"/>
        <v>0</v>
      </c>
      <c r="R48" s="103" t="str">
        <f t="shared" si="2"/>
        <v/>
      </c>
      <c r="S48" s="103" t="str">
        <f t="shared" si="3"/>
        <v/>
      </c>
      <c r="T48" s="103" t="str">
        <f t="shared" si="4"/>
        <v/>
      </c>
      <c r="U48" s="103" t="str">
        <f t="shared" si="19"/>
        <v/>
      </c>
      <c r="V48" s="103" t="str">
        <f t="shared" si="5"/>
        <v/>
      </c>
      <c r="W48" s="103" t="str">
        <f t="shared" si="6"/>
        <v/>
      </c>
      <c r="X48" s="103">
        <f t="shared" si="7"/>
        <v>0</v>
      </c>
      <c r="Y48" s="164" t="b">
        <f t="shared" si="8"/>
        <v>0</v>
      </c>
      <c r="Z48" s="164" t="b">
        <f t="shared" si="9"/>
        <v>0</v>
      </c>
      <c r="AA48" s="164" t="b">
        <f t="shared" si="10"/>
        <v>0</v>
      </c>
      <c r="AB48" s="164" t="b">
        <f t="shared" si="11"/>
        <v>0</v>
      </c>
      <c r="AC48" s="164" t="b">
        <f t="shared" si="12"/>
        <v>0</v>
      </c>
      <c r="AD48" s="164" t="b">
        <f t="shared" si="20"/>
        <v>0</v>
      </c>
      <c r="AE48" s="164" t="b">
        <f t="shared" si="21"/>
        <v>0</v>
      </c>
      <c r="AF48" s="164" t="b">
        <f t="shared" si="22"/>
        <v>0</v>
      </c>
      <c r="AG48" s="164" t="b">
        <f t="shared" si="23"/>
        <v>0</v>
      </c>
      <c r="AH48" s="164" t="b">
        <f t="shared" si="24"/>
        <v>0</v>
      </c>
      <c r="AI48" s="169" t="str">
        <f t="shared" si="13"/>
        <v/>
      </c>
      <c r="AJ48" s="170" t="str">
        <f t="shared" si="14"/>
        <v/>
      </c>
      <c r="AK48" s="242" t="str">
        <f t="shared" si="25"/>
        <v/>
      </c>
      <c r="AL48" s="167" t="str">
        <f t="shared" si="26"/>
        <v/>
      </c>
      <c r="AM48" s="168">
        <f t="shared" si="27"/>
        <v>0</v>
      </c>
      <c r="AN48" s="149" t="str">
        <f t="shared" si="28"/>
        <v/>
      </c>
      <c r="AO48" s="150" t="str">
        <f t="shared" si="29"/>
        <v/>
      </c>
      <c r="AP48" s="138"/>
      <c r="AQ48" s="167" t="str">
        <f t="shared" si="30"/>
        <v/>
      </c>
      <c r="AR48" s="245" t="str">
        <f t="shared" si="31"/>
        <v/>
      </c>
      <c r="AS48" s="245" t="str">
        <f t="shared" si="32"/>
        <v/>
      </c>
      <c r="AT48" s="245" t="str">
        <f t="shared" si="33"/>
        <v/>
      </c>
      <c r="AU48" s="244"/>
      <c r="AV48" s="245" t="str">
        <f t="shared" si="35"/>
        <v/>
      </c>
      <c r="AW48" s="245">
        <f t="shared" si="36"/>
        <v>0</v>
      </c>
      <c r="AX48" s="244"/>
      <c r="AY48" s="60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7"/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16"/>
        <v>0</v>
      </c>
      <c r="N49" s="163" t="str">
        <f t="shared" si="17"/>
        <v/>
      </c>
      <c r="O49" s="163" t="str">
        <f t="shared" si="0"/>
        <v/>
      </c>
      <c r="P49" s="163" t="str">
        <f t="shared" si="1"/>
        <v/>
      </c>
      <c r="Q49" s="163">
        <f t="shared" si="18"/>
        <v>0</v>
      </c>
      <c r="R49" s="103" t="str">
        <f t="shared" si="2"/>
        <v/>
      </c>
      <c r="S49" s="103" t="str">
        <f t="shared" si="3"/>
        <v/>
      </c>
      <c r="T49" s="103" t="str">
        <f t="shared" si="4"/>
        <v/>
      </c>
      <c r="U49" s="103" t="str">
        <f t="shared" si="19"/>
        <v/>
      </c>
      <c r="V49" s="103" t="str">
        <f t="shared" si="5"/>
        <v/>
      </c>
      <c r="W49" s="103" t="str">
        <f t="shared" si="6"/>
        <v/>
      </c>
      <c r="X49" s="103">
        <f t="shared" si="7"/>
        <v>0</v>
      </c>
      <c r="Y49" s="164" t="b">
        <f t="shared" si="8"/>
        <v>0</v>
      </c>
      <c r="Z49" s="164" t="b">
        <f t="shared" si="9"/>
        <v>0</v>
      </c>
      <c r="AA49" s="164" t="b">
        <f t="shared" si="10"/>
        <v>0</v>
      </c>
      <c r="AB49" s="164" t="b">
        <f t="shared" si="11"/>
        <v>0</v>
      </c>
      <c r="AC49" s="164" t="b">
        <f t="shared" si="12"/>
        <v>0</v>
      </c>
      <c r="AD49" s="164" t="b">
        <f t="shared" si="20"/>
        <v>0</v>
      </c>
      <c r="AE49" s="164" t="b">
        <f t="shared" si="21"/>
        <v>0</v>
      </c>
      <c r="AF49" s="164" t="b">
        <f t="shared" si="22"/>
        <v>0</v>
      </c>
      <c r="AG49" s="164" t="b">
        <f t="shared" si="23"/>
        <v>0</v>
      </c>
      <c r="AH49" s="164" t="b">
        <f t="shared" si="24"/>
        <v>0</v>
      </c>
      <c r="AI49" s="169" t="str">
        <f t="shared" si="13"/>
        <v/>
      </c>
      <c r="AJ49" s="170" t="str">
        <f t="shared" si="14"/>
        <v/>
      </c>
      <c r="AK49" s="242" t="str">
        <f t="shared" si="25"/>
        <v/>
      </c>
      <c r="AL49" s="167" t="str">
        <f t="shared" si="26"/>
        <v/>
      </c>
      <c r="AM49" s="168">
        <f t="shared" si="27"/>
        <v>0</v>
      </c>
      <c r="AN49" s="149" t="str">
        <f t="shared" si="28"/>
        <v/>
      </c>
      <c r="AO49" s="150" t="str">
        <f t="shared" si="29"/>
        <v/>
      </c>
      <c r="AP49" s="138"/>
      <c r="AQ49" s="167" t="str">
        <f t="shared" si="30"/>
        <v/>
      </c>
      <c r="AR49" s="245" t="str">
        <f t="shared" si="31"/>
        <v/>
      </c>
      <c r="AS49" s="245" t="str">
        <f t="shared" si="32"/>
        <v/>
      </c>
      <c r="AT49" s="245" t="str">
        <f t="shared" si="33"/>
        <v/>
      </c>
      <c r="AU49" s="244"/>
      <c r="AV49" s="245" t="str">
        <f t="shared" si="35"/>
        <v/>
      </c>
      <c r="AW49" s="245">
        <f t="shared" si="36"/>
        <v>0</v>
      </c>
      <c r="AX49" s="244"/>
      <c r="AY49" s="60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57"/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16"/>
        <v>0</v>
      </c>
      <c r="N50" s="163" t="str">
        <f t="shared" si="17"/>
        <v/>
      </c>
      <c r="O50" s="163" t="str">
        <f t="shared" si="0"/>
        <v/>
      </c>
      <c r="P50" s="163" t="str">
        <f t="shared" si="1"/>
        <v/>
      </c>
      <c r="Q50" s="163">
        <f t="shared" si="18"/>
        <v>0</v>
      </c>
      <c r="R50" s="103" t="str">
        <f t="shared" si="2"/>
        <v/>
      </c>
      <c r="S50" s="103" t="str">
        <f t="shared" si="3"/>
        <v/>
      </c>
      <c r="T50" s="103" t="str">
        <f t="shared" si="4"/>
        <v/>
      </c>
      <c r="U50" s="103" t="str">
        <f t="shared" si="19"/>
        <v/>
      </c>
      <c r="V50" s="103" t="str">
        <f t="shared" si="5"/>
        <v/>
      </c>
      <c r="W50" s="103" t="str">
        <f t="shared" si="6"/>
        <v/>
      </c>
      <c r="X50" s="103">
        <f t="shared" si="7"/>
        <v>0</v>
      </c>
      <c r="Y50" s="164" t="b">
        <f t="shared" si="8"/>
        <v>0</v>
      </c>
      <c r="Z50" s="164" t="b">
        <f t="shared" si="9"/>
        <v>0</v>
      </c>
      <c r="AA50" s="164" t="b">
        <f t="shared" si="10"/>
        <v>0</v>
      </c>
      <c r="AB50" s="164" t="b">
        <f t="shared" si="11"/>
        <v>0</v>
      </c>
      <c r="AC50" s="164" t="b">
        <f t="shared" si="12"/>
        <v>0</v>
      </c>
      <c r="AD50" s="164" t="b">
        <f t="shared" si="20"/>
        <v>0</v>
      </c>
      <c r="AE50" s="164" t="b">
        <f t="shared" si="21"/>
        <v>0</v>
      </c>
      <c r="AF50" s="164" t="b">
        <f t="shared" si="22"/>
        <v>0</v>
      </c>
      <c r="AG50" s="164" t="b">
        <f t="shared" si="23"/>
        <v>0</v>
      </c>
      <c r="AH50" s="164" t="b">
        <f t="shared" si="24"/>
        <v>0</v>
      </c>
      <c r="AI50" s="169" t="str">
        <f t="shared" si="13"/>
        <v/>
      </c>
      <c r="AJ50" s="170" t="str">
        <f t="shared" si="14"/>
        <v/>
      </c>
      <c r="AK50" s="242" t="str">
        <f t="shared" si="25"/>
        <v/>
      </c>
      <c r="AL50" s="167" t="str">
        <f t="shared" si="26"/>
        <v/>
      </c>
      <c r="AM50" s="168">
        <f t="shared" si="27"/>
        <v>0</v>
      </c>
      <c r="AN50" s="149" t="str">
        <f t="shared" si="28"/>
        <v/>
      </c>
      <c r="AO50" s="150" t="str">
        <f t="shared" si="29"/>
        <v/>
      </c>
      <c r="AP50" s="138"/>
      <c r="AQ50" s="167" t="str">
        <f t="shared" si="30"/>
        <v/>
      </c>
      <c r="AR50" s="245" t="str">
        <f t="shared" si="31"/>
        <v/>
      </c>
      <c r="AS50" s="245" t="str">
        <f t="shared" si="32"/>
        <v/>
      </c>
      <c r="AT50" s="245" t="str">
        <f t="shared" si="33"/>
        <v/>
      </c>
      <c r="AU50" s="244"/>
      <c r="AV50" s="245" t="str">
        <f t="shared" si="35"/>
        <v/>
      </c>
      <c r="AW50" s="245">
        <f t="shared" si="36"/>
        <v>0</v>
      </c>
      <c r="AX50" s="244"/>
      <c r="AY50" s="60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157"/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16"/>
        <v>0</v>
      </c>
      <c r="N51" s="163" t="str">
        <f t="shared" si="17"/>
        <v/>
      </c>
      <c r="O51" s="163" t="str">
        <f t="shared" si="0"/>
        <v/>
      </c>
      <c r="P51" s="163" t="str">
        <f t="shared" si="1"/>
        <v/>
      </c>
      <c r="Q51" s="163">
        <f t="shared" si="18"/>
        <v>0</v>
      </c>
      <c r="R51" s="103" t="str">
        <f t="shared" si="2"/>
        <v/>
      </c>
      <c r="S51" s="103" t="str">
        <f t="shared" si="3"/>
        <v/>
      </c>
      <c r="T51" s="103" t="str">
        <f t="shared" si="4"/>
        <v/>
      </c>
      <c r="U51" s="103" t="str">
        <f t="shared" si="19"/>
        <v/>
      </c>
      <c r="V51" s="103" t="str">
        <f t="shared" si="5"/>
        <v/>
      </c>
      <c r="W51" s="103" t="str">
        <f t="shared" si="6"/>
        <v/>
      </c>
      <c r="X51" s="103">
        <f t="shared" si="7"/>
        <v>0</v>
      </c>
      <c r="Y51" s="164" t="b">
        <f t="shared" si="8"/>
        <v>0</v>
      </c>
      <c r="Z51" s="164" t="b">
        <f t="shared" si="9"/>
        <v>0</v>
      </c>
      <c r="AA51" s="164" t="b">
        <f t="shared" si="10"/>
        <v>0</v>
      </c>
      <c r="AB51" s="164" t="b">
        <f t="shared" si="11"/>
        <v>0</v>
      </c>
      <c r="AC51" s="164" t="b">
        <f t="shared" si="12"/>
        <v>0</v>
      </c>
      <c r="AD51" s="164" t="b">
        <f t="shared" si="20"/>
        <v>0</v>
      </c>
      <c r="AE51" s="164" t="b">
        <f t="shared" si="21"/>
        <v>0</v>
      </c>
      <c r="AF51" s="164" t="b">
        <f t="shared" si="22"/>
        <v>0</v>
      </c>
      <c r="AG51" s="164" t="b">
        <f t="shared" si="23"/>
        <v>0</v>
      </c>
      <c r="AH51" s="164" t="b">
        <f t="shared" si="24"/>
        <v>0</v>
      </c>
      <c r="AI51" s="169" t="str">
        <f t="shared" si="13"/>
        <v/>
      </c>
      <c r="AJ51" s="170" t="str">
        <f t="shared" si="14"/>
        <v/>
      </c>
      <c r="AK51" s="242" t="str">
        <f t="shared" si="25"/>
        <v/>
      </c>
      <c r="AL51" s="167" t="str">
        <f t="shared" si="26"/>
        <v/>
      </c>
      <c r="AM51" s="168">
        <f t="shared" si="27"/>
        <v>0</v>
      </c>
      <c r="AN51" s="149" t="str">
        <f t="shared" si="28"/>
        <v/>
      </c>
      <c r="AO51" s="150" t="str">
        <f t="shared" si="29"/>
        <v/>
      </c>
      <c r="AP51" s="138"/>
      <c r="AQ51" s="167" t="str">
        <f t="shared" si="30"/>
        <v/>
      </c>
      <c r="AR51" s="245" t="str">
        <f t="shared" si="31"/>
        <v/>
      </c>
      <c r="AS51" s="245" t="str">
        <f t="shared" si="32"/>
        <v/>
      </c>
      <c r="AT51" s="245" t="str">
        <f t="shared" si="33"/>
        <v/>
      </c>
      <c r="AU51" s="244"/>
      <c r="AV51" s="245" t="str">
        <f t="shared" si="35"/>
        <v/>
      </c>
      <c r="AW51" s="245">
        <f t="shared" si="36"/>
        <v>0</v>
      </c>
      <c r="AX51" s="244"/>
      <c r="AY51" s="60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7"/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16"/>
        <v>0</v>
      </c>
      <c r="N52" s="163" t="str">
        <f t="shared" si="17"/>
        <v/>
      </c>
      <c r="O52" s="163" t="str">
        <f t="shared" si="0"/>
        <v/>
      </c>
      <c r="P52" s="163" t="str">
        <f t="shared" si="1"/>
        <v/>
      </c>
      <c r="Q52" s="163">
        <f t="shared" si="18"/>
        <v>0</v>
      </c>
      <c r="R52" s="103" t="str">
        <f t="shared" si="2"/>
        <v/>
      </c>
      <c r="S52" s="103" t="str">
        <f t="shared" si="3"/>
        <v/>
      </c>
      <c r="T52" s="103" t="str">
        <f t="shared" si="4"/>
        <v/>
      </c>
      <c r="U52" s="103" t="str">
        <f t="shared" si="19"/>
        <v/>
      </c>
      <c r="V52" s="103" t="str">
        <f t="shared" si="5"/>
        <v/>
      </c>
      <c r="W52" s="103" t="str">
        <f t="shared" si="6"/>
        <v/>
      </c>
      <c r="X52" s="103">
        <f t="shared" si="7"/>
        <v>0</v>
      </c>
      <c r="Y52" s="164" t="b">
        <f t="shared" si="8"/>
        <v>0</v>
      </c>
      <c r="Z52" s="164" t="b">
        <f t="shared" si="9"/>
        <v>0</v>
      </c>
      <c r="AA52" s="164" t="b">
        <f t="shared" si="10"/>
        <v>0</v>
      </c>
      <c r="AB52" s="164" t="b">
        <f t="shared" si="11"/>
        <v>0</v>
      </c>
      <c r="AC52" s="164" t="b">
        <f t="shared" si="12"/>
        <v>0</v>
      </c>
      <c r="AD52" s="164" t="b">
        <f t="shared" si="20"/>
        <v>0</v>
      </c>
      <c r="AE52" s="164" t="b">
        <f t="shared" si="21"/>
        <v>0</v>
      </c>
      <c r="AF52" s="164" t="b">
        <f t="shared" si="22"/>
        <v>0</v>
      </c>
      <c r="AG52" s="164" t="b">
        <f t="shared" si="23"/>
        <v>0</v>
      </c>
      <c r="AH52" s="164" t="b">
        <f t="shared" si="24"/>
        <v>0</v>
      </c>
      <c r="AI52" s="169" t="str">
        <f t="shared" si="13"/>
        <v/>
      </c>
      <c r="AJ52" s="170" t="str">
        <f t="shared" si="14"/>
        <v/>
      </c>
      <c r="AK52" s="242" t="str">
        <f t="shared" si="25"/>
        <v/>
      </c>
      <c r="AL52" s="167" t="str">
        <f t="shared" si="26"/>
        <v/>
      </c>
      <c r="AM52" s="168">
        <f t="shared" si="27"/>
        <v>0</v>
      </c>
      <c r="AN52" s="149" t="str">
        <f t="shared" si="28"/>
        <v/>
      </c>
      <c r="AO52" s="150" t="str">
        <f t="shared" si="29"/>
        <v/>
      </c>
      <c r="AP52" s="138"/>
      <c r="AQ52" s="167" t="str">
        <f t="shared" si="30"/>
        <v/>
      </c>
      <c r="AR52" s="245" t="str">
        <f t="shared" si="31"/>
        <v/>
      </c>
      <c r="AS52" s="245" t="str">
        <f t="shared" si="32"/>
        <v/>
      </c>
      <c r="AT52" s="245" t="str">
        <f t="shared" si="33"/>
        <v/>
      </c>
      <c r="AU52" s="244"/>
      <c r="AV52" s="245" t="str">
        <f t="shared" si="35"/>
        <v/>
      </c>
      <c r="AW52" s="245">
        <f t="shared" si="36"/>
        <v>0</v>
      </c>
      <c r="AX52" s="244"/>
      <c r="AY52" s="60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7"/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16"/>
        <v>0</v>
      </c>
      <c r="N53" s="163" t="str">
        <f t="shared" si="17"/>
        <v/>
      </c>
      <c r="O53" s="163" t="str">
        <f t="shared" si="0"/>
        <v/>
      </c>
      <c r="P53" s="163" t="str">
        <f t="shared" si="1"/>
        <v/>
      </c>
      <c r="Q53" s="163">
        <f t="shared" si="18"/>
        <v>0</v>
      </c>
      <c r="R53" s="103" t="str">
        <f t="shared" si="2"/>
        <v/>
      </c>
      <c r="S53" s="103" t="str">
        <f t="shared" si="3"/>
        <v/>
      </c>
      <c r="T53" s="103" t="str">
        <f t="shared" si="4"/>
        <v/>
      </c>
      <c r="U53" s="103" t="str">
        <f t="shared" si="19"/>
        <v/>
      </c>
      <c r="V53" s="103" t="str">
        <f t="shared" si="5"/>
        <v/>
      </c>
      <c r="W53" s="103" t="str">
        <f t="shared" si="6"/>
        <v/>
      </c>
      <c r="X53" s="103">
        <f t="shared" si="7"/>
        <v>0</v>
      </c>
      <c r="Y53" s="164" t="b">
        <f t="shared" si="8"/>
        <v>0</v>
      </c>
      <c r="Z53" s="164" t="b">
        <f t="shared" si="9"/>
        <v>0</v>
      </c>
      <c r="AA53" s="164" t="b">
        <f t="shared" si="10"/>
        <v>0</v>
      </c>
      <c r="AB53" s="164" t="b">
        <f t="shared" si="11"/>
        <v>0</v>
      </c>
      <c r="AC53" s="164" t="b">
        <f t="shared" si="12"/>
        <v>0</v>
      </c>
      <c r="AD53" s="164" t="b">
        <f t="shared" si="20"/>
        <v>0</v>
      </c>
      <c r="AE53" s="164" t="b">
        <f t="shared" si="21"/>
        <v>0</v>
      </c>
      <c r="AF53" s="164" t="b">
        <f t="shared" si="22"/>
        <v>0</v>
      </c>
      <c r="AG53" s="164" t="b">
        <f t="shared" si="23"/>
        <v>0</v>
      </c>
      <c r="AH53" s="164" t="b">
        <f t="shared" si="24"/>
        <v>0</v>
      </c>
      <c r="AI53" s="177" t="str">
        <f t="shared" si="13"/>
        <v/>
      </c>
      <c r="AJ53" s="170" t="str">
        <f t="shared" si="14"/>
        <v/>
      </c>
      <c r="AK53" s="242" t="str">
        <f t="shared" si="25"/>
        <v/>
      </c>
      <c r="AL53" s="167" t="str">
        <f t="shared" si="26"/>
        <v/>
      </c>
      <c r="AM53" s="168">
        <f t="shared" si="27"/>
        <v>0</v>
      </c>
      <c r="AN53" s="149" t="str">
        <f t="shared" si="28"/>
        <v/>
      </c>
      <c r="AO53" s="150" t="str">
        <f t="shared" si="29"/>
        <v/>
      </c>
      <c r="AP53" s="138"/>
      <c r="AQ53" s="167" t="str">
        <f t="shared" si="30"/>
        <v/>
      </c>
      <c r="AR53" s="245" t="str">
        <f t="shared" si="31"/>
        <v/>
      </c>
      <c r="AS53" s="245" t="str">
        <f t="shared" si="32"/>
        <v/>
      </c>
      <c r="AT53" s="245" t="str">
        <f t="shared" si="33"/>
        <v/>
      </c>
      <c r="AU53" s="244"/>
      <c r="AV53" s="245" t="str">
        <f t="shared" si="35"/>
        <v/>
      </c>
      <c r="AW53" s="245">
        <f t="shared" si="36"/>
        <v>0</v>
      </c>
      <c r="AX53" s="244"/>
      <c r="AY53" s="60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0</v>
      </c>
      <c r="C54" s="301" t="s">
        <v>47</v>
      </c>
      <c r="D54" s="301"/>
      <c r="E54" s="301"/>
      <c r="F54" s="301"/>
      <c r="G54" s="178" t="str">
        <f t="shared" ref="G54:L54" si="37">IF(R56=0,"",IF(R56&gt;0,R55))</f>
        <v/>
      </c>
      <c r="H54" s="179" t="str">
        <f t="shared" si="37"/>
        <v/>
      </c>
      <c r="I54" s="179" t="str">
        <f t="shared" si="37"/>
        <v/>
      </c>
      <c r="J54" s="179" t="str">
        <f t="shared" si="37"/>
        <v/>
      </c>
      <c r="K54" s="179" t="str">
        <f t="shared" si="37"/>
        <v/>
      </c>
      <c r="L54" s="179" t="str">
        <f t="shared" si="37"/>
        <v/>
      </c>
      <c r="M54" s="179"/>
      <c r="N54" s="179"/>
      <c r="O54" s="179"/>
      <c r="P54" s="179"/>
      <c r="Q54" s="179"/>
      <c r="R54" s="180">
        <f t="shared" ref="R54:W54" si="38">SUM(R18:R53)</f>
        <v>0</v>
      </c>
      <c r="S54" s="180">
        <f t="shared" si="38"/>
        <v>0</v>
      </c>
      <c r="T54" s="180">
        <f t="shared" si="38"/>
        <v>0</v>
      </c>
      <c r="U54" s="180">
        <f t="shared" si="38"/>
        <v>0</v>
      </c>
      <c r="V54" s="180">
        <f t="shared" si="38"/>
        <v>0</v>
      </c>
      <c r="W54" s="180">
        <f t="shared" si="38"/>
        <v>0</v>
      </c>
      <c r="X54" s="181">
        <f>SUM(AJ18:AJ53)</f>
        <v>0</v>
      </c>
      <c r="Y54" s="181">
        <f t="shared" ref="Y54:AH54" si="39">SUM(Y18:Y53)</f>
        <v>0</v>
      </c>
      <c r="Z54" s="181">
        <f t="shared" si="39"/>
        <v>0</v>
      </c>
      <c r="AA54" s="181">
        <f t="shared" si="39"/>
        <v>0</v>
      </c>
      <c r="AB54" s="181">
        <f t="shared" si="39"/>
        <v>0</v>
      </c>
      <c r="AC54" s="181">
        <f t="shared" si="39"/>
        <v>0</v>
      </c>
      <c r="AD54" s="181">
        <f t="shared" si="39"/>
        <v>0</v>
      </c>
      <c r="AE54" s="181">
        <f t="shared" si="39"/>
        <v>0</v>
      </c>
      <c r="AF54" s="181">
        <f t="shared" si="39"/>
        <v>0</v>
      </c>
      <c r="AG54" s="181">
        <f t="shared" si="39"/>
        <v>0</v>
      </c>
      <c r="AH54" s="181">
        <f t="shared" si="39"/>
        <v>0</v>
      </c>
      <c r="AI54" s="182"/>
      <c r="AJ54" s="246" t="str">
        <f>IF(X57=0,"",IF(X57&gt;0,$X$55))</f>
        <v/>
      </c>
      <c r="AK54" s="246" t="str">
        <f>IF(Y57=0,"",IF(Y57&gt;0,$X$55))</f>
        <v/>
      </c>
      <c r="AL54" s="183"/>
      <c r="AM54" s="183"/>
      <c r="AN54" s="184" t="str">
        <f>IF(B54=0,"",IF(B54&gt;0,AN55/B54))</f>
        <v/>
      </c>
      <c r="AO54" s="184" t="str">
        <f>IF(B54=0,"",IF(B54&gt;0,AO55/B54))</f>
        <v/>
      </c>
      <c r="AP54" s="185" t="str">
        <f>IF(B54=0,"",IF(B54&gt;0,AP56/B54))</f>
        <v/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 t="e">
        <f t="shared" ref="R55:W55" si="40">R54/R56</f>
        <v>#DIV/0!</v>
      </c>
      <c r="S55" s="188" t="e">
        <f t="shared" si="40"/>
        <v>#DIV/0!</v>
      </c>
      <c r="T55" s="188" t="e">
        <f t="shared" si="40"/>
        <v>#DIV/0!</v>
      </c>
      <c r="U55" s="188" t="e">
        <f t="shared" si="40"/>
        <v>#DIV/0!</v>
      </c>
      <c r="V55" s="188" t="e">
        <f t="shared" si="40"/>
        <v>#DIV/0!</v>
      </c>
      <c r="W55" s="188" t="e">
        <f t="shared" si="40"/>
        <v>#DIV/0!</v>
      </c>
      <c r="X55" s="188" t="e">
        <f>X54/X57</f>
        <v>#DIV/0!</v>
      </c>
      <c r="Y55" s="164">
        <f>Y54/10</f>
        <v>0</v>
      </c>
      <c r="Z55" s="164">
        <f t="shared" ref="Z55:AH55" si="41">Z54/10</f>
        <v>0</v>
      </c>
      <c r="AA55" s="164">
        <f t="shared" si="41"/>
        <v>0</v>
      </c>
      <c r="AB55" s="164">
        <f t="shared" si="41"/>
        <v>0</v>
      </c>
      <c r="AC55" s="164">
        <f t="shared" si="41"/>
        <v>0</v>
      </c>
      <c r="AD55" s="164">
        <f t="shared" si="41"/>
        <v>0</v>
      </c>
      <c r="AE55" s="164">
        <f t="shared" si="41"/>
        <v>0</v>
      </c>
      <c r="AF55" s="164">
        <f t="shared" si="41"/>
        <v>0</v>
      </c>
      <c r="AG55" s="164">
        <f t="shared" si="41"/>
        <v>0</v>
      </c>
      <c r="AH55" s="164">
        <f t="shared" si="41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 t="str">
        <f>IF($AR$57=0,"",IF($C$2&lt;6,"",IF($C$2&gt;=6,(AR58+AR59)/AR57)))</f>
        <v/>
      </c>
      <c r="AS55" s="128" t="str">
        <f t="shared" ref="AS55:AT55" si="42">IF($AR$57=0,"",IF($C$2&lt;6,"",IF($C$2&gt;=6,(AS58+AS59)/AS57)))</f>
        <v/>
      </c>
      <c r="AT55" s="128" t="str">
        <f t="shared" si="42"/>
        <v/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3">COUNTA(G18:G53)</f>
        <v>0</v>
      </c>
      <c r="S56" s="3">
        <f t="shared" si="43"/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>COUNTIF(AJ18:AJ53,"")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0</v>
      </c>
      <c r="AQ56" s="3"/>
      <c r="AR56" s="128" t="str">
        <f>IF($AR$57=0,"",IF($C$2&lt;6,"",IF($C$2&gt;=6,(AR59/AR57))))</f>
        <v/>
      </c>
      <c r="AS56" s="128" t="str">
        <f t="shared" ref="AS56:AT56" si="44">IF($AR$57=0,"",IF($C$2&lt;6,"",IF($C$2&gt;=6,(AS59/AS57))))</f>
        <v/>
      </c>
      <c r="AT56" s="128" t="str">
        <f t="shared" si="44"/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7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5">COUNTIF(AR18:AR53,"&gt;""")</f>
        <v>0</v>
      </c>
      <c r="AS57" s="77">
        <f t="shared" si="45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45692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0</v>
      </c>
      <c r="AS58" s="102">
        <f t="shared" ref="AS58:AT58" si="46">COUNTIF(AS18:AS53,"1F")</f>
        <v>0</v>
      </c>
      <c r="AT58" s="102">
        <f t="shared" si="46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0</v>
      </c>
      <c r="AS59" s="102">
        <f t="shared" ref="AS59" si="47">COUNTIF(AS18:AS53,"2F")</f>
        <v>0</v>
      </c>
      <c r="AT59" s="102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8">R55</f>
        <v>#DIV/0!</v>
      </c>
      <c r="D63" s="10" t="e">
        <f t="shared" si="48"/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str">
        <f>$AJ$54</f>
        <v/>
      </c>
      <c r="J63" s="14" t="str">
        <f>$AN$54</f>
        <v/>
      </c>
      <c r="K63" s="10" t="str">
        <f>$AO$54</f>
        <v/>
      </c>
      <c r="L63" s="10" t="str">
        <f>$AP$54</f>
        <v/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 t="e">
        <f>C68/$B$54</f>
        <v>#DIV/0!</v>
      </c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 t="e">
        <f>C69/$B$54</f>
        <v>#DIV/0!</v>
      </c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 t="e">
        <f>IF($D$7="ja",C70,IF($D7="nee",C72))</f>
        <v>#DIV/0!</v>
      </c>
      <c r="D74" s="10" t="e">
        <f>IF($D$7="ja",D70,IF($D7="nee",D72))</f>
        <v>#DIV/0!</v>
      </c>
      <c r="E74" s="10" t="e">
        <f>IF($D$7="ja",E70,IF($D7="nee",E72))</f>
        <v>#DIV/0!</v>
      </c>
      <c r="F74" s="10" t="e">
        <f>IF($D$7="ja",F70,IF($D7="nee",F72))</f>
        <v>#DIV/0!</v>
      </c>
      <c r="G74" s="10" t="e">
        <f>IF($D$7="ja",G70,IF($D7="nee",G72))</f>
        <v>#DIV/0!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B18:C53">
    <cfRule type="cellIs" dxfId="365" priority="103" stopIfTrue="1" operator="equal">
      <formula>""</formula>
    </cfRule>
  </conditionalFormatting>
  <conditionalFormatting sqref="D7:D8 C9">
    <cfRule type="cellIs" dxfId="364" priority="297" stopIfTrue="1" operator="equal">
      <formula>"nee"</formula>
    </cfRule>
    <cfRule type="cellIs" dxfId="363" priority="296" stopIfTrue="1" operator="equal">
      <formula>"ja"</formula>
    </cfRule>
  </conditionalFormatting>
  <conditionalFormatting sqref="D18:D53">
    <cfRule type="cellIs" dxfId="362" priority="315" stopIfTrue="1" operator="equal">
      <formula>""</formula>
    </cfRule>
  </conditionalFormatting>
  <conditionalFormatting sqref="D18:E53">
    <cfRule type="cellIs" dxfId="361" priority="313" stopIfTrue="1" operator="equal">
      <formula>"x"</formula>
    </cfRule>
  </conditionalFormatting>
  <conditionalFormatting sqref="E18:E53">
    <cfRule type="cellIs" dxfId="360" priority="314" stopIfTrue="1" operator="equal">
      <formula>""</formula>
    </cfRule>
  </conditionalFormatting>
  <conditionalFormatting sqref="F11:F13">
    <cfRule type="expression" dxfId="359" priority="224" stopIfTrue="1">
      <formula>$K$3="ja"</formula>
    </cfRule>
    <cfRule type="expression" dxfId="358" priority="223" stopIfTrue="1">
      <formula>$I$3="ja"</formula>
    </cfRule>
  </conditionalFormatting>
  <conditionalFormatting sqref="F18:F53">
    <cfRule type="cellIs" dxfId="357" priority="220" stopIfTrue="1" operator="equal">
      <formula>""</formula>
    </cfRule>
    <cfRule type="cellIs" dxfId="356" priority="221" stopIfTrue="1" operator="greaterThan">
      <formula>""</formula>
    </cfRule>
  </conditionalFormatting>
  <conditionalFormatting sqref="G11:G13">
    <cfRule type="expression" dxfId="355" priority="305" stopIfTrue="1">
      <formula>$K$2="ja"</formula>
    </cfRule>
    <cfRule type="expression" dxfId="354" priority="304" stopIfTrue="1">
      <formula>$I$2="ja"</formula>
    </cfRule>
    <cfRule type="expression" dxfId="353" priority="278">
      <formula>$J$2="ja"</formula>
    </cfRule>
  </conditionalFormatting>
  <conditionalFormatting sqref="G18:L53">
    <cfRule type="cellIs" dxfId="352" priority="289" stopIfTrue="1" operator="notEqual">
      <formula>$C18</formula>
    </cfRule>
    <cfRule type="cellIs" dxfId="351" priority="287" stopIfTrue="1" operator="equal">
      <formula>0</formula>
    </cfRule>
    <cfRule type="cellIs" dxfId="350" priority="288" stopIfTrue="1" operator="lessThanOrEqual">
      <formula>$C18</formula>
    </cfRule>
  </conditionalFormatting>
  <conditionalFormatting sqref="H11:H13">
    <cfRule type="expression" dxfId="349" priority="306" stopIfTrue="1">
      <formula>$I$3="ja"</formula>
    </cfRule>
  </conditionalFormatting>
  <conditionalFormatting sqref="H11:I13">
    <cfRule type="expression" dxfId="348" priority="273">
      <formula>$L$2="ja"</formula>
    </cfRule>
  </conditionalFormatting>
  <conditionalFormatting sqref="H11:J13">
    <cfRule type="expression" dxfId="347" priority="270">
      <formula>$K$3="ja"</formula>
    </cfRule>
  </conditionalFormatting>
  <conditionalFormatting sqref="I11:I13">
    <cfRule type="expression" dxfId="346" priority="279">
      <formula>$K$2="ja"</formula>
    </cfRule>
    <cfRule type="expression" dxfId="345" priority="277">
      <formula>$J$2="ja"</formula>
    </cfRule>
  </conditionalFormatting>
  <conditionalFormatting sqref="I11:Q13">
    <cfRule type="expression" dxfId="344" priority="168">
      <formula>$I$3="ja"</formula>
    </cfRule>
  </conditionalFormatting>
  <conditionalFormatting sqref="K11:Q13">
    <cfRule type="expression" dxfId="343" priority="171" stopIfTrue="1">
      <formula>$R$2="ja"</formula>
    </cfRule>
    <cfRule type="expression" dxfId="342" priority="167">
      <formula>$J$2="ja"</formula>
    </cfRule>
    <cfRule type="expression" dxfId="341" priority="169" stopIfTrue="1">
      <formula>$K$2="ja"</formula>
    </cfRule>
    <cfRule type="expression" dxfId="340" priority="170" stopIfTrue="1">
      <formula>$L$2="ja"</formula>
    </cfRule>
  </conditionalFormatting>
  <conditionalFormatting sqref="AI18:AI53">
    <cfRule type="cellIs" dxfId="339" priority="310" stopIfTrue="1" operator="notEqual">
      <formula>""</formula>
    </cfRule>
  </conditionalFormatting>
  <conditionalFormatting sqref="AJ18:AJ53">
    <cfRule type="cellIs" dxfId="338" priority="11" stopIfTrue="1" operator="equal">
      <formula>1</formula>
    </cfRule>
    <cfRule type="cellIs" dxfId="337" priority="12" stopIfTrue="1" operator="lessThan">
      <formula>1</formula>
    </cfRule>
  </conditionalFormatting>
  <conditionalFormatting sqref="AJ11:AK13">
    <cfRule type="cellIs" dxfId="336" priority="160" stopIfTrue="1" operator="lessThan">
      <formula>1</formula>
    </cfRule>
    <cfRule type="cellIs" dxfId="335" priority="159" stopIfTrue="1" operator="equal">
      <formula>1</formula>
    </cfRule>
  </conditionalFormatting>
  <conditionalFormatting sqref="AK18:AK53">
    <cfRule type="expression" dxfId="334" priority="2">
      <formula>$F18=""</formula>
    </cfRule>
    <cfRule type="expression" dxfId="333" priority="3">
      <formula>$AL18=""</formula>
    </cfRule>
    <cfRule type="expression" dxfId="332" priority="4">
      <formula>$AL18&lt;$AQ18</formula>
    </cfRule>
    <cfRule type="expression" dxfId="331" priority="5">
      <formula>$AL18&gt;=$AQ18</formula>
    </cfRule>
  </conditionalFormatting>
  <conditionalFormatting sqref="AK18:AK54">
    <cfRule type="expression" dxfId="330" priority="1">
      <formula>$B18&gt;0</formula>
    </cfRule>
  </conditionalFormatting>
  <conditionalFormatting sqref="AL18:AM53">
    <cfRule type="expression" dxfId="329" priority="192" stopIfTrue="1">
      <formula>$K$3="ja"</formula>
    </cfRule>
  </conditionalFormatting>
  <conditionalFormatting sqref="AN18:AN53">
    <cfRule type="cellIs" dxfId="328" priority="260" stopIfTrue="1" operator="equal">
      <formula>""</formula>
    </cfRule>
    <cfRule type="cellIs" dxfId="327" priority="259" stopIfTrue="1" operator="equal">
      <formula>1</formula>
    </cfRule>
  </conditionalFormatting>
  <conditionalFormatting sqref="AO18:AO53">
    <cfRule type="cellIs" dxfId="326" priority="261" stopIfTrue="1" operator="equal">
      <formula>1</formula>
    </cfRule>
    <cfRule type="cellIs" dxfId="325" priority="262" stopIfTrue="1" operator="equal">
      <formula>""</formula>
    </cfRule>
  </conditionalFormatting>
  <conditionalFormatting sqref="AP18:AP53">
    <cfRule type="expression" dxfId="324" priority="31" stopIfTrue="1">
      <formula>$B18&gt;0</formula>
    </cfRule>
    <cfRule type="cellIs" dxfId="323" priority="32" stopIfTrue="1" operator="equal">
      <formula>""</formula>
    </cfRule>
    <cfRule type="cellIs" dxfId="322" priority="30" stopIfTrue="1" operator="equal">
      <formula>"x"</formula>
    </cfRule>
  </conditionalFormatting>
  <conditionalFormatting sqref="AQ18:AQ54">
    <cfRule type="expression" dxfId="321" priority="29" stopIfTrue="1">
      <formula>$K$3="ja"</formula>
    </cfRule>
  </conditionalFormatting>
  <conditionalFormatting sqref="AQ54">
    <cfRule type="expression" dxfId="320" priority="28" stopIfTrue="1">
      <formula>$I$3="ja"</formula>
    </cfRule>
  </conditionalFormatting>
  <conditionalFormatting sqref="AR11:AR13">
    <cfRule type="expression" dxfId="319" priority="52" stopIfTrue="1">
      <formula>$I$3="ja"</formula>
    </cfRule>
  </conditionalFormatting>
  <conditionalFormatting sqref="AR11:AS13">
    <cfRule type="expression" dxfId="318" priority="55">
      <formula>$K$3="ja"</formula>
    </cfRule>
    <cfRule type="expression" dxfId="317" priority="54">
      <formula>$L$2="ja"</formula>
    </cfRule>
  </conditionalFormatting>
  <conditionalFormatting sqref="AR18:AS53">
    <cfRule type="cellIs" dxfId="316" priority="13" operator="equal">
      <formula>"2F"</formula>
    </cfRule>
  </conditionalFormatting>
  <conditionalFormatting sqref="AR18:AT53">
    <cfRule type="cellIs" dxfId="315" priority="15" operator="equal">
      <formula>"&lt;1F"</formula>
    </cfRule>
    <cfRule type="expression" dxfId="314" priority="17" stopIfTrue="1">
      <formula>$K$3="ja"</formula>
    </cfRule>
    <cfRule type="cellIs" dxfId="313" priority="16" operator="equal">
      <formula>"1F"</formula>
    </cfRule>
  </conditionalFormatting>
  <conditionalFormatting sqref="AR54:AT54">
    <cfRule type="expression" dxfId="312" priority="25" stopIfTrue="1">
      <formula>$K$3="ja"</formula>
    </cfRule>
  </conditionalFormatting>
  <conditionalFormatting sqref="AR54:AX54">
    <cfRule type="expression" dxfId="311" priority="26" stopIfTrue="1">
      <formula>$I$3="ja"</formula>
    </cfRule>
  </conditionalFormatting>
  <conditionalFormatting sqref="AS11:AS13">
    <cfRule type="expression" dxfId="310" priority="53">
      <formula>$K$2="ja"</formula>
    </cfRule>
  </conditionalFormatting>
  <conditionalFormatting sqref="AS11:AT13">
    <cfRule type="expression" dxfId="309" priority="47">
      <formula>$J$2="ja"</formula>
    </cfRule>
  </conditionalFormatting>
  <conditionalFormatting sqref="AS11:AU13">
    <cfRule type="expression" dxfId="308" priority="48">
      <formula>$I$3="ja"</formula>
    </cfRule>
  </conditionalFormatting>
  <conditionalFormatting sqref="AT11:AT13">
    <cfRule type="expression" dxfId="307" priority="51" stopIfTrue="1">
      <formula>$R$2="ja"</formula>
    </cfRule>
    <cfRule type="expression" dxfId="306" priority="49" stopIfTrue="1">
      <formula>$K$2="ja"</formula>
    </cfRule>
    <cfRule type="expression" dxfId="305" priority="50" stopIfTrue="1">
      <formula>$L$2="ja"</formula>
    </cfRule>
  </conditionalFormatting>
  <conditionalFormatting sqref="AT18:AT53">
    <cfRule type="cellIs" dxfId="304" priority="14" operator="equal">
      <formula>"1S"</formula>
    </cfRule>
  </conditionalFormatting>
  <conditionalFormatting sqref="AU11:AU13 AX11:AX13">
    <cfRule type="expression" dxfId="303" priority="57" stopIfTrue="1">
      <formula>$K$3="ja"</formula>
    </cfRule>
  </conditionalFormatting>
  <conditionalFormatting sqref="AU18:AU53">
    <cfRule type="expression" dxfId="302" priority="23">
      <formula>$AV18&gt;=$AQ18</formula>
    </cfRule>
    <cfRule type="expression" dxfId="301" priority="22">
      <formula>$AV18&lt;$AQ18</formula>
    </cfRule>
    <cfRule type="expression" dxfId="300" priority="21">
      <formula>$AV18=""</formula>
    </cfRule>
  </conditionalFormatting>
  <conditionalFormatting sqref="AU54:AX54">
    <cfRule type="expression" dxfId="299" priority="27" stopIfTrue="1">
      <formula>$K$3="ja"</formula>
    </cfRule>
  </conditionalFormatting>
  <conditionalFormatting sqref="AV18:AW53">
    <cfRule type="expression" dxfId="298" priority="24" stopIfTrue="1">
      <formula>$K$3="ja"</formula>
    </cfRule>
  </conditionalFormatting>
  <conditionalFormatting sqref="AX18:AX53">
    <cfRule type="expression" dxfId="297" priority="20">
      <formula>$AY18&gt;=$AV18</formula>
    </cfRule>
    <cfRule type="expression" dxfId="296" priority="19">
      <formula>$AY18&lt;$AV18</formula>
    </cfRule>
    <cfRule type="expression" dxfId="295" priority="18">
      <formula>$AY18=""</formula>
    </cfRule>
  </conditionalFormatting>
  <conditionalFormatting sqref="AY18:AZ53">
    <cfRule type="expression" dxfId="294" priority="244" stopIfTrue="1">
      <formula>$K$3="ja"</formula>
    </cfRule>
  </conditionalFormatting>
  <conditionalFormatting sqref="AZ54">
    <cfRule type="expression" dxfId="293" priority="241" stopIfTrue="1">
      <formula>$I$3="ja"</formula>
    </cfRule>
    <cfRule type="expression" dxfId="292" priority="242" stopIfTrue="1">
      <formula>$K$3="ja"</formula>
    </cfRule>
  </conditionalFormatting>
  <dataValidations xWindow="576" yWindow="618" count="6">
    <dataValidation type="list" allowBlank="1" showInputMessage="1" showErrorMessage="1" sqref="D2" xr:uid="{6C9C2CC0-97B6-41C7-A4AC-9638954A382F}">
      <formula1>"--,A,B,C,D,E,F,G,H,I,J,"</formula1>
    </dataValidation>
    <dataValidation type="list" allowBlank="1" showInputMessage="1" showErrorMessage="1" sqref="C2" xr:uid="{3B80707D-A756-40F0-A309-6D6E2503CCA3}">
      <formula1>"3,4,5,6,7,8,"</formula1>
    </dataValidation>
    <dataValidation type="list" allowBlank="1" showInputMessage="1" showErrorMessage="1" sqref="D7" xr:uid="{32048269-E083-4DCE-8011-2CFF4140AD86}">
      <formula1>"ja,nee,"</formula1>
    </dataValidation>
    <dataValidation type="list" allowBlank="1" showInputMessage="1" showErrorMessage="1" sqref="F18" xr:uid="{CD2F65FB-E0A8-4CA3-B947-AB59F95A8449}">
      <formula1>"PRO,LWOO,BBL,BBL/Kader,Kader,kader/TL,TL,TL/Havo,Havo,Havo/Vwo,Vwo,"</formula1>
    </dataValidation>
    <dataValidation type="list" allowBlank="1" showInputMessage="1" showErrorMessage="1" promptTitle="Klik en kies" sqref="F19:F53" xr:uid="{C7AD36A6-33EC-4CAF-94FA-3E6C3FCE15FC}">
      <formula1>"PRO,LWOO,BBL,BBL/Kader,Kader,Kader/TL,TL,TL/Havo,Havo,Havo/Vwo,Vwo,"</formula1>
    </dataValidation>
    <dataValidation type="list" allowBlank="1" showInputMessage="1" showErrorMessage="1" sqref="AX18:AX53 AU18:AU53" xr:uid="{D6F3AD41-199B-48A5-B43F-4C1FDC373D68}">
      <formula1>"PRO,LWOO,BBL,BBL/Kader,Kader,Kader/TL,TL,TL/Havo,Havo,Havo/Vwo,Vwo,"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0" min="1" max="55" man="1"/>
  </col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1D821-8E2D-484B-AFE9-BB53CD28D010}">
  <sheetPr>
    <tabColor rgb="FFCCCCFF"/>
  </sheetPr>
  <dimension ref="A1:AZ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10.777343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7</v>
      </c>
      <c r="D2" s="76"/>
      <c r="E2" s="13"/>
      <c r="F2" s="192"/>
      <c r="G2" s="192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45692</v>
      </c>
      <c r="D3" s="298"/>
      <c r="E3" s="13"/>
      <c r="F3" s="193"/>
      <c r="G3" s="193"/>
      <c r="H3" s="3"/>
      <c r="I3" s="77" t="str">
        <f>IF($C$2=7,"ja",IF($C$2="7A","ja",IF($C$2="7B","ja",IF($C$2="7C","ja"))))</f>
        <v>ja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1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t="12.6" hidden="1" customHeight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t="12.6" hidden="1" customHeight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t="12.6" hidden="1" customHeight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t="12.6" hidden="1" customHeight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67">
        <f>'M7'!B18</f>
        <v>0</v>
      </c>
      <c r="C18" s="260" t="str">
        <f>IF('M7'!C18="","",IF('M7'!C18&gt;0,'M7'!C18))</f>
        <v/>
      </c>
      <c r="D18" s="158"/>
      <c r="E18" s="158"/>
      <c r="F18" s="159"/>
      <c r="G18" s="204"/>
      <c r="H18" s="203"/>
      <c r="I18" s="203"/>
      <c r="J18" s="203"/>
      <c r="K18" s="203"/>
      <c r="L18" s="202"/>
      <c r="M18" s="162">
        <f>COUNTA(H18,I18,L18)</f>
        <v>0</v>
      </c>
      <c r="N18" s="163" t="str">
        <f>IF(L18="E",1,IF(L18="D",2,IF(L18="C",3,IF(L18="B",4,IF(L18="A",5,IF(L18=5,1,IF(L18=4,2,IF(L18=3,3,IF(L18=2,4,IF(L18=1,5,IF(L18="","")))))))))))</f>
        <v/>
      </c>
      <c r="O18" s="163" t="str">
        <f t="shared" ref="O18:P53" si="0">IF(H18="E",1,IF(H18="D",2,IF(H18="C",3,IF(H18="B",4,IF(H18="A",5,IF(H18=5,1,IF(H18=4,2,IF(H18=3,3,IF(H18=2,4,IF(H18=1,5,IF(H18="","")))))))))))</f>
        <v/>
      </c>
      <c r="P18" s="163" t="str">
        <f t="shared" si="0"/>
        <v/>
      </c>
      <c r="Q18" s="163">
        <f>IF(M18&lt;3,2,IF($C$2&lt;6,0,IF($C$2&gt;=6,SUM(N18:P18))))</f>
        <v>2</v>
      </c>
      <c r="R18" s="103" t="str">
        <f t="shared" ref="R18:R53" si="1">IF(C18="","",IF(G18="","",IF(G18=$C18,1,IF(G18&lt;$C18,1,IF(G18&gt;$C18,"",IF(G18="A+",1))))))</f>
        <v/>
      </c>
      <c r="S18" s="103" t="str">
        <f t="shared" ref="S18:S53" si="2">IF(C18="","",IF(H18="","",IF(H18=$C18,1,IF(H18&lt;$C18,1,IF(H18&gt;$C18,"",IF(H18="A+",1))))))</f>
        <v/>
      </c>
      <c r="T18" s="103" t="str">
        <f t="shared" ref="T18:T53" si="3">IF(C18="","",IF(I18="","",IF(I18=$C18,1,IF(I18&lt;$C18,1,IF(I18&gt;$C18,"",IF(I18="A+",1))))))</f>
        <v/>
      </c>
      <c r="U18" s="103" t="str">
        <f>IF(C18="","",IF(J18="","",IF(J18=$C18,1,IF(J18&lt;$C18,1,IF(J18&gt;$C18,"",IF(J18="A+",1))))))</f>
        <v/>
      </c>
      <c r="V18" s="103" t="str">
        <f t="shared" ref="V18:V53" si="4">IF(C18="","",IF(K18="","",IF(K18=$C18,1,IF(K18&lt;$C18,1,IF(K18&gt;$C18,"",IF(K18="A+",1))))))</f>
        <v/>
      </c>
      <c r="W18" s="103" t="str">
        <f t="shared" ref="W18:W53" si="5">IF(C18="","",IF(L18="","",IF(L18=$C18,1,IF(L18&lt;$C18,1,IF(L18&gt;$C18,"",IF(L18="A+",1))))))</f>
        <v/>
      </c>
      <c r="X18" s="103">
        <f t="shared" ref="X18:X53" si="6">SUM(R18:W18)</f>
        <v>0</v>
      </c>
      <c r="Y18" s="164" t="b">
        <f t="shared" ref="Y18:Y53" si="7">IF($C18="A",$AJ18)</f>
        <v>0</v>
      </c>
      <c r="Z18" s="164" t="b">
        <f t="shared" ref="Z18:Z53" si="8">IF($C18="B",$AJ18)</f>
        <v>0</v>
      </c>
      <c r="AA18" s="164" t="b">
        <f t="shared" ref="AA18:AA53" si="9">IF($C18="C",$AJ18)</f>
        <v>0</v>
      </c>
      <c r="AB18" s="164" t="b">
        <f t="shared" ref="AB18:AB53" si="10">IF($C18="D",$AJ18)</f>
        <v>0</v>
      </c>
      <c r="AC18" s="164" t="b">
        <f t="shared" ref="AC18:AC53" si="11">IF($C18="E",$AJ18)</f>
        <v>0</v>
      </c>
      <c r="AD18" s="164" t="b">
        <f>IF($C18=1,$AJ18)</f>
        <v>0</v>
      </c>
      <c r="AE18" s="164" t="b">
        <f>IF($C18=2,$AJ18)</f>
        <v>0</v>
      </c>
      <c r="AF18" s="164" t="b">
        <f>IF($C18=3,$AJ18)</f>
        <v>0</v>
      </c>
      <c r="AG18" s="164" t="b">
        <f>IF($C18=4,$AJ18)</f>
        <v>0</v>
      </c>
      <c r="AH18" s="164" t="b">
        <f>IF($C18=5,$AJ18)</f>
        <v>0</v>
      </c>
      <c r="AI18" s="165" t="str">
        <f t="shared" ref="AI18:AI53" si="12">IF(C18="","",IF(C18&gt;0,COUNTA(G18:L18)))</f>
        <v/>
      </c>
      <c r="AJ18" s="264" t="str">
        <f t="shared" ref="AJ18:AJ53" si="13">IF(AI18=0,"",IF(AI18="","",IF(AI18&gt;0,X18/AI18)))</f>
        <v/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7" t="str">
        <f>IF(AK18="","",IF(AK18="PRO",1,IF(AK18="LWOO",2,IF(AK18="BBL",3,IF(AK18="BBL/Kader",4,IF(AK18="Kader",5,IF(AK18="Kader/TL",6,IF(AK18="TL",7,IF(AK18="TL/Havo",8,IF(AK18="Havo",9,IF(AK18="Havo/VWO",10,IF(AK18="VWO",11))))))))))))</f>
        <v/>
      </c>
      <c r="AM18" s="168">
        <f>IF(AL18="",0,IF(AL18&lt;AQ18,0,IF(AL18&gt;=AQ18,1)))</f>
        <v>0</v>
      </c>
      <c r="AN18" s="149" t="str">
        <f>IF(E18="","",IF(E18="x",1))</f>
        <v/>
      </c>
      <c r="AO18" s="150" t="str">
        <f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/>
      </c>
      <c r="AS18" s="245" t="str">
        <f>IF($C$2&lt;6,"",IF($M18&lt;3,"",IF(P18=1,"&lt;1F",IF(P18&gt;3,"2F",IF(P18&gt;1,"1F")))))</f>
        <v/>
      </c>
      <c r="AT18" s="245" t="str">
        <f>IF($C$2&lt;6,"",IF($M18&lt;3,"",IF(N18&lt;=2,"&lt;1F",IF(N18&gt;3,"1S",IF(N18&gt;2,"1F")))))</f>
        <v/>
      </c>
      <c r="AU18" s="244"/>
      <c r="AV18" s="245"/>
      <c r="AW18" s="245"/>
      <c r="AX18" s="244"/>
      <c r="AY18" s="60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4">IF(AY18="",0,IF(AY18&lt;AV18,0,IF(AY18&gt;=AV18,1)))</f>
        <v>0</v>
      </c>
    </row>
    <row r="19" spans="1:52" ht="15" customHeight="1" x14ac:dyDescent="0.25">
      <c r="A19">
        <v>2</v>
      </c>
      <c r="B19" s="267">
        <f>'M7'!B19</f>
        <v>0</v>
      </c>
      <c r="C19" s="260" t="str">
        <f>IF('M7'!C19="","",IF('M7'!C19&gt;0,'M7'!C19))</f>
        <v/>
      </c>
      <c r="D19" s="137"/>
      <c r="E19" s="137"/>
      <c r="F19" s="159"/>
      <c r="G19" s="204"/>
      <c r="H19" s="203"/>
      <c r="I19" s="203"/>
      <c r="J19" s="203"/>
      <c r="K19" s="203"/>
      <c r="L19" s="202"/>
      <c r="M19" s="162">
        <f t="shared" ref="M19:M53" si="15">COUNTA(H19,I19,L19)</f>
        <v>0</v>
      </c>
      <c r="N19" s="163" t="str">
        <f t="shared" ref="N19:N53" si="16">IF(L19="E",1,IF(L19="D",2,IF(L19="C",3,IF(L19="B",4,IF(L19="A",5,IF(L19=5,1,IF(L19=4,2,IF(L19=3,3,IF(L19=2,4,IF(L19=1,5,IF(L19="","")))))))))))</f>
        <v/>
      </c>
      <c r="O19" s="163" t="str">
        <f t="shared" si="0"/>
        <v/>
      </c>
      <c r="P19" s="163" t="str">
        <f t="shared" si="0"/>
        <v/>
      </c>
      <c r="Q19" s="163">
        <f t="shared" ref="Q19:Q53" si="17">IF($C$2&lt;6,0,IF($C$2&gt;=6,SUM(N19:P19)))</f>
        <v>0</v>
      </c>
      <c r="R19" s="103" t="str">
        <f t="shared" si="1"/>
        <v/>
      </c>
      <c r="S19" s="103" t="str">
        <f t="shared" si="2"/>
        <v/>
      </c>
      <c r="T19" s="103" t="str">
        <f t="shared" si="3"/>
        <v/>
      </c>
      <c r="U19" s="103" t="str">
        <f t="shared" ref="U19:U53" si="18">IF(C19="","",IF(J19="","",IF(J19=$C19,1,IF(J19&lt;$C19,1,IF(J19&gt;$C19,"",IF(J19="A+",1))))))</f>
        <v/>
      </c>
      <c r="V19" s="103" t="str">
        <f t="shared" si="4"/>
        <v/>
      </c>
      <c r="W19" s="103" t="str">
        <f t="shared" si="5"/>
        <v/>
      </c>
      <c r="X19" s="103">
        <f t="shared" si="6"/>
        <v>0</v>
      </c>
      <c r="Y19" s="164" t="b">
        <f t="shared" si="7"/>
        <v>0</v>
      </c>
      <c r="Z19" s="164" t="b">
        <f t="shared" si="8"/>
        <v>0</v>
      </c>
      <c r="AA19" s="164" t="b">
        <f t="shared" si="9"/>
        <v>0</v>
      </c>
      <c r="AB19" s="164" t="b">
        <f t="shared" si="10"/>
        <v>0</v>
      </c>
      <c r="AC19" s="164" t="b">
        <f t="shared" si="11"/>
        <v>0</v>
      </c>
      <c r="AD19" s="164" t="b">
        <f t="shared" ref="AD19:AD53" si="19">IF($C19="1",$AJ19)</f>
        <v>0</v>
      </c>
      <c r="AE19" s="164" t="b">
        <f t="shared" ref="AE19:AE53" si="20">IF($C19=2,$AJ19)</f>
        <v>0</v>
      </c>
      <c r="AF19" s="164" t="b">
        <f t="shared" ref="AF19:AF53" si="21">IF($C19=3,$AJ19)</f>
        <v>0</v>
      </c>
      <c r="AG19" s="164" t="b">
        <f t="shared" ref="AG19:AG53" si="22">IF($C19=4,$AJ19)</f>
        <v>0</v>
      </c>
      <c r="AH19" s="164" t="b">
        <f t="shared" ref="AH19:AH53" si="23">IF($C19=5,$AJ19)</f>
        <v>0</v>
      </c>
      <c r="AI19" s="169" t="str">
        <f t="shared" si="12"/>
        <v/>
      </c>
      <c r="AJ19" s="265" t="str">
        <f t="shared" si="13"/>
        <v/>
      </c>
      <c r="AK19" s="242" t="str">
        <f t="shared" ref="AK19:AK53" si="24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7" t="str">
        <f t="shared" ref="AL19:AL53" si="25">IF(AK19="","",IF(AK19="PRO",1,IF(AK19="LWOO",2,IF(AK19="BBL",3,IF(AK19="BBL/Kader",4,IF(AK19="Kader",5,IF(AK19="Kader/TL",6,IF(AK19="TL",7,IF(AK19="TL/Havo",8,IF(AK19="Havo",9,IF(AK19="Havo/VWO",10,IF(AK19="VWO",11))))))))))))</f>
        <v/>
      </c>
      <c r="AM19" s="168">
        <f t="shared" ref="AM19:AM53" si="26">IF(AL19="",0,IF(AL19&lt;AQ19,0,IF(AL19&gt;=AQ19,1)))</f>
        <v>0</v>
      </c>
      <c r="AN19" s="149" t="str">
        <f t="shared" ref="AN19:AN53" si="27">IF(E19="","",IF(E19="x",1))</f>
        <v/>
      </c>
      <c r="AO19" s="150" t="str">
        <f t="shared" ref="AO19:AO53" si="28">IF(D19="","",IF(D19="X",1))</f>
        <v/>
      </c>
      <c r="AP19" s="138"/>
      <c r="AQ19" s="167" t="str">
        <f t="shared" ref="AQ19:AQ53" si="29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0">IF($C$2&lt;6,"",IF(M19&lt;3,"",IF(O19=1,"&lt;1F",IF(O19&gt;3,"2F",IF(O19&gt;1,"1F")))))</f>
        <v/>
      </c>
      <c r="AS19" s="245" t="str">
        <f t="shared" ref="AS19:AS53" si="31">IF($C$2&lt;6,"",IF($M19&lt;3,"",IF(P19=1,"&lt;1F",IF(P19&gt;3,"2F",IF(P19&gt;1,"1F")))))</f>
        <v/>
      </c>
      <c r="AT19" s="245" t="str">
        <f t="shared" ref="AT19:AT53" si="32">IF($C$2&lt;6,"",IF($M19&lt;3,"",IF(N19&lt;=2,"&lt;1F",IF(N19&gt;3,"1S",IF(N19&gt;2,"1F")))))</f>
        <v/>
      </c>
      <c r="AU19" s="244"/>
      <c r="AV19" s="245"/>
      <c r="AW19" s="245"/>
      <c r="AX19" s="244"/>
      <c r="AY19" s="60" t="str">
        <f t="shared" ref="AY19:AY53" si="33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4"/>
        <v>0</v>
      </c>
    </row>
    <row r="20" spans="1:52" ht="15" customHeight="1" x14ac:dyDescent="0.25">
      <c r="A20">
        <v>3</v>
      </c>
      <c r="B20" s="267">
        <f>'M7'!B20</f>
        <v>0</v>
      </c>
      <c r="C20" s="260" t="str">
        <f>IF('M7'!C20="","",IF('M7'!C20&gt;0,'M7'!C20))</f>
        <v/>
      </c>
      <c r="D20" s="137"/>
      <c r="E20" s="138"/>
      <c r="F20" s="159"/>
      <c r="G20" s="204"/>
      <c r="H20" s="203"/>
      <c r="I20" s="203"/>
      <c r="J20" s="203"/>
      <c r="K20" s="203"/>
      <c r="L20" s="202"/>
      <c r="M20" s="162">
        <f t="shared" si="15"/>
        <v>0</v>
      </c>
      <c r="N20" s="163" t="str">
        <f t="shared" si="16"/>
        <v/>
      </c>
      <c r="O20" s="163" t="str">
        <f t="shared" si="0"/>
        <v/>
      </c>
      <c r="P20" s="163" t="str">
        <f t="shared" si="0"/>
        <v/>
      </c>
      <c r="Q20" s="163">
        <f t="shared" si="17"/>
        <v>0</v>
      </c>
      <c r="R20" s="103" t="str">
        <f t="shared" si="1"/>
        <v/>
      </c>
      <c r="S20" s="103" t="str">
        <f t="shared" si="2"/>
        <v/>
      </c>
      <c r="T20" s="103" t="str">
        <f t="shared" si="3"/>
        <v/>
      </c>
      <c r="U20" s="103" t="str">
        <f t="shared" si="18"/>
        <v/>
      </c>
      <c r="V20" s="103" t="str">
        <f t="shared" si="4"/>
        <v/>
      </c>
      <c r="W20" s="103" t="str">
        <f t="shared" si="5"/>
        <v/>
      </c>
      <c r="X20" s="103">
        <f t="shared" si="6"/>
        <v>0</v>
      </c>
      <c r="Y20" s="164" t="b">
        <f t="shared" si="7"/>
        <v>0</v>
      </c>
      <c r="Z20" s="164" t="b">
        <f t="shared" si="8"/>
        <v>0</v>
      </c>
      <c r="AA20" s="164" t="b">
        <f t="shared" si="9"/>
        <v>0</v>
      </c>
      <c r="AB20" s="164" t="b">
        <f t="shared" si="10"/>
        <v>0</v>
      </c>
      <c r="AC20" s="164" t="b">
        <f t="shared" si="11"/>
        <v>0</v>
      </c>
      <c r="AD20" s="164" t="b">
        <f t="shared" si="19"/>
        <v>0</v>
      </c>
      <c r="AE20" s="164" t="b">
        <f t="shared" si="20"/>
        <v>0</v>
      </c>
      <c r="AF20" s="164" t="b">
        <f t="shared" si="21"/>
        <v>0</v>
      </c>
      <c r="AG20" s="164" t="b">
        <f t="shared" si="22"/>
        <v>0</v>
      </c>
      <c r="AH20" s="164" t="b">
        <f t="shared" si="23"/>
        <v>0</v>
      </c>
      <c r="AI20" s="169" t="str">
        <f t="shared" si="12"/>
        <v/>
      </c>
      <c r="AJ20" s="265" t="str">
        <f t="shared" si="13"/>
        <v/>
      </c>
      <c r="AK20" s="242" t="str">
        <f t="shared" si="24"/>
        <v/>
      </c>
      <c r="AL20" s="167" t="str">
        <f t="shared" si="25"/>
        <v/>
      </c>
      <c r="AM20" s="168">
        <f t="shared" si="26"/>
        <v>0</v>
      </c>
      <c r="AN20" s="149" t="str">
        <f t="shared" si="27"/>
        <v/>
      </c>
      <c r="AO20" s="150" t="str">
        <f t="shared" si="28"/>
        <v/>
      </c>
      <c r="AP20" s="138"/>
      <c r="AQ20" s="167" t="str">
        <f t="shared" si="29"/>
        <v/>
      </c>
      <c r="AR20" s="245" t="str">
        <f t="shared" si="30"/>
        <v/>
      </c>
      <c r="AS20" s="245" t="str">
        <f t="shared" si="31"/>
        <v/>
      </c>
      <c r="AT20" s="245" t="str">
        <f t="shared" si="32"/>
        <v/>
      </c>
      <c r="AU20" s="244"/>
      <c r="AV20" s="245"/>
      <c r="AW20" s="245"/>
      <c r="AX20" s="244"/>
      <c r="AY20" s="60" t="str">
        <f t="shared" si="33"/>
        <v/>
      </c>
      <c r="AZ20" s="61">
        <f t="shared" si="14"/>
        <v>0</v>
      </c>
    </row>
    <row r="21" spans="1:52" ht="15" customHeight="1" x14ac:dyDescent="0.25">
      <c r="A21">
        <v>4</v>
      </c>
      <c r="B21" s="267">
        <f>'M7'!B21</f>
        <v>0</v>
      </c>
      <c r="C21" s="260" t="str">
        <f>IF('M7'!C21="","",IF('M7'!C21&gt;0,'M7'!C21))</f>
        <v/>
      </c>
      <c r="D21" s="138"/>
      <c r="E21" s="138"/>
      <c r="F21" s="159"/>
      <c r="G21" s="204"/>
      <c r="H21" s="203"/>
      <c r="I21" s="203"/>
      <c r="J21" s="203"/>
      <c r="K21" s="203"/>
      <c r="L21" s="202"/>
      <c r="M21" s="162">
        <f t="shared" si="15"/>
        <v>0</v>
      </c>
      <c r="N21" s="163" t="str">
        <f t="shared" si="16"/>
        <v/>
      </c>
      <c r="O21" s="163" t="str">
        <f t="shared" si="0"/>
        <v/>
      </c>
      <c r="P21" s="163" t="str">
        <f t="shared" si="0"/>
        <v/>
      </c>
      <c r="Q21" s="163">
        <f t="shared" si="17"/>
        <v>0</v>
      </c>
      <c r="R21" s="103" t="str">
        <f t="shared" si="1"/>
        <v/>
      </c>
      <c r="S21" s="103" t="str">
        <f t="shared" si="2"/>
        <v/>
      </c>
      <c r="T21" s="103" t="str">
        <f t="shared" si="3"/>
        <v/>
      </c>
      <c r="U21" s="103" t="str">
        <f t="shared" si="18"/>
        <v/>
      </c>
      <c r="V21" s="103" t="str">
        <f t="shared" si="4"/>
        <v/>
      </c>
      <c r="W21" s="103" t="str">
        <f t="shared" si="5"/>
        <v/>
      </c>
      <c r="X21" s="103">
        <f t="shared" si="6"/>
        <v>0</v>
      </c>
      <c r="Y21" s="164" t="b">
        <f t="shared" si="7"/>
        <v>0</v>
      </c>
      <c r="Z21" s="164" t="b">
        <f t="shared" si="8"/>
        <v>0</v>
      </c>
      <c r="AA21" s="164" t="b">
        <f t="shared" si="9"/>
        <v>0</v>
      </c>
      <c r="AB21" s="164" t="b">
        <f t="shared" si="10"/>
        <v>0</v>
      </c>
      <c r="AC21" s="164" t="b">
        <f t="shared" si="11"/>
        <v>0</v>
      </c>
      <c r="AD21" s="164" t="b">
        <f t="shared" si="19"/>
        <v>0</v>
      </c>
      <c r="AE21" s="164" t="b">
        <f t="shared" si="20"/>
        <v>0</v>
      </c>
      <c r="AF21" s="164" t="b">
        <f t="shared" si="21"/>
        <v>0</v>
      </c>
      <c r="AG21" s="164" t="b">
        <f t="shared" si="22"/>
        <v>0</v>
      </c>
      <c r="AH21" s="164" t="b">
        <f t="shared" si="23"/>
        <v>0</v>
      </c>
      <c r="AI21" s="169" t="str">
        <f t="shared" si="12"/>
        <v/>
      </c>
      <c r="AJ21" s="265" t="str">
        <f t="shared" si="13"/>
        <v/>
      </c>
      <c r="AK21" s="242" t="str">
        <f t="shared" si="24"/>
        <v/>
      </c>
      <c r="AL21" s="167" t="str">
        <f t="shared" si="25"/>
        <v/>
      </c>
      <c r="AM21" s="168">
        <f t="shared" si="26"/>
        <v>0</v>
      </c>
      <c r="AN21" s="149" t="str">
        <f t="shared" si="27"/>
        <v/>
      </c>
      <c r="AO21" s="150" t="str">
        <f t="shared" si="28"/>
        <v/>
      </c>
      <c r="AP21" s="138"/>
      <c r="AQ21" s="167" t="str">
        <f t="shared" si="29"/>
        <v/>
      </c>
      <c r="AR21" s="245" t="str">
        <f t="shared" si="30"/>
        <v/>
      </c>
      <c r="AS21" s="245" t="str">
        <f t="shared" si="31"/>
        <v/>
      </c>
      <c r="AT21" s="245" t="str">
        <f t="shared" si="32"/>
        <v/>
      </c>
      <c r="AU21" s="244"/>
      <c r="AV21" s="245"/>
      <c r="AW21" s="245"/>
      <c r="AX21" s="244"/>
      <c r="AY21" s="60" t="str">
        <f t="shared" si="33"/>
        <v/>
      </c>
      <c r="AZ21" s="61">
        <f t="shared" si="14"/>
        <v>0</v>
      </c>
    </row>
    <row r="22" spans="1:52" ht="15" customHeight="1" x14ac:dyDescent="0.25">
      <c r="A22">
        <v>5</v>
      </c>
      <c r="B22" s="267">
        <f>'M7'!B22</f>
        <v>0</v>
      </c>
      <c r="C22" s="260" t="str">
        <f>IF('M7'!C22="","",IF('M7'!C22&gt;0,'M7'!C22))</f>
        <v/>
      </c>
      <c r="D22" s="138"/>
      <c r="E22" s="138"/>
      <c r="F22" s="159"/>
      <c r="G22" s="204"/>
      <c r="H22" s="203"/>
      <c r="I22" s="203"/>
      <c r="J22" s="203"/>
      <c r="K22" s="203"/>
      <c r="L22" s="202"/>
      <c r="M22" s="162">
        <f t="shared" si="15"/>
        <v>0</v>
      </c>
      <c r="N22" s="163" t="str">
        <f t="shared" si="16"/>
        <v/>
      </c>
      <c r="O22" s="163" t="str">
        <f t="shared" si="0"/>
        <v/>
      </c>
      <c r="P22" s="163" t="str">
        <f t="shared" si="0"/>
        <v/>
      </c>
      <c r="Q22" s="163">
        <f t="shared" si="17"/>
        <v>0</v>
      </c>
      <c r="R22" s="103" t="str">
        <f t="shared" si="1"/>
        <v/>
      </c>
      <c r="S22" s="103" t="str">
        <f t="shared" si="2"/>
        <v/>
      </c>
      <c r="T22" s="103" t="str">
        <f t="shared" si="3"/>
        <v/>
      </c>
      <c r="U22" s="103" t="str">
        <f t="shared" si="18"/>
        <v/>
      </c>
      <c r="V22" s="103" t="str">
        <f t="shared" si="4"/>
        <v/>
      </c>
      <c r="W22" s="103" t="str">
        <f t="shared" si="5"/>
        <v/>
      </c>
      <c r="X22" s="103">
        <f t="shared" si="6"/>
        <v>0</v>
      </c>
      <c r="Y22" s="164" t="b">
        <f t="shared" si="7"/>
        <v>0</v>
      </c>
      <c r="Z22" s="164" t="b">
        <f t="shared" si="8"/>
        <v>0</v>
      </c>
      <c r="AA22" s="164" t="b">
        <f t="shared" si="9"/>
        <v>0</v>
      </c>
      <c r="AB22" s="164" t="b">
        <f t="shared" si="10"/>
        <v>0</v>
      </c>
      <c r="AC22" s="164" t="b">
        <f t="shared" si="11"/>
        <v>0</v>
      </c>
      <c r="AD22" s="164" t="b">
        <f t="shared" si="19"/>
        <v>0</v>
      </c>
      <c r="AE22" s="164" t="b">
        <f t="shared" si="20"/>
        <v>0</v>
      </c>
      <c r="AF22" s="164" t="b">
        <f t="shared" si="21"/>
        <v>0</v>
      </c>
      <c r="AG22" s="164" t="b">
        <f t="shared" si="22"/>
        <v>0</v>
      </c>
      <c r="AH22" s="164" t="b">
        <f t="shared" si="23"/>
        <v>0</v>
      </c>
      <c r="AI22" s="169" t="str">
        <f t="shared" si="12"/>
        <v/>
      </c>
      <c r="AJ22" s="265" t="str">
        <f t="shared" si="13"/>
        <v/>
      </c>
      <c r="AK22" s="242" t="str">
        <f t="shared" si="24"/>
        <v/>
      </c>
      <c r="AL22" s="167" t="str">
        <f t="shared" si="25"/>
        <v/>
      </c>
      <c r="AM22" s="168">
        <f t="shared" si="26"/>
        <v>0</v>
      </c>
      <c r="AN22" s="149" t="str">
        <f t="shared" si="27"/>
        <v/>
      </c>
      <c r="AO22" s="150" t="str">
        <f t="shared" si="28"/>
        <v/>
      </c>
      <c r="AP22" s="138"/>
      <c r="AQ22" s="167" t="str">
        <f t="shared" si="29"/>
        <v/>
      </c>
      <c r="AR22" s="245" t="str">
        <f t="shared" si="30"/>
        <v/>
      </c>
      <c r="AS22" s="245" t="str">
        <f t="shared" si="31"/>
        <v/>
      </c>
      <c r="AT22" s="245" t="str">
        <f t="shared" si="32"/>
        <v/>
      </c>
      <c r="AU22" s="244"/>
      <c r="AV22" s="245"/>
      <c r="AW22" s="245"/>
      <c r="AX22" s="244"/>
      <c r="AY22" s="60" t="str">
        <f t="shared" si="33"/>
        <v/>
      </c>
      <c r="AZ22" s="61">
        <f t="shared" si="14"/>
        <v>0</v>
      </c>
    </row>
    <row r="23" spans="1:52" ht="15" customHeight="1" x14ac:dyDescent="0.25">
      <c r="A23">
        <v>6</v>
      </c>
      <c r="B23" s="267">
        <f>'M7'!B23</f>
        <v>0</v>
      </c>
      <c r="C23" s="260" t="str">
        <f>IF('M7'!C23="","",IF('M7'!C23&gt;0,'M7'!C23))</f>
        <v/>
      </c>
      <c r="D23" s="138"/>
      <c r="E23" s="138"/>
      <c r="F23" s="159"/>
      <c r="G23" s="204"/>
      <c r="H23" s="203"/>
      <c r="I23" s="203"/>
      <c r="J23" s="203"/>
      <c r="K23" s="203"/>
      <c r="L23" s="202"/>
      <c r="M23" s="162">
        <f t="shared" si="15"/>
        <v>0</v>
      </c>
      <c r="N23" s="163" t="str">
        <f t="shared" si="16"/>
        <v/>
      </c>
      <c r="O23" s="163" t="str">
        <f t="shared" si="0"/>
        <v/>
      </c>
      <c r="P23" s="163" t="str">
        <f t="shared" si="0"/>
        <v/>
      </c>
      <c r="Q23" s="163">
        <f t="shared" si="17"/>
        <v>0</v>
      </c>
      <c r="R23" s="103" t="str">
        <f t="shared" si="1"/>
        <v/>
      </c>
      <c r="S23" s="103" t="str">
        <f t="shared" si="2"/>
        <v/>
      </c>
      <c r="T23" s="103" t="str">
        <f t="shared" si="3"/>
        <v/>
      </c>
      <c r="U23" s="103" t="str">
        <f t="shared" si="18"/>
        <v/>
      </c>
      <c r="V23" s="103" t="str">
        <f t="shared" si="4"/>
        <v/>
      </c>
      <c r="W23" s="103" t="str">
        <f t="shared" si="5"/>
        <v/>
      </c>
      <c r="X23" s="103">
        <f t="shared" si="6"/>
        <v>0</v>
      </c>
      <c r="Y23" s="164" t="b">
        <f t="shared" si="7"/>
        <v>0</v>
      </c>
      <c r="Z23" s="164" t="b">
        <f t="shared" si="8"/>
        <v>0</v>
      </c>
      <c r="AA23" s="164" t="b">
        <f t="shared" si="9"/>
        <v>0</v>
      </c>
      <c r="AB23" s="164" t="b">
        <f t="shared" si="10"/>
        <v>0</v>
      </c>
      <c r="AC23" s="164" t="b">
        <f t="shared" si="11"/>
        <v>0</v>
      </c>
      <c r="AD23" s="164" t="b">
        <f t="shared" si="19"/>
        <v>0</v>
      </c>
      <c r="AE23" s="164" t="b">
        <f t="shared" si="20"/>
        <v>0</v>
      </c>
      <c r="AF23" s="164" t="b">
        <f t="shared" si="21"/>
        <v>0</v>
      </c>
      <c r="AG23" s="164" t="b">
        <f t="shared" si="22"/>
        <v>0</v>
      </c>
      <c r="AH23" s="164" t="b">
        <f t="shared" si="23"/>
        <v>0</v>
      </c>
      <c r="AI23" s="169" t="str">
        <f t="shared" si="12"/>
        <v/>
      </c>
      <c r="AJ23" s="265" t="str">
        <f t="shared" si="13"/>
        <v/>
      </c>
      <c r="AK23" s="242" t="str">
        <f t="shared" si="24"/>
        <v/>
      </c>
      <c r="AL23" s="167" t="str">
        <f>IF(AK23="","",IF(AK23="PRO",1,IF(AK23="PRO/BBL",2,IF(AK23="BBL",3,IF(AK23="BBL/Kader",4,IF(AK23="Kader",5,IF(AK23="Kader/TL",6,IF(AK23="TL",7,IF(AK23="TL/Havo",8,IF(AK23="Havo",9,IF(AK23="Havo/VWO",10,IF(AK23="VWO",11))))))))))))</f>
        <v/>
      </c>
      <c r="AM23" s="168">
        <f t="shared" si="26"/>
        <v>0</v>
      </c>
      <c r="AN23" s="149" t="str">
        <f t="shared" si="27"/>
        <v/>
      </c>
      <c r="AO23" s="150" t="str">
        <f t="shared" si="28"/>
        <v/>
      </c>
      <c r="AP23" s="138"/>
      <c r="AQ23" s="167" t="str">
        <f t="shared" si="29"/>
        <v/>
      </c>
      <c r="AR23" s="245" t="str">
        <f t="shared" si="30"/>
        <v/>
      </c>
      <c r="AS23" s="245" t="str">
        <f t="shared" si="31"/>
        <v/>
      </c>
      <c r="AT23" s="245" t="str">
        <f t="shared" si="32"/>
        <v/>
      </c>
      <c r="AU23" s="244"/>
      <c r="AV23" s="245"/>
      <c r="AW23" s="245"/>
      <c r="AX23" s="244"/>
      <c r="AY23" s="60" t="str">
        <f t="shared" si="33"/>
        <v/>
      </c>
      <c r="AZ23" s="61">
        <f t="shared" si="14"/>
        <v>0</v>
      </c>
    </row>
    <row r="24" spans="1:52" ht="15" customHeight="1" x14ac:dyDescent="0.25">
      <c r="A24">
        <v>7</v>
      </c>
      <c r="B24" s="267">
        <f>'M7'!B24</f>
        <v>0</v>
      </c>
      <c r="C24" s="260" t="str">
        <f>IF('M7'!C24="","",IF('M7'!C24&gt;0,'M7'!C24))</f>
        <v/>
      </c>
      <c r="D24" s="137"/>
      <c r="E24" s="137"/>
      <c r="F24" s="159"/>
      <c r="G24" s="204"/>
      <c r="H24" s="203"/>
      <c r="I24" s="203"/>
      <c r="J24" s="203"/>
      <c r="K24" s="203"/>
      <c r="L24" s="202"/>
      <c r="M24" s="162">
        <f t="shared" si="15"/>
        <v>0</v>
      </c>
      <c r="N24" s="163" t="str">
        <f t="shared" si="16"/>
        <v/>
      </c>
      <c r="O24" s="163" t="str">
        <f t="shared" si="0"/>
        <v/>
      </c>
      <c r="P24" s="163" t="str">
        <f t="shared" si="0"/>
        <v/>
      </c>
      <c r="Q24" s="163">
        <f t="shared" si="17"/>
        <v>0</v>
      </c>
      <c r="R24" s="103" t="str">
        <f t="shared" si="1"/>
        <v/>
      </c>
      <c r="S24" s="103" t="str">
        <f t="shared" si="2"/>
        <v/>
      </c>
      <c r="T24" s="103" t="str">
        <f t="shared" si="3"/>
        <v/>
      </c>
      <c r="U24" s="103" t="str">
        <f t="shared" si="18"/>
        <v/>
      </c>
      <c r="V24" s="103" t="str">
        <f t="shared" si="4"/>
        <v/>
      </c>
      <c r="W24" s="103" t="str">
        <f t="shared" si="5"/>
        <v/>
      </c>
      <c r="X24" s="103">
        <f t="shared" si="6"/>
        <v>0</v>
      </c>
      <c r="Y24" s="164" t="b">
        <f t="shared" si="7"/>
        <v>0</v>
      </c>
      <c r="Z24" s="164" t="b">
        <f t="shared" si="8"/>
        <v>0</v>
      </c>
      <c r="AA24" s="164" t="b">
        <f t="shared" si="9"/>
        <v>0</v>
      </c>
      <c r="AB24" s="164" t="b">
        <f t="shared" si="10"/>
        <v>0</v>
      </c>
      <c r="AC24" s="164" t="b">
        <f t="shared" si="11"/>
        <v>0</v>
      </c>
      <c r="AD24" s="164" t="b">
        <f t="shared" si="19"/>
        <v>0</v>
      </c>
      <c r="AE24" s="164" t="b">
        <f t="shared" si="20"/>
        <v>0</v>
      </c>
      <c r="AF24" s="164" t="b">
        <f t="shared" si="21"/>
        <v>0</v>
      </c>
      <c r="AG24" s="164" t="b">
        <f t="shared" si="22"/>
        <v>0</v>
      </c>
      <c r="AH24" s="164" t="b">
        <f t="shared" si="23"/>
        <v>0</v>
      </c>
      <c r="AI24" s="169" t="str">
        <f t="shared" si="12"/>
        <v/>
      </c>
      <c r="AJ24" s="265" t="str">
        <f t="shared" si="13"/>
        <v/>
      </c>
      <c r="AK24" s="242" t="str">
        <f t="shared" si="24"/>
        <v/>
      </c>
      <c r="AL24" s="167" t="str">
        <f t="shared" si="25"/>
        <v/>
      </c>
      <c r="AM24" s="168">
        <f t="shared" si="26"/>
        <v>0</v>
      </c>
      <c r="AN24" s="149" t="str">
        <f t="shared" si="27"/>
        <v/>
      </c>
      <c r="AO24" s="150" t="str">
        <f t="shared" si="28"/>
        <v/>
      </c>
      <c r="AP24" s="138"/>
      <c r="AQ24" s="167" t="str">
        <f t="shared" si="29"/>
        <v/>
      </c>
      <c r="AR24" s="245" t="str">
        <f t="shared" si="30"/>
        <v/>
      </c>
      <c r="AS24" s="245" t="str">
        <f t="shared" si="31"/>
        <v/>
      </c>
      <c r="AT24" s="245" t="str">
        <f t="shared" si="32"/>
        <v/>
      </c>
      <c r="AU24" s="244"/>
      <c r="AV24" s="245"/>
      <c r="AW24" s="245"/>
      <c r="AX24" s="244"/>
      <c r="AY24" s="60" t="str">
        <f t="shared" si="33"/>
        <v/>
      </c>
      <c r="AZ24" s="61">
        <f t="shared" si="14"/>
        <v>0</v>
      </c>
    </row>
    <row r="25" spans="1:52" ht="15" customHeight="1" x14ac:dyDescent="0.25">
      <c r="A25">
        <v>8</v>
      </c>
      <c r="B25" s="267">
        <f>'M7'!B25</f>
        <v>0</v>
      </c>
      <c r="C25" s="260" t="str">
        <f>IF('M7'!C25="","",IF('M7'!C25&gt;0,'M7'!C25))</f>
        <v/>
      </c>
      <c r="D25" s="138"/>
      <c r="E25" s="138"/>
      <c r="F25" s="159"/>
      <c r="G25" s="172"/>
      <c r="H25" s="203"/>
      <c r="I25" s="203"/>
      <c r="J25" s="203"/>
      <c r="K25" s="171"/>
      <c r="L25" s="202"/>
      <c r="M25" s="162">
        <f t="shared" si="15"/>
        <v>0</v>
      </c>
      <c r="N25" s="163" t="str">
        <f t="shared" si="16"/>
        <v/>
      </c>
      <c r="O25" s="163" t="str">
        <f t="shared" si="0"/>
        <v/>
      </c>
      <c r="P25" s="163" t="str">
        <f t="shared" si="0"/>
        <v/>
      </c>
      <c r="Q25" s="163">
        <f t="shared" si="17"/>
        <v>0</v>
      </c>
      <c r="R25" s="103" t="str">
        <f t="shared" si="1"/>
        <v/>
      </c>
      <c r="S25" s="103" t="str">
        <f t="shared" si="2"/>
        <v/>
      </c>
      <c r="T25" s="103" t="str">
        <f t="shared" si="3"/>
        <v/>
      </c>
      <c r="U25" s="103" t="str">
        <f t="shared" si="18"/>
        <v/>
      </c>
      <c r="V25" s="103" t="str">
        <f t="shared" si="4"/>
        <v/>
      </c>
      <c r="W25" s="103" t="str">
        <f t="shared" si="5"/>
        <v/>
      </c>
      <c r="X25" s="103">
        <f t="shared" si="6"/>
        <v>0</v>
      </c>
      <c r="Y25" s="164" t="b">
        <f t="shared" si="7"/>
        <v>0</v>
      </c>
      <c r="Z25" s="164" t="b">
        <f t="shared" si="8"/>
        <v>0</v>
      </c>
      <c r="AA25" s="164" t="b">
        <f t="shared" si="9"/>
        <v>0</v>
      </c>
      <c r="AB25" s="164" t="b">
        <f t="shared" si="10"/>
        <v>0</v>
      </c>
      <c r="AC25" s="164" t="b">
        <f t="shared" si="11"/>
        <v>0</v>
      </c>
      <c r="AD25" s="164" t="b">
        <f t="shared" si="19"/>
        <v>0</v>
      </c>
      <c r="AE25" s="164" t="b">
        <f t="shared" si="20"/>
        <v>0</v>
      </c>
      <c r="AF25" s="164" t="b">
        <f t="shared" si="21"/>
        <v>0</v>
      </c>
      <c r="AG25" s="164" t="b">
        <f t="shared" si="22"/>
        <v>0</v>
      </c>
      <c r="AH25" s="164" t="b">
        <f t="shared" si="23"/>
        <v>0</v>
      </c>
      <c r="AI25" s="169" t="str">
        <f t="shared" si="12"/>
        <v/>
      </c>
      <c r="AJ25" s="265" t="str">
        <f t="shared" si="13"/>
        <v/>
      </c>
      <c r="AK25" s="242" t="str">
        <f t="shared" si="24"/>
        <v/>
      </c>
      <c r="AL25" s="167" t="str">
        <f t="shared" si="25"/>
        <v/>
      </c>
      <c r="AM25" s="168">
        <f t="shared" si="26"/>
        <v>0</v>
      </c>
      <c r="AN25" s="149" t="str">
        <f t="shared" si="27"/>
        <v/>
      </c>
      <c r="AO25" s="150" t="str">
        <f t="shared" si="28"/>
        <v/>
      </c>
      <c r="AP25" s="138"/>
      <c r="AQ25" s="167" t="str">
        <f t="shared" si="29"/>
        <v/>
      </c>
      <c r="AR25" s="245" t="str">
        <f t="shared" si="30"/>
        <v/>
      </c>
      <c r="AS25" s="245" t="str">
        <f t="shared" si="31"/>
        <v/>
      </c>
      <c r="AT25" s="245" t="str">
        <f t="shared" si="32"/>
        <v/>
      </c>
      <c r="AU25" s="244"/>
      <c r="AV25" s="245" t="str">
        <f t="shared" ref="AV25:AV53" si="34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5">IF(AV25="",0,IF(AV25&lt;AQ25,0,IF(AV25&gt;=AQ25,1)))</f>
        <v>0</v>
      </c>
      <c r="AX25" s="244"/>
      <c r="AY25" s="60" t="str">
        <f t="shared" si="33"/>
        <v/>
      </c>
      <c r="AZ25" s="61">
        <f t="shared" si="14"/>
        <v>0</v>
      </c>
    </row>
    <row r="26" spans="1:52" ht="15" customHeight="1" x14ac:dyDescent="0.25">
      <c r="A26">
        <v>9</v>
      </c>
      <c r="B26" s="267">
        <f>'M7'!B26</f>
        <v>0</v>
      </c>
      <c r="C26" s="260" t="str">
        <f>IF('M7'!C26="","",IF('M7'!C26&gt;0,'M7'!C26))</f>
        <v/>
      </c>
      <c r="D26" s="138"/>
      <c r="E26" s="138"/>
      <c r="F26" s="159"/>
      <c r="G26" s="172"/>
      <c r="H26" s="203"/>
      <c r="I26" s="203"/>
      <c r="J26" s="203"/>
      <c r="K26" s="171"/>
      <c r="L26" s="202"/>
      <c r="M26" s="162">
        <f t="shared" si="15"/>
        <v>0</v>
      </c>
      <c r="N26" s="163" t="str">
        <f t="shared" si="16"/>
        <v/>
      </c>
      <c r="O26" s="163" t="str">
        <f t="shared" si="0"/>
        <v/>
      </c>
      <c r="P26" s="163" t="str">
        <f t="shared" si="0"/>
        <v/>
      </c>
      <c r="Q26" s="163">
        <f t="shared" si="17"/>
        <v>0</v>
      </c>
      <c r="R26" s="103" t="str">
        <f t="shared" si="1"/>
        <v/>
      </c>
      <c r="S26" s="103" t="str">
        <f t="shared" si="2"/>
        <v/>
      </c>
      <c r="T26" s="103" t="str">
        <f t="shared" si="3"/>
        <v/>
      </c>
      <c r="U26" s="103" t="str">
        <f t="shared" si="18"/>
        <v/>
      </c>
      <c r="V26" s="103" t="str">
        <f t="shared" si="4"/>
        <v/>
      </c>
      <c r="W26" s="103" t="str">
        <f t="shared" si="5"/>
        <v/>
      </c>
      <c r="X26" s="103">
        <f t="shared" si="6"/>
        <v>0</v>
      </c>
      <c r="Y26" s="164" t="b">
        <f t="shared" si="7"/>
        <v>0</v>
      </c>
      <c r="Z26" s="164" t="b">
        <f t="shared" si="8"/>
        <v>0</v>
      </c>
      <c r="AA26" s="164" t="b">
        <f t="shared" si="9"/>
        <v>0</v>
      </c>
      <c r="AB26" s="164" t="b">
        <f t="shared" si="10"/>
        <v>0</v>
      </c>
      <c r="AC26" s="164" t="b">
        <f t="shared" si="11"/>
        <v>0</v>
      </c>
      <c r="AD26" s="164" t="b">
        <f t="shared" si="19"/>
        <v>0</v>
      </c>
      <c r="AE26" s="164" t="b">
        <f t="shared" si="20"/>
        <v>0</v>
      </c>
      <c r="AF26" s="164" t="b">
        <f t="shared" si="21"/>
        <v>0</v>
      </c>
      <c r="AG26" s="164" t="b">
        <f t="shared" si="22"/>
        <v>0</v>
      </c>
      <c r="AH26" s="164" t="b">
        <f t="shared" si="23"/>
        <v>0</v>
      </c>
      <c r="AI26" s="169" t="str">
        <f t="shared" si="12"/>
        <v/>
      </c>
      <c r="AJ26" s="265" t="str">
        <f t="shared" si="13"/>
        <v/>
      </c>
      <c r="AK26" s="242" t="str">
        <f t="shared" si="24"/>
        <v/>
      </c>
      <c r="AL26" s="167" t="str">
        <f t="shared" si="25"/>
        <v/>
      </c>
      <c r="AM26" s="168">
        <f t="shared" si="26"/>
        <v>0</v>
      </c>
      <c r="AN26" s="149" t="str">
        <f t="shared" si="27"/>
        <v/>
      </c>
      <c r="AO26" s="150" t="str">
        <f t="shared" si="28"/>
        <v/>
      </c>
      <c r="AP26" s="138"/>
      <c r="AQ26" s="167" t="str">
        <f t="shared" si="29"/>
        <v/>
      </c>
      <c r="AR26" s="245" t="str">
        <f t="shared" si="30"/>
        <v/>
      </c>
      <c r="AS26" s="245" t="str">
        <f t="shared" si="31"/>
        <v/>
      </c>
      <c r="AT26" s="245" t="str">
        <f t="shared" si="32"/>
        <v/>
      </c>
      <c r="AU26" s="244"/>
      <c r="AV26" s="245" t="str">
        <f t="shared" si="34"/>
        <v/>
      </c>
      <c r="AW26" s="245">
        <f t="shared" si="35"/>
        <v>0</v>
      </c>
      <c r="AX26" s="244"/>
      <c r="AY26" s="60" t="str">
        <f t="shared" si="33"/>
        <v/>
      </c>
      <c r="AZ26" s="61">
        <f t="shared" si="14"/>
        <v>0</v>
      </c>
    </row>
    <row r="27" spans="1:52" ht="15" customHeight="1" x14ac:dyDescent="0.25">
      <c r="A27">
        <v>10</v>
      </c>
      <c r="B27" s="267">
        <f>'M7'!B27</f>
        <v>0</v>
      </c>
      <c r="C27" s="260" t="str">
        <f>IF('M7'!C27="","",IF('M7'!C27&gt;0,'M7'!C27))</f>
        <v/>
      </c>
      <c r="D27" s="138"/>
      <c r="E27" s="138"/>
      <c r="F27" s="159"/>
      <c r="G27" s="172"/>
      <c r="H27" s="203"/>
      <c r="I27" s="203"/>
      <c r="J27" s="203"/>
      <c r="K27" s="171"/>
      <c r="L27" s="202"/>
      <c r="M27" s="162">
        <f t="shared" si="15"/>
        <v>0</v>
      </c>
      <c r="N27" s="163" t="str">
        <f t="shared" si="16"/>
        <v/>
      </c>
      <c r="O27" s="163" t="str">
        <f t="shared" si="0"/>
        <v/>
      </c>
      <c r="P27" s="163" t="str">
        <f t="shared" si="0"/>
        <v/>
      </c>
      <c r="Q27" s="163">
        <f t="shared" si="17"/>
        <v>0</v>
      </c>
      <c r="R27" s="103" t="str">
        <f t="shared" si="1"/>
        <v/>
      </c>
      <c r="S27" s="103" t="str">
        <f t="shared" si="2"/>
        <v/>
      </c>
      <c r="T27" s="103" t="str">
        <f t="shared" si="3"/>
        <v/>
      </c>
      <c r="U27" s="103" t="str">
        <f t="shared" si="18"/>
        <v/>
      </c>
      <c r="V27" s="103" t="str">
        <f t="shared" si="4"/>
        <v/>
      </c>
      <c r="W27" s="103" t="str">
        <f t="shared" si="5"/>
        <v/>
      </c>
      <c r="X27" s="103">
        <f t="shared" si="6"/>
        <v>0</v>
      </c>
      <c r="Y27" s="164" t="b">
        <f t="shared" si="7"/>
        <v>0</v>
      </c>
      <c r="Z27" s="164" t="b">
        <f t="shared" si="8"/>
        <v>0</v>
      </c>
      <c r="AA27" s="164" t="b">
        <f t="shared" si="9"/>
        <v>0</v>
      </c>
      <c r="AB27" s="164" t="b">
        <f t="shared" si="10"/>
        <v>0</v>
      </c>
      <c r="AC27" s="164" t="b">
        <f t="shared" si="11"/>
        <v>0</v>
      </c>
      <c r="AD27" s="164" t="b">
        <f t="shared" si="19"/>
        <v>0</v>
      </c>
      <c r="AE27" s="164" t="b">
        <f t="shared" si="20"/>
        <v>0</v>
      </c>
      <c r="AF27" s="164" t="b">
        <f t="shared" si="21"/>
        <v>0</v>
      </c>
      <c r="AG27" s="164" t="b">
        <f t="shared" si="22"/>
        <v>0</v>
      </c>
      <c r="AH27" s="164" t="b">
        <f t="shared" si="23"/>
        <v>0</v>
      </c>
      <c r="AI27" s="169" t="str">
        <f t="shared" si="12"/>
        <v/>
      </c>
      <c r="AJ27" s="265" t="str">
        <f t="shared" si="13"/>
        <v/>
      </c>
      <c r="AK27" s="242" t="str">
        <f t="shared" si="24"/>
        <v/>
      </c>
      <c r="AL27" s="167" t="str">
        <f t="shared" si="25"/>
        <v/>
      </c>
      <c r="AM27" s="168">
        <f t="shared" si="26"/>
        <v>0</v>
      </c>
      <c r="AN27" s="149" t="str">
        <f t="shared" si="27"/>
        <v/>
      </c>
      <c r="AO27" s="150" t="str">
        <f t="shared" si="28"/>
        <v/>
      </c>
      <c r="AP27" s="138"/>
      <c r="AQ27" s="167" t="str">
        <f t="shared" si="29"/>
        <v/>
      </c>
      <c r="AR27" s="245" t="str">
        <f t="shared" si="30"/>
        <v/>
      </c>
      <c r="AS27" s="245" t="str">
        <f t="shared" si="31"/>
        <v/>
      </c>
      <c r="AT27" s="245" t="str">
        <f t="shared" si="32"/>
        <v/>
      </c>
      <c r="AU27" s="244"/>
      <c r="AV27" s="245" t="str">
        <f t="shared" si="34"/>
        <v/>
      </c>
      <c r="AW27" s="245">
        <f t="shared" si="35"/>
        <v>0</v>
      </c>
      <c r="AX27" s="244"/>
      <c r="AY27" s="60" t="str">
        <f t="shared" si="33"/>
        <v/>
      </c>
      <c r="AZ27" s="61">
        <f t="shared" si="14"/>
        <v>0</v>
      </c>
    </row>
    <row r="28" spans="1:52" ht="15" customHeight="1" x14ac:dyDescent="0.25">
      <c r="A28">
        <v>11</v>
      </c>
      <c r="B28" s="267">
        <f>'M7'!B28</f>
        <v>0</v>
      </c>
      <c r="C28" s="260" t="str">
        <f>IF('M7'!C28="","",IF('M7'!C28&gt;0,'M7'!C28))</f>
        <v/>
      </c>
      <c r="D28" s="138"/>
      <c r="E28" s="138"/>
      <c r="F28" s="159"/>
      <c r="G28" s="172"/>
      <c r="H28" s="203"/>
      <c r="I28" s="203"/>
      <c r="J28" s="203"/>
      <c r="K28" s="171"/>
      <c r="L28" s="202"/>
      <c r="M28" s="162">
        <f t="shared" si="15"/>
        <v>0</v>
      </c>
      <c r="N28" s="163" t="str">
        <f t="shared" si="16"/>
        <v/>
      </c>
      <c r="O28" s="163" t="str">
        <f t="shared" si="0"/>
        <v/>
      </c>
      <c r="P28" s="163" t="str">
        <f t="shared" si="0"/>
        <v/>
      </c>
      <c r="Q28" s="163">
        <f t="shared" si="17"/>
        <v>0</v>
      </c>
      <c r="R28" s="103" t="str">
        <f t="shared" si="1"/>
        <v/>
      </c>
      <c r="S28" s="103" t="str">
        <f t="shared" si="2"/>
        <v/>
      </c>
      <c r="T28" s="103" t="str">
        <f t="shared" si="3"/>
        <v/>
      </c>
      <c r="U28" s="103" t="str">
        <f t="shared" si="18"/>
        <v/>
      </c>
      <c r="V28" s="103" t="str">
        <f t="shared" si="4"/>
        <v/>
      </c>
      <c r="W28" s="103" t="str">
        <f t="shared" si="5"/>
        <v/>
      </c>
      <c r="X28" s="103">
        <f t="shared" si="6"/>
        <v>0</v>
      </c>
      <c r="Y28" s="164" t="b">
        <f t="shared" si="7"/>
        <v>0</v>
      </c>
      <c r="Z28" s="164" t="b">
        <f t="shared" si="8"/>
        <v>0</v>
      </c>
      <c r="AA28" s="164" t="b">
        <f t="shared" si="9"/>
        <v>0</v>
      </c>
      <c r="AB28" s="164" t="b">
        <f t="shared" si="10"/>
        <v>0</v>
      </c>
      <c r="AC28" s="164" t="b">
        <f t="shared" si="11"/>
        <v>0</v>
      </c>
      <c r="AD28" s="164" t="b">
        <f t="shared" si="19"/>
        <v>0</v>
      </c>
      <c r="AE28" s="164" t="b">
        <f t="shared" si="20"/>
        <v>0</v>
      </c>
      <c r="AF28" s="164" t="b">
        <f t="shared" si="21"/>
        <v>0</v>
      </c>
      <c r="AG28" s="164" t="b">
        <f t="shared" si="22"/>
        <v>0</v>
      </c>
      <c r="AH28" s="164" t="b">
        <f t="shared" si="23"/>
        <v>0</v>
      </c>
      <c r="AI28" s="169" t="str">
        <f t="shared" si="12"/>
        <v/>
      </c>
      <c r="AJ28" s="265" t="str">
        <f t="shared" si="13"/>
        <v/>
      </c>
      <c r="AK28" s="242" t="str">
        <f t="shared" si="24"/>
        <v/>
      </c>
      <c r="AL28" s="167" t="str">
        <f t="shared" si="25"/>
        <v/>
      </c>
      <c r="AM28" s="168">
        <f t="shared" si="26"/>
        <v>0</v>
      </c>
      <c r="AN28" s="149" t="str">
        <f t="shared" si="27"/>
        <v/>
      </c>
      <c r="AO28" s="150" t="str">
        <f t="shared" si="28"/>
        <v/>
      </c>
      <c r="AP28" s="138"/>
      <c r="AQ28" s="167" t="str">
        <f t="shared" si="29"/>
        <v/>
      </c>
      <c r="AR28" s="245" t="str">
        <f t="shared" si="30"/>
        <v/>
      </c>
      <c r="AS28" s="245" t="str">
        <f t="shared" si="31"/>
        <v/>
      </c>
      <c r="AT28" s="245" t="str">
        <f t="shared" si="32"/>
        <v/>
      </c>
      <c r="AU28" s="244"/>
      <c r="AV28" s="245" t="str">
        <f t="shared" si="34"/>
        <v/>
      </c>
      <c r="AW28" s="245">
        <f t="shared" si="35"/>
        <v>0</v>
      </c>
      <c r="AX28" s="244"/>
      <c r="AY28" s="60" t="str">
        <f t="shared" si="33"/>
        <v/>
      </c>
      <c r="AZ28" s="61">
        <f t="shared" si="14"/>
        <v>0</v>
      </c>
    </row>
    <row r="29" spans="1:52" ht="15" customHeight="1" x14ac:dyDescent="0.25">
      <c r="A29">
        <v>12</v>
      </c>
      <c r="B29" s="267">
        <f>'M7'!B29</f>
        <v>0</v>
      </c>
      <c r="C29" s="260" t="str">
        <f>IF('M7'!C29="","",IF('M7'!C29&gt;0,'M7'!C29))</f>
        <v/>
      </c>
      <c r="D29" s="138"/>
      <c r="E29" s="138"/>
      <c r="F29" s="159"/>
      <c r="G29" s="172"/>
      <c r="H29" s="203"/>
      <c r="I29" s="203"/>
      <c r="J29" s="203"/>
      <c r="K29" s="171"/>
      <c r="L29" s="202"/>
      <c r="M29" s="162">
        <f t="shared" si="15"/>
        <v>0</v>
      </c>
      <c r="N29" s="163" t="str">
        <f t="shared" si="16"/>
        <v/>
      </c>
      <c r="O29" s="163" t="str">
        <f t="shared" si="0"/>
        <v/>
      </c>
      <c r="P29" s="163" t="str">
        <f t="shared" si="0"/>
        <v/>
      </c>
      <c r="Q29" s="163">
        <f t="shared" si="17"/>
        <v>0</v>
      </c>
      <c r="R29" s="103" t="str">
        <f t="shared" si="1"/>
        <v/>
      </c>
      <c r="S29" s="103" t="str">
        <f t="shared" si="2"/>
        <v/>
      </c>
      <c r="T29" s="103" t="str">
        <f t="shared" si="3"/>
        <v/>
      </c>
      <c r="U29" s="103" t="str">
        <f t="shared" si="18"/>
        <v/>
      </c>
      <c r="V29" s="103" t="str">
        <f t="shared" si="4"/>
        <v/>
      </c>
      <c r="W29" s="103" t="str">
        <f t="shared" si="5"/>
        <v/>
      </c>
      <c r="X29" s="103">
        <f t="shared" si="6"/>
        <v>0</v>
      </c>
      <c r="Y29" s="164" t="b">
        <f t="shared" si="7"/>
        <v>0</v>
      </c>
      <c r="Z29" s="164" t="b">
        <f t="shared" si="8"/>
        <v>0</v>
      </c>
      <c r="AA29" s="164" t="b">
        <f t="shared" si="9"/>
        <v>0</v>
      </c>
      <c r="AB29" s="164" t="b">
        <f t="shared" si="10"/>
        <v>0</v>
      </c>
      <c r="AC29" s="164" t="b">
        <f t="shared" si="11"/>
        <v>0</v>
      </c>
      <c r="AD29" s="164" t="b">
        <f t="shared" si="19"/>
        <v>0</v>
      </c>
      <c r="AE29" s="164" t="b">
        <f t="shared" si="20"/>
        <v>0</v>
      </c>
      <c r="AF29" s="164" t="b">
        <f t="shared" si="21"/>
        <v>0</v>
      </c>
      <c r="AG29" s="164" t="b">
        <f t="shared" si="22"/>
        <v>0</v>
      </c>
      <c r="AH29" s="164" t="b">
        <f t="shared" si="23"/>
        <v>0</v>
      </c>
      <c r="AI29" s="169" t="str">
        <f t="shared" si="12"/>
        <v/>
      </c>
      <c r="AJ29" s="265" t="str">
        <f t="shared" si="13"/>
        <v/>
      </c>
      <c r="AK29" s="242" t="str">
        <f t="shared" si="24"/>
        <v/>
      </c>
      <c r="AL29" s="167" t="str">
        <f t="shared" si="25"/>
        <v/>
      </c>
      <c r="AM29" s="168">
        <f t="shared" si="26"/>
        <v>0</v>
      </c>
      <c r="AN29" s="149" t="str">
        <f t="shared" si="27"/>
        <v/>
      </c>
      <c r="AO29" s="150" t="str">
        <f t="shared" si="28"/>
        <v/>
      </c>
      <c r="AP29" s="138"/>
      <c r="AQ29" s="167" t="str">
        <f t="shared" si="29"/>
        <v/>
      </c>
      <c r="AR29" s="245" t="str">
        <f t="shared" si="30"/>
        <v/>
      </c>
      <c r="AS29" s="245" t="str">
        <f t="shared" si="31"/>
        <v/>
      </c>
      <c r="AT29" s="245" t="str">
        <f t="shared" si="32"/>
        <v/>
      </c>
      <c r="AU29" s="244"/>
      <c r="AV29" s="245" t="str">
        <f t="shared" si="34"/>
        <v/>
      </c>
      <c r="AW29" s="245">
        <f t="shared" si="35"/>
        <v>0</v>
      </c>
      <c r="AX29" s="244"/>
      <c r="AY29" s="60" t="str">
        <f t="shared" si="33"/>
        <v/>
      </c>
      <c r="AZ29" s="61">
        <f t="shared" si="14"/>
        <v>0</v>
      </c>
    </row>
    <row r="30" spans="1:52" ht="15" customHeight="1" x14ac:dyDescent="0.25">
      <c r="A30">
        <v>13</v>
      </c>
      <c r="B30" s="267">
        <f>'M7'!B30</f>
        <v>0</v>
      </c>
      <c r="C30" s="260" t="str">
        <f>IF('M7'!C30="","",IF('M7'!C30&gt;0,'M7'!C30))</f>
        <v/>
      </c>
      <c r="D30" s="138"/>
      <c r="E30" s="138"/>
      <c r="F30" s="159"/>
      <c r="G30" s="172"/>
      <c r="H30" s="203"/>
      <c r="I30" s="203"/>
      <c r="J30" s="203"/>
      <c r="K30" s="171"/>
      <c r="L30" s="202"/>
      <c r="M30" s="162">
        <f t="shared" si="15"/>
        <v>0</v>
      </c>
      <c r="N30" s="163" t="str">
        <f t="shared" si="16"/>
        <v/>
      </c>
      <c r="O30" s="163" t="str">
        <f t="shared" si="0"/>
        <v/>
      </c>
      <c r="P30" s="163" t="str">
        <f t="shared" si="0"/>
        <v/>
      </c>
      <c r="Q30" s="163">
        <f t="shared" si="17"/>
        <v>0</v>
      </c>
      <c r="R30" s="103" t="str">
        <f t="shared" si="1"/>
        <v/>
      </c>
      <c r="S30" s="103" t="str">
        <f t="shared" si="2"/>
        <v/>
      </c>
      <c r="T30" s="103" t="str">
        <f t="shared" si="3"/>
        <v/>
      </c>
      <c r="U30" s="103" t="str">
        <f t="shared" si="18"/>
        <v/>
      </c>
      <c r="V30" s="103" t="str">
        <f t="shared" si="4"/>
        <v/>
      </c>
      <c r="W30" s="103" t="str">
        <f t="shared" si="5"/>
        <v/>
      </c>
      <c r="X30" s="103">
        <f t="shared" si="6"/>
        <v>0</v>
      </c>
      <c r="Y30" s="164" t="b">
        <f t="shared" si="7"/>
        <v>0</v>
      </c>
      <c r="Z30" s="164" t="b">
        <f t="shared" si="8"/>
        <v>0</v>
      </c>
      <c r="AA30" s="164" t="b">
        <f t="shared" si="9"/>
        <v>0</v>
      </c>
      <c r="AB30" s="164" t="b">
        <f t="shared" si="10"/>
        <v>0</v>
      </c>
      <c r="AC30" s="164" t="b">
        <f t="shared" si="11"/>
        <v>0</v>
      </c>
      <c r="AD30" s="164" t="b">
        <f t="shared" si="19"/>
        <v>0</v>
      </c>
      <c r="AE30" s="164" t="b">
        <f t="shared" si="20"/>
        <v>0</v>
      </c>
      <c r="AF30" s="164" t="b">
        <f t="shared" si="21"/>
        <v>0</v>
      </c>
      <c r="AG30" s="164" t="b">
        <f t="shared" si="22"/>
        <v>0</v>
      </c>
      <c r="AH30" s="164" t="b">
        <f t="shared" si="23"/>
        <v>0</v>
      </c>
      <c r="AI30" s="169" t="str">
        <f t="shared" si="12"/>
        <v/>
      </c>
      <c r="AJ30" s="265" t="str">
        <f t="shared" si="13"/>
        <v/>
      </c>
      <c r="AK30" s="242" t="str">
        <f t="shared" si="24"/>
        <v/>
      </c>
      <c r="AL30" s="167" t="str">
        <f t="shared" si="25"/>
        <v/>
      </c>
      <c r="AM30" s="168">
        <f t="shared" si="26"/>
        <v>0</v>
      </c>
      <c r="AN30" s="149" t="str">
        <f t="shared" si="27"/>
        <v/>
      </c>
      <c r="AO30" s="150" t="str">
        <f t="shared" si="28"/>
        <v/>
      </c>
      <c r="AP30" s="138"/>
      <c r="AQ30" s="167" t="str">
        <f t="shared" si="29"/>
        <v/>
      </c>
      <c r="AR30" s="245" t="str">
        <f t="shared" si="30"/>
        <v/>
      </c>
      <c r="AS30" s="245" t="str">
        <f t="shared" si="31"/>
        <v/>
      </c>
      <c r="AT30" s="245" t="str">
        <f t="shared" si="32"/>
        <v/>
      </c>
      <c r="AU30" s="244"/>
      <c r="AV30" s="245" t="str">
        <f t="shared" si="34"/>
        <v/>
      </c>
      <c r="AW30" s="245">
        <f t="shared" si="35"/>
        <v>0</v>
      </c>
      <c r="AX30" s="244"/>
      <c r="AY30" s="60" t="str">
        <f t="shared" si="33"/>
        <v/>
      </c>
      <c r="AZ30" s="61">
        <f t="shared" si="14"/>
        <v>0</v>
      </c>
    </row>
    <row r="31" spans="1:52" ht="15" customHeight="1" x14ac:dyDescent="0.25">
      <c r="A31">
        <v>14</v>
      </c>
      <c r="B31" s="267">
        <f>'M7'!B31</f>
        <v>0</v>
      </c>
      <c r="C31" s="260" t="str">
        <f>IF('M7'!C31="","",IF('M7'!C31&gt;0,'M7'!C31))</f>
        <v/>
      </c>
      <c r="D31" s="138"/>
      <c r="E31" s="138"/>
      <c r="F31" s="159"/>
      <c r="G31" s="172"/>
      <c r="H31" s="203"/>
      <c r="I31" s="203"/>
      <c r="J31" s="203"/>
      <c r="K31" s="171"/>
      <c r="L31" s="202"/>
      <c r="M31" s="162">
        <f t="shared" si="15"/>
        <v>0</v>
      </c>
      <c r="N31" s="163" t="str">
        <f t="shared" si="16"/>
        <v/>
      </c>
      <c r="O31" s="163" t="str">
        <f t="shared" si="0"/>
        <v/>
      </c>
      <c r="P31" s="163" t="str">
        <f t="shared" si="0"/>
        <v/>
      </c>
      <c r="Q31" s="163">
        <f t="shared" si="17"/>
        <v>0</v>
      </c>
      <c r="R31" s="103" t="str">
        <f t="shared" si="1"/>
        <v/>
      </c>
      <c r="S31" s="103" t="str">
        <f t="shared" si="2"/>
        <v/>
      </c>
      <c r="T31" s="103" t="str">
        <f t="shared" si="3"/>
        <v/>
      </c>
      <c r="U31" s="103" t="str">
        <f t="shared" si="18"/>
        <v/>
      </c>
      <c r="V31" s="103" t="str">
        <f t="shared" si="4"/>
        <v/>
      </c>
      <c r="W31" s="103" t="str">
        <f t="shared" si="5"/>
        <v/>
      </c>
      <c r="X31" s="103">
        <f t="shared" si="6"/>
        <v>0</v>
      </c>
      <c r="Y31" s="164" t="b">
        <f t="shared" si="7"/>
        <v>0</v>
      </c>
      <c r="Z31" s="164" t="b">
        <f t="shared" si="8"/>
        <v>0</v>
      </c>
      <c r="AA31" s="164" t="b">
        <f t="shared" si="9"/>
        <v>0</v>
      </c>
      <c r="AB31" s="164" t="b">
        <f t="shared" si="10"/>
        <v>0</v>
      </c>
      <c r="AC31" s="164" t="b">
        <f t="shared" si="11"/>
        <v>0</v>
      </c>
      <c r="AD31" s="164" t="b">
        <f t="shared" si="19"/>
        <v>0</v>
      </c>
      <c r="AE31" s="164" t="b">
        <f t="shared" si="20"/>
        <v>0</v>
      </c>
      <c r="AF31" s="164" t="b">
        <f t="shared" si="21"/>
        <v>0</v>
      </c>
      <c r="AG31" s="164" t="b">
        <f t="shared" si="22"/>
        <v>0</v>
      </c>
      <c r="AH31" s="164" t="b">
        <f t="shared" si="23"/>
        <v>0</v>
      </c>
      <c r="AI31" s="169" t="str">
        <f t="shared" si="12"/>
        <v/>
      </c>
      <c r="AJ31" s="265" t="str">
        <f t="shared" si="13"/>
        <v/>
      </c>
      <c r="AK31" s="242" t="str">
        <f t="shared" si="24"/>
        <v/>
      </c>
      <c r="AL31" s="167" t="str">
        <f t="shared" si="25"/>
        <v/>
      </c>
      <c r="AM31" s="168">
        <f t="shared" si="26"/>
        <v>0</v>
      </c>
      <c r="AN31" s="149" t="str">
        <f t="shared" si="27"/>
        <v/>
      </c>
      <c r="AO31" s="150" t="str">
        <f t="shared" si="28"/>
        <v/>
      </c>
      <c r="AP31" s="138"/>
      <c r="AQ31" s="167" t="str">
        <f t="shared" si="29"/>
        <v/>
      </c>
      <c r="AR31" s="245" t="str">
        <f t="shared" si="30"/>
        <v/>
      </c>
      <c r="AS31" s="245" t="str">
        <f t="shared" si="31"/>
        <v/>
      </c>
      <c r="AT31" s="245" t="str">
        <f t="shared" si="32"/>
        <v/>
      </c>
      <c r="AU31" s="244"/>
      <c r="AV31" s="245" t="str">
        <f t="shared" si="34"/>
        <v/>
      </c>
      <c r="AW31" s="245">
        <f t="shared" si="35"/>
        <v>0</v>
      </c>
      <c r="AX31" s="244"/>
      <c r="AY31" s="60" t="str">
        <f t="shared" si="33"/>
        <v/>
      </c>
      <c r="AZ31" s="61">
        <f t="shared" si="14"/>
        <v>0</v>
      </c>
    </row>
    <row r="32" spans="1:52" ht="15" customHeight="1" x14ac:dyDescent="0.25">
      <c r="A32">
        <v>15</v>
      </c>
      <c r="B32" s="267">
        <f>'M7'!B32</f>
        <v>0</v>
      </c>
      <c r="C32" s="260" t="str">
        <f>IF('M7'!C32="","",IF('M7'!C32&gt;0,'M7'!C32))</f>
        <v/>
      </c>
      <c r="D32" s="138"/>
      <c r="E32" s="138"/>
      <c r="F32" s="159"/>
      <c r="G32" s="172"/>
      <c r="H32" s="171"/>
      <c r="I32" s="171"/>
      <c r="J32" s="203"/>
      <c r="K32" s="171"/>
      <c r="L32" s="173"/>
      <c r="M32" s="162">
        <f t="shared" si="15"/>
        <v>0</v>
      </c>
      <c r="N32" s="163" t="str">
        <f t="shared" si="16"/>
        <v/>
      </c>
      <c r="O32" s="163" t="str">
        <f t="shared" si="0"/>
        <v/>
      </c>
      <c r="P32" s="163" t="str">
        <f t="shared" si="0"/>
        <v/>
      </c>
      <c r="Q32" s="163">
        <f t="shared" si="17"/>
        <v>0</v>
      </c>
      <c r="R32" s="103" t="str">
        <f t="shared" si="1"/>
        <v/>
      </c>
      <c r="S32" s="103" t="str">
        <f t="shared" si="2"/>
        <v/>
      </c>
      <c r="T32" s="103" t="str">
        <f t="shared" si="3"/>
        <v/>
      </c>
      <c r="U32" s="103" t="str">
        <f t="shared" si="18"/>
        <v/>
      </c>
      <c r="V32" s="103" t="str">
        <f t="shared" si="4"/>
        <v/>
      </c>
      <c r="W32" s="103" t="str">
        <f t="shared" si="5"/>
        <v/>
      </c>
      <c r="X32" s="103">
        <f t="shared" si="6"/>
        <v>0</v>
      </c>
      <c r="Y32" s="164" t="b">
        <f t="shared" si="7"/>
        <v>0</v>
      </c>
      <c r="Z32" s="164" t="b">
        <f t="shared" si="8"/>
        <v>0</v>
      </c>
      <c r="AA32" s="164" t="b">
        <f t="shared" si="9"/>
        <v>0</v>
      </c>
      <c r="AB32" s="164" t="b">
        <f t="shared" si="10"/>
        <v>0</v>
      </c>
      <c r="AC32" s="164" t="b">
        <f t="shared" si="11"/>
        <v>0</v>
      </c>
      <c r="AD32" s="164" t="b">
        <f t="shared" si="19"/>
        <v>0</v>
      </c>
      <c r="AE32" s="164" t="b">
        <f t="shared" si="20"/>
        <v>0</v>
      </c>
      <c r="AF32" s="164" t="b">
        <f t="shared" si="21"/>
        <v>0</v>
      </c>
      <c r="AG32" s="164" t="b">
        <f t="shared" si="22"/>
        <v>0</v>
      </c>
      <c r="AH32" s="164" t="b">
        <f t="shared" si="23"/>
        <v>0</v>
      </c>
      <c r="AI32" s="169" t="str">
        <f t="shared" si="12"/>
        <v/>
      </c>
      <c r="AJ32" s="265" t="str">
        <f t="shared" si="13"/>
        <v/>
      </c>
      <c r="AK32" s="242" t="str">
        <f t="shared" si="24"/>
        <v/>
      </c>
      <c r="AL32" s="167" t="str">
        <f t="shared" si="25"/>
        <v/>
      </c>
      <c r="AM32" s="168">
        <f t="shared" si="26"/>
        <v>0</v>
      </c>
      <c r="AN32" s="149" t="str">
        <f t="shared" si="27"/>
        <v/>
      </c>
      <c r="AO32" s="150" t="str">
        <f t="shared" si="28"/>
        <v/>
      </c>
      <c r="AP32" s="138"/>
      <c r="AQ32" s="167" t="str">
        <f t="shared" si="29"/>
        <v/>
      </c>
      <c r="AR32" s="245" t="str">
        <f t="shared" si="30"/>
        <v/>
      </c>
      <c r="AS32" s="245" t="str">
        <f t="shared" si="31"/>
        <v/>
      </c>
      <c r="AT32" s="245" t="str">
        <f t="shared" si="32"/>
        <v/>
      </c>
      <c r="AU32" s="244"/>
      <c r="AV32" s="245" t="str">
        <f t="shared" si="34"/>
        <v/>
      </c>
      <c r="AW32" s="245">
        <f t="shared" si="35"/>
        <v>0</v>
      </c>
      <c r="AX32" s="244"/>
      <c r="AY32" s="60" t="str">
        <f t="shared" si="33"/>
        <v/>
      </c>
      <c r="AZ32" s="61">
        <f t="shared" si="14"/>
        <v>0</v>
      </c>
    </row>
    <row r="33" spans="1:52" ht="15" customHeight="1" x14ac:dyDescent="0.25">
      <c r="A33">
        <v>16</v>
      </c>
      <c r="B33" s="267">
        <f>'M7'!B33</f>
        <v>0</v>
      </c>
      <c r="C33" s="260" t="str">
        <f>IF('M7'!C33="","",IF('M7'!C33&gt;0,'M7'!C33))</f>
        <v/>
      </c>
      <c r="D33" s="138"/>
      <c r="E33" s="138"/>
      <c r="F33" s="159"/>
      <c r="G33" s="172"/>
      <c r="H33" s="171"/>
      <c r="I33" s="171"/>
      <c r="J33" s="203"/>
      <c r="K33" s="171"/>
      <c r="L33" s="202"/>
      <c r="M33" s="162">
        <f t="shared" si="15"/>
        <v>0</v>
      </c>
      <c r="N33" s="163" t="str">
        <f t="shared" si="16"/>
        <v/>
      </c>
      <c r="O33" s="163" t="str">
        <f t="shared" si="0"/>
        <v/>
      </c>
      <c r="P33" s="163" t="str">
        <f t="shared" si="0"/>
        <v/>
      </c>
      <c r="Q33" s="163">
        <f t="shared" si="17"/>
        <v>0</v>
      </c>
      <c r="R33" s="103" t="str">
        <f t="shared" si="1"/>
        <v/>
      </c>
      <c r="S33" s="103" t="str">
        <f t="shared" si="2"/>
        <v/>
      </c>
      <c r="T33" s="103" t="str">
        <f t="shared" si="3"/>
        <v/>
      </c>
      <c r="U33" s="103" t="str">
        <f t="shared" si="18"/>
        <v/>
      </c>
      <c r="V33" s="103" t="str">
        <f t="shared" si="4"/>
        <v/>
      </c>
      <c r="W33" s="103" t="str">
        <f t="shared" si="5"/>
        <v/>
      </c>
      <c r="X33" s="103">
        <f t="shared" si="6"/>
        <v>0</v>
      </c>
      <c r="Y33" s="164" t="b">
        <f t="shared" si="7"/>
        <v>0</v>
      </c>
      <c r="Z33" s="164" t="b">
        <f t="shared" si="8"/>
        <v>0</v>
      </c>
      <c r="AA33" s="164" t="b">
        <f t="shared" si="9"/>
        <v>0</v>
      </c>
      <c r="AB33" s="164" t="b">
        <f t="shared" si="10"/>
        <v>0</v>
      </c>
      <c r="AC33" s="164" t="b">
        <f t="shared" si="11"/>
        <v>0</v>
      </c>
      <c r="AD33" s="164" t="b">
        <f t="shared" si="19"/>
        <v>0</v>
      </c>
      <c r="AE33" s="164" t="b">
        <f t="shared" si="20"/>
        <v>0</v>
      </c>
      <c r="AF33" s="164" t="b">
        <f t="shared" si="21"/>
        <v>0</v>
      </c>
      <c r="AG33" s="164" t="b">
        <f t="shared" si="22"/>
        <v>0</v>
      </c>
      <c r="AH33" s="164" t="b">
        <f t="shared" si="23"/>
        <v>0</v>
      </c>
      <c r="AI33" s="169" t="str">
        <f t="shared" si="12"/>
        <v/>
      </c>
      <c r="AJ33" s="265" t="str">
        <f t="shared" si="13"/>
        <v/>
      </c>
      <c r="AK33" s="242" t="str">
        <f t="shared" si="24"/>
        <v/>
      </c>
      <c r="AL33" s="167" t="str">
        <f t="shared" si="25"/>
        <v/>
      </c>
      <c r="AM33" s="168">
        <f t="shared" si="26"/>
        <v>0</v>
      </c>
      <c r="AN33" s="149" t="str">
        <f t="shared" si="27"/>
        <v/>
      </c>
      <c r="AO33" s="150" t="str">
        <f t="shared" si="28"/>
        <v/>
      </c>
      <c r="AP33" s="138"/>
      <c r="AQ33" s="167" t="str">
        <f t="shared" si="29"/>
        <v/>
      </c>
      <c r="AR33" s="245" t="str">
        <f t="shared" si="30"/>
        <v/>
      </c>
      <c r="AS33" s="245" t="str">
        <f t="shared" si="31"/>
        <v/>
      </c>
      <c r="AT33" s="245" t="str">
        <f t="shared" si="32"/>
        <v/>
      </c>
      <c r="AU33" s="244"/>
      <c r="AV33" s="245" t="str">
        <f t="shared" si="34"/>
        <v/>
      </c>
      <c r="AW33" s="245">
        <f t="shared" si="35"/>
        <v>0</v>
      </c>
      <c r="AX33" s="244"/>
      <c r="AY33" s="60" t="str">
        <f t="shared" si="33"/>
        <v/>
      </c>
      <c r="AZ33" s="61">
        <f t="shared" si="14"/>
        <v>0</v>
      </c>
    </row>
    <row r="34" spans="1:52" ht="15" customHeight="1" x14ac:dyDescent="0.25">
      <c r="A34">
        <v>17</v>
      </c>
      <c r="B34" s="267">
        <f>'M7'!B34</f>
        <v>0</v>
      </c>
      <c r="C34" s="260" t="str">
        <f>IF('M7'!C34="","",IF('M7'!C34&gt;0,'M7'!C34))</f>
        <v/>
      </c>
      <c r="D34" s="138"/>
      <c r="E34" s="138"/>
      <c r="F34" s="159"/>
      <c r="G34" s="172"/>
      <c r="H34" s="171"/>
      <c r="I34" s="171"/>
      <c r="J34" s="203"/>
      <c r="K34" s="171"/>
      <c r="L34" s="202"/>
      <c r="M34" s="162">
        <f t="shared" si="15"/>
        <v>0</v>
      </c>
      <c r="N34" s="163" t="str">
        <f t="shared" si="16"/>
        <v/>
      </c>
      <c r="O34" s="163" t="str">
        <f t="shared" si="0"/>
        <v/>
      </c>
      <c r="P34" s="163" t="str">
        <f t="shared" si="0"/>
        <v/>
      </c>
      <c r="Q34" s="163">
        <f t="shared" si="17"/>
        <v>0</v>
      </c>
      <c r="R34" s="103" t="str">
        <f t="shared" si="1"/>
        <v/>
      </c>
      <c r="S34" s="103" t="str">
        <f t="shared" si="2"/>
        <v/>
      </c>
      <c r="T34" s="103" t="str">
        <f t="shared" si="3"/>
        <v/>
      </c>
      <c r="U34" s="103" t="str">
        <f t="shared" si="18"/>
        <v/>
      </c>
      <c r="V34" s="103" t="str">
        <f t="shared" si="4"/>
        <v/>
      </c>
      <c r="W34" s="103" t="str">
        <f t="shared" si="5"/>
        <v/>
      </c>
      <c r="X34" s="103">
        <f t="shared" si="6"/>
        <v>0</v>
      </c>
      <c r="Y34" s="164" t="b">
        <f t="shared" si="7"/>
        <v>0</v>
      </c>
      <c r="Z34" s="164" t="b">
        <f t="shared" si="8"/>
        <v>0</v>
      </c>
      <c r="AA34" s="164" t="b">
        <f t="shared" si="9"/>
        <v>0</v>
      </c>
      <c r="AB34" s="164" t="b">
        <f t="shared" si="10"/>
        <v>0</v>
      </c>
      <c r="AC34" s="164" t="b">
        <f t="shared" si="11"/>
        <v>0</v>
      </c>
      <c r="AD34" s="164" t="b">
        <f t="shared" si="19"/>
        <v>0</v>
      </c>
      <c r="AE34" s="164" t="b">
        <f t="shared" si="20"/>
        <v>0</v>
      </c>
      <c r="AF34" s="164" t="b">
        <f t="shared" si="21"/>
        <v>0</v>
      </c>
      <c r="AG34" s="164" t="b">
        <f t="shared" si="22"/>
        <v>0</v>
      </c>
      <c r="AH34" s="164" t="b">
        <f t="shared" si="23"/>
        <v>0</v>
      </c>
      <c r="AI34" s="169" t="str">
        <f t="shared" si="12"/>
        <v/>
      </c>
      <c r="AJ34" s="265" t="str">
        <f t="shared" si="13"/>
        <v/>
      </c>
      <c r="AK34" s="242" t="str">
        <f t="shared" si="24"/>
        <v/>
      </c>
      <c r="AL34" s="167" t="str">
        <f t="shared" si="25"/>
        <v/>
      </c>
      <c r="AM34" s="168">
        <f t="shared" si="26"/>
        <v>0</v>
      </c>
      <c r="AN34" s="149" t="str">
        <f t="shared" si="27"/>
        <v/>
      </c>
      <c r="AO34" s="150" t="str">
        <f t="shared" si="28"/>
        <v/>
      </c>
      <c r="AP34" s="138"/>
      <c r="AQ34" s="167" t="str">
        <f t="shared" si="29"/>
        <v/>
      </c>
      <c r="AR34" s="245" t="str">
        <f t="shared" si="30"/>
        <v/>
      </c>
      <c r="AS34" s="245" t="str">
        <f t="shared" si="31"/>
        <v/>
      </c>
      <c r="AT34" s="245" t="str">
        <f t="shared" si="32"/>
        <v/>
      </c>
      <c r="AU34" s="244"/>
      <c r="AV34" s="245" t="str">
        <f t="shared" si="34"/>
        <v/>
      </c>
      <c r="AW34" s="245">
        <f t="shared" si="35"/>
        <v>0</v>
      </c>
      <c r="AX34" s="244"/>
      <c r="AY34" s="60" t="str">
        <f t="shared" si="33"/>
        <v/>
      </c>
      <c r="AZ34" s="61">
        <f t="shared" si="14"/>
        <v>0</v>
      </c>
    </row>
    <row r="35" spans="1:52" ht="15" customHeight="1" x14ac:dyDescent="0.25">
      <c r="A35">
        <v>18</v>
      </c>
      <c r="B35" s="267">
        <f>'M7'!B35</f>
        <v>0</v>
      </c>
      <c r="C35" s="260" t="str">
        <f>IF('M7'!C35="","",IF('M7'!C35&gt;0,'M7'!C35))</f>
        <v/>
      </c>
      <c r="D35" s="138"/>
      <c r="E35" s="138"/>
      <c r="F35" s="159"/>
      <c r="G35" s="172"/>
      <c r="H35" s="171"/>
      <c r="I35" s="171"/>
      <c r="J35" s="171"/>
      <c r="K35" s="171"/>
      <c r="L35" s="173"/>
      <c r="M35" s="162">
        <f t="shared" si="15"/>
        <v>0</v>
      </c>
      <c r="N35" s="163" t="str">
        <f t="shared" si="16"/>
        <v/>
      </c>
      <c r="O35" s="163" t="str">
        <f t="shared" si="0"/>
        <v/>
      </c>
      <c r="P35" s="163" t="str">
        <f t="shared" si="0"/>
        <v/>
      </c>
      <c r="Q35" s="163">
        <f t="shared" si="17"/>
        <v>0</v>
      </c>
      <c r="R35" s="103" t="str">
        <f t="shared" si="1"/>
        <v/>
      </c>
      <c r="S35" s="103" t="str">
        <f t="shared" si="2"/>
        <v/>
      </c>
      <c r="T35" s="103" t="str">
        <f t="shared" si="3"/>
        <v/>
      </c>
      <c r="U35" s="103" t="str">
        <f t="shared" si="18"/>
        <v/>
      </c>
      <c r="V35" s="103" t="str">
        <f t="shared" si="4"/>
        <v/>
      </c>
      <c r="W35" s="103" t="str">
        <f t="shared" si="5"/>
        <v/>
      </c>
      <c r="X35" s="103">
        <f t="shared" si="6"/>
        <v>0</v>
      </c>
      <c r="Y35" s="164" t="b">
        <f t="shared" si="7"/>
        <v>0</v>
      </c>
      <c r="Z35" s="164" t="b">
        <f t="shared" si="8"/>
        <v>0</v>
      </c>
      <c r="AA35" s="164" t="b">
        <f t="shared" si="9"/>
        <v>0</v>
      </c>
      <c r="AB35" s="164" t="b">
        <f t="shared" si="10"/>
        <v>0</v>
      </c>
      <c r="AC35" s="164" t="b">
        <f t="shared" si="11"/>
        <v>0</v>
      </c>
      <c r="AD35" s="164" t="b">
        <f t="shared" si="19"/>
        <v>0</v>
      </c>
      <c r="AE35" s="164" t="b">
        <f t="shared" si="20"/>
        <v>0</v>
      </c>
      <c r="AF35" s="164" t="b">
        <f t="shared" si="21"/>
        <v>0</v>
      </c>
      <c r="AG35" s="164" t="b">
        <f t="shared" si="22"/>
        <v>0</v>
      </c>
      <c r="AH35" s="164" t="b">
        <f t="shared" si="23"/>
        <v>0</v>
      </c>
      <c r="AI35" s="169" t="str">
        <f t="shared" si="12"/>
        <v/>
      </c>
      <c r="AJ35" s="265" t="str">
        <f t="shared" si="13"/>
        <v/>
      </c>
      <c r="AK35" s="242" t="str">
        <f t="shared" si="24"/>
        <v/>
      </c>
      <c r="AL35" s="167" t="str">
        <f t="shared" si="25"/>
        <v/>
      </c>
      <c r="AM35" s="168">
        <f t="shared" si="26"/>
        <v>0</v>
      </c>
      <c r="AN35" s="149" t="str">
        <f t="shared" si="27"/>
        <v/>
      </c>
      <c r="AO35" s="150" t="str">
        <f t="shared" si="28"/>
        <v/>
      </c>
      <c r="AP35" s="138"/>
      <c r="AQ35" s="167" t="str">
        <f t="shared" si="29"/>
        <v/>
      </c>
      <c r="AR35" s="245" t="str">
        <f t="shared" si="30"/>
        <v/>
      </c>
      <c r="AS35" s="245" t="str">
        <f t="shared" si="31"/>
        <v/>
      </c>
      <c r="AT35" s="245" t="str">
        <f t="shared" si="32"/>
        <v/>
      </c>
      <c r="AU35" s="244"/>
      <c r="AV35" s="245" t="str">
        <f t="shared" si="34"/>
        <v/>
      </c>
      <c r="AW35" s="245">
        <f t="shared" si="35"/>
        <v>0</v>
      </c>
      <c r="AX35" s="244"/>
      <c r="AY35" s="60" t="str">
        <f t="shared" si="33"/>
        <v/>
      </c>
      <c r="AZ35" s="61">
        <f t="shared" si="14"/>
        <v>0</v>
      </c>
    </row>
    <row r="36" spans="1:52" ht="15" customHeight="1" x14ac:dyDescent="0.25">
      <c r="A36">
        <v>19</v>
      </c>
      <c r="B36" s="267">
        <f>'M7'!B36</f>
        <v>0</v>
      </c>
      <c r="C36" s="260" t="str">
        <f>IF('M7'!C36="","",IF('M7'!C36&gt;0,'M7'!C36))</f>
        <v/>
      </c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15"/>
        <v>0</v>
      </c>
      <c r="N36" s="163" t="str">
        <f t="shared" si="16"/>
        <v/>
      </c>
      <c r="O36" s="163" t="str">
        <f t="shared" si="0"/>
        <v/>
      </c>
      <c r="P36" s="163" t="str">
        <f t="shared" si="0"/>
        <v/>
      </c>
      <c r="Q36" s="163">
        <f t="shared" si="17"/>
        <v>0</v>
      </c>
      <c r="R36" s="103" t="str">
        <f t="shared" si="1"/>
        <v/>
      </c>
      <c r="S36" s="103" t="str">
        <f t="shared" si="2"/>
        <v/>
      </c>
      <c r="T36" s="103" t="str">
        <f t="shared" si="3"/>
        <v/>
      </c>
      <c r="U36" s="103" t="str">
        <f t="shared" si="18"/>
        <v/>
      </c>
      <c r="V36" s="103" t="str">
        <f t="shared" si="4"/>
        <v/>
      </c>
      <c r="W36" s="103" t="str">
        <f t="shared" si="5"/>
        <v/>
      </c>
      <c r="X36" s="103">
        <f t="shared" si="6"/>
        <v>0</v>
      </c>
      <c r="Y36" s="164" t="b">
        <f t="shared" si="7"/>
        <v>0</v>
      </c>
      <c r="Z36" s="164" t="b">
        <f t="shared" si="8"/>
        <v>0</v>
      </c>
      <c r="AA36" s="164" t="b">
        <f t="shared" si="9"/>
        <v>0</v>
      </c>
      <c r="AB36" s="164" t="b">
        <f t="shared" si="10"/>
        <v>0</v>
      </c>
      <c r="AC36" s="164" t="b">
        <f t="shared" si="11"/>
        <v>0</v>
      </c>
      <c r="AD36" s="164" t="b">
        <f t="shared" si="19"/>
        <v>0</v>
      </c>
      <c r="AE36" s="164" t="b">
        <f t="shared" si="20"/>
        <v>0</v>
      </c>
      <c r="AF36" s="164" t="b">
        <f t="shared" si="21"/>
        <v>0</v>
      </c>
      <c r="AG36" s="164" t="b">
        <f t="shared" si="22"/>
        <v>0</v>
      </c>
      <c r="AH36" s="164" t="b">
        <f t="shared" si="23"/>
        <v>0</v>
      </c>
      <c r="AI36" s="169" t="str">
        <f t="shared" si="12"/>
        <v/>
      </c>
      <c r="AJ36" s="265" t="str">
        <f t="shared" si="13"/>
        <v/>
      </c>
      <c r="AK36" s="242" t="str">
        <f t="shared" si="24"/>
        <v/>
      </c>
      <c r="AL36" s="167" t="str">
        <f t="shared" si="25"/>
        <v/>
      </c>
      <c r="AM36" s="168">
        <f t="shared" si="26"/>
        <v>0</v>
      </c>
      <c r="AN36" s="149" t="str">
        <f t="shared" si="27"/>
        <v/>
      </c>
      <c r="AO36" s="150" t="str">
        <f t="shared" si="28"/>
        <v/>
      </c>
      <c r="AP36" s="138"/>
      <c r="AQ36" s="167" t="str">
        <f t="shared" si="29"/>
        <v/>
      </c>
      <c r="AR36" s="245" t="str">
        <f t="shared" si="30"/>
        <v/>
      </c>
      <c r="AS36" s="245" t="str">
        <f t="shared" si="31"/>
        <v/>
      </c>
      <c r="AT36" s="245" t="str">
        <f t="shared" si="32"/>
        <v/>
      </c>
      <c r="AU36" s="244"/>
      <c r="AV36" s="245" t="str">
        <f t="shared" si="34"/>
        <v/>
      </c>
      <c r="AW36" s="245">
        <f t="shared" si="35"/>
        <v>0</v>
      </c>
      <c r="AX36" s="244"/>
      <c r="AY36" s="60" t="str">
        <f t="shared" si="33"/>
        <v/>
      </c>
      <c r="AZ36" s="61">
        <f t="shared" si="14"/>
        <v>0</v>
      </c>
    </row>
    <row r="37" spans="1:52" ht="15" customHeight="1" x14ac:dyDescent="0.25">
      <c r="A37">
        <v>20</v>
      </c>
      <c r="B37" s="267">
        <f>'M7'!B37</f>
        <v>0</v>
      </c>
      <c r="C37" s="260" t="str">
        <f>IF('M7'!C37="","",IF('M7'!C37&gt;0,'M7'!C37))</f>
        <v/>
      </c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15"/>
        <v>0</v>
      </c>
      <c r="N37" s="163" t="str">
        <f t="shared" si="16"/>
        <v/>
      </c>
      <c r="O37" s="163" t="str">
        <f t="shared" si="0"/>
        <v/>
      </c>
      <c r="P37" s="163" t="str">
        <f t="shared" si="0"/>
        <v/>
      </c>
      <c r="Q37" s="163">
        <f t="shared" si="17"/>
        <v>0</v>
      </c>
      <c r="R37" s="103" t="str">
        <f t="shared" si="1"/>
        <v/>
      </c>
      <c r="S37" s="103" t="str">
        <f t="shared" si="2"/>
        <v/>
      </c>
      <c r="T37" s="103" t="str">
        <f t="shared" si="3"/>
        <v/>
      </c>
      <c r="U37" s="103" t="str">
        <f t="shared" si="18"/>
        <v/>
      </c>
      <c r="V37" s="103" t="str">
        <f t="shared" si="4"/>
        <v/>
      </c>
      <c r="W37" s="103" t="str">
        <f t="shared" si="5"/>
        <v/>
      </c>
      <c r="X37" s="103">
        <f t="shared" si="6"/>
        <v>0</v>
      </c>
      <c r="Y37" s="164" t="b">
        <f t="shared" si="7"/>
        <v>0</v>
      </c>
      <c r="Z37" s="164" t="b">
        <f t="shared" si="8"/>
        <v>0</v>
      </c>
      <c r="AA37" s="164" t="b">
        <f t="shared" si="9"/>
        <v>0</v>
      </c>
      <c r="AB37" s="164" t="b">
        <f t="shared" si="10"/>
        <v>0</v>
      </c>
      <c r="AC37" s="164" t="b">
        <f t="shared" si="11"/>
        <v>0</v>
      </c>
      <c r="AD37" s="164" t="b">
        <f t="shared" si="19"/>
        <v>0</v>
      </c>
      <c r="AE37" s="164" t="b">
        <f t="shared" si="20"/>
        <v>0</v>
      </c>
      <c r="AF37" s="164" t="b">
        <f t="shared" si="21"/>
        <v>0</v>
      </c>
      <c r="AG37" s="164" t="b">
        <f t="shared" si="22"/>
        <v>0</v>
      </c>
      <c r="AH37" s="164" t="b">
        <f t="shared" si="23"/>
        <v>0</v>
      </c>
      <c r="AI37" s="169" t="str">
        <f t="shared" si="12"/>
        <v/>
      </c>
      <c r="AJ37" s="265" t="str">
        <f t="shared" si="13"/>
        <v/>
      </c>
      <c r="AK37" s="242" t="str">
        <f t="shared" si="24"/>
        <v/>
      </c>
      <c r="AL37" s="167" t="str">
        <f t="shared" si="25"/>
        <v/>
      </c>
      <c r="AM37" s="168">
        <f t="shared" si="26"/>
        <v>0</v>
      </c>
      <c r="AN37" s="149" t="str">
        <f t="shared" si="27"/>
        <v/>
      </c>
      <c r="AO37" s="150" t="str">
        <f t="shared" si="28"/>
        <v/>
      </c>
      <c r="AP37" s="138"/>
      <c r="AQ37" s="167" t="str">
        <f t="shared" si="29"/>
        <v/>
      </c>
      <c r="AR37" s="245" t="str">
        <f t="shared" si="30"/>
        <v/>
      </c>
      <c r="AS37" s="245" t="str">
        <f t="shared" si="31"/>
        <v/>
      </c>
      <c r="AT37" s="245" t="str">
        <f t="shared" si="32"/>
        <v/>
      </c>
      <c r="AU37" s="244"/>
      <c r="AV37" s="245" t="str">
        <f t="shared" si="34"/>
        <v/>
      </c>
      <c r="AW37" s="245">
        <f t="shared" si="35"/>
        <v>0</v>
      </c>
      <c r="AX37" s="244"/>
      <c r="AY37" s="60" t="str">
        <f t="shared" si="33"/>
        <v/>
      </c>
      <c r="AZ37" s="61">
        <f t="shared" si="14"/>
        <v>0</v>
      </c>
    </row>
    <row r="38" spans="1:52" ht="15" customHeight="1" x14ac:dyDescent="0.25">
      <c r="A38">
        <v>21</v>
      </c>
      <c r="B38" s="268">
        <f>'M7'!B38</f>
        <v>0</v>
      </c>
      <c r="C38" s="260" t="str">
        <f>IF('M7'!C38="","",IF('M7'!C38&gt;0,'M7'!C38))</f>
        <v/>
      </c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15"/>
        <v>0</v>
      </c>
      <c r="N38" s="163" t="str">
        <f t="shared" si="16"/>
        <v/>
      </c>
      <c r="O38" s="163" t="str">
        <f t="shared" si="0"/>
        <v/>
      </c>
      <c r="P38" s="163" t="str">
        <f t="shared" si="0"/>
        <v/>
      </c>
      <c r="Q38" s="163">
        <f t="shared" si="17"/>
        <v>0</v>
      </c>
      <c r="R38" s="103" t="str">
        <f t="shared" si="1"/>
        <v/>
      </c>
      <c r="S38" s="103" t="str">
        <f t="shared" si="2"/>
        <v/>
      </c>
      <c r="T38" s="103" t="str">
        <f t="shared" si="3"/>
        <v/>
      </c>
      <c r="U38" s="103" t="str">
        <f t="shared" si="18"/>
        <v/>
      </c>
      <c r="V38" s="103" t="str">
        <f t="shared" si="4"/>
        <v/>
      </c>
      <c r="W38" s="103" t="str">
        <f t="shared" si="5"/>
        <v/>
      </c>
      <c r="X38" s="103">
        <f t="shared" si="6"/>
        <v>0</v>
      </c>
      <c r="Y38" s="164" t="b">
        <f t="shared" si="7"/>
        <v>0</v>
      </c>
      <c r="Z38" s="164" t="b">
        <f t="shared" si="8"/>
        <v>0</v>
      </c>
      <c r="AA38" s="164" t="b">
        <f t="shared" si="9"/>
        <v>0</v>
      </c>
      <c r="AB38" s="164" t="b">
        <f t="shared" si="10"/>
        <v>0</v>
      </c>
      <c r="AC38" s="164" t="b">
        <f t="shared" si="11"/>
        <v>0</v>
      </c>
      <c r="AD38" s="164" t="b">
        <f t="shared" si="19"/>
        <v>0</v>
      </c>
      <c r="AE38" s="164" t="b">
        <f t="shared" si="20"/>
        <v>0</v>
      </c>
      <c r="AF38" s="164" t="b">
        <f t="shared" si="21"/>
        <v>0</v>
      </c>
      <c r="AG38" s="164" t="b">
        <f t="shared" si="22"/>
        <v>0</v>
      </c>
      <c r="AH38" s="164" t="b">
        <f t="shared" si="23"/>
        <v>0</v>
      </c>
      <c r="AI38" s="169" t="str">
        <f t="shared" si="12"/>
        <v/>
      </c>
      <c r="AJ38" s="265" t="str">
        <f t="shared" si="13"/>
        <v/>
      </c>
      <c r="AK38" s="242" t="str">
        <f t="shared" si="24"/>
        <v/>
      </c>
      <c r="AL38" s="167" t="str">
        <f t="shared" si="25"/>
        <v/>
      </c>
      <c r="AM38" s="168">
        <f t="shared" si="26"/>
        <v>0</v>
      </c>
      <c r="AN38" s="149" t="str">
        <f t="shared" si="27"/>
        <v/>
      </c>
      <c r="AO38" s="150" t="str">
        <f t="shared" si="28"/>
        <v/>
      </c>
      <c r="AP38" s="138"/>
      <c r="AQ38" s="167" t="str">
        <f t="shared" si="29"/>
        <v/>
      </c>
      <c r="AR38" s="245" t="str">
        <f t="shared" si="30"/>
        <v/>
      </c>
      <c r="AS38" s="245" t="str">
        <f t="shared" si="31"/>
        <v/>
      </c>
      <c r="AT38" s="245" t="str">
        <f t="shared" si="32"/>
        <v/>
      </c>
      <c r="AU38" s="244"/>
      <c r="AV38" s="245" t="str">
        <f t="shared" si="34"/>
        <v/>
      </c>
      <c r="AW38" s="245">
        <f t="shared" si="35"/>
        <v>0</v>
      </c>
      <c r="AX38" s="244"/>
      <c r="AY38" s="60" t="str">
        <f t="shared" si="33"/>
        <v/>
      </c>
      <c r="AZ38" s="61">
        <f t="shared" si="14"/>
        <v>0</v>
      </c>
    </row>
    <row r="39" spans="1:52" ht="15" customHeight="1" x14ac:dyDescent="0.25">
      <c r="A39">
        <v>22</v>
      </c>
      <c r="B39" s="268">
        <f>'M7'!B39</f>
        <v>0</v>
      </c>
      <c r="C39" s="260" t="str">
        <f>IF('M7'!C39="","",IF('M7'!C39&gt;0,'M7'!C39))</f>
        <v/>
      </c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15"/>
        <v>0</v>
      </c>
      <c r="N39" s="163" t="str">
        <f t="shared" si="16"/>
        <v/>
      </c>
      <c r="O39" s="163" t="str">
        <f t="shared" si="0"/>
        <v/>
      </c>
      <c r="P39" s="163" t="str">
        <f t="shared" si="0"/>
        <v/>
      </c>
      <c r="Q39" s="163">
        <f t="shared" si="17"/>
        <v>0</v>
      </c>
      <c r="R39" s="103" t="str">
        <f t="shared" si="1"/>
        <v/>
      </c>
      <c r="S39" s="103" t="str">
        <f t="shared" si="2"/>
        <v/>
      </c>
      <c r="T39" s="103" t="str">
        <f t="shared" si="3"/>
        <v/>
      </c>
      <c r="U39" s="103" t="str">
        <f t="shared" si="18"/>
        <v/>
      </c>
      <c r="V39" s="103" t="str">
        <f t="shared" si="4"/>
        <v/>
      </c>
      <c r="W39" s="103" t="str">
        <f t="shared" si="5"/>
        <v/>
      </c>
      <c r="X39" s="103">
        <f t="shared" si="6"/>
        <v>0</v>
      </c>
      <c r="Y39" s="164" t="b">
        <f t="shared" si="7"/>
        <v>0</v>
      </c>
      <c r="Z39" s="164" t="b">
        <f t="shared" si="8"/>
        <v>0</v>
      </c>
      <c r="AA39" s="164" t="b">
        <f t="shared" si="9"/>
        <v>0</v>
      </c>
      <c r="AB39" s="164" t="b">
        <f t="shared" si="10"/>
        <v>0</v>
      </c>
      <c r="AC39" s="164" t="b">
        <f t="shared" si="11"/>
        <v>0</v>
      </c>
      <c r="AD39" s="164" t="b">
        <f t="shared" si="19"/>
        <v>0</v>
      </c>
      <c r="AE39" s="164" t="b">
        <f t="shared" si="20"/>
        <v>0</v>
      </c>
      <c r="AF39" s="164" t="b">
        <f t="shared" si="21"/>
        <v>0</v>
      </c>
      <c r="AG39" s="164" t="b">
        <f t="shared" si="22"/>
        <v>0</v>
      </c>
      <c r="AH39" s="164" t="b">
        <f t="shared" si="23"/>
        <v>0</v>
      </c>
      <c r="AI39" s="169" t="str">
        <f t="shared" si="12"/>
        <v/>
      </c>
      <c r="AJ39" s="265" t="str">
        <f t="shared" si="13"/>
        <v/>
      </c>
      <c r="AK39" s="242" t="str">
        <f t="shared" si="24"/>
        <v/>
      </c>
      <c r="AL39" s="167" t="str">
        <f t="shared" si="25"/>
        <v/>
      </c>
      <c r="AM39" s="168">
        <f t="shared" si="26"/>
        <v>0</v>
      </c>
      <c r="AN39" s="149" t="str">
        <f t="shared" si="27"/>
        <v/>
      </c>
      <c r="AO39" s="150" t="str">
        <f t="shared" si="28"/>
        <v/>
      </c>
      <c r="AP39" s="138"/>
      <c r="AQ39" s="167" t="str">
        <f t="shared" si="29"/>
        <v/>
      </c>
      <c r="AR39" s="245" t="str">
        <f t="shared" si="30"/>
        <v/>
      </c>
      <c r="AS39" s="245" t="str">
        <f t="shared" si="31"/>
        <v/>
      </c>
      <c r="AT39" s="245" t="str">
        <f t="shared" si="32"/>
        <v/>
      </c>
      <c r="AU39" s="244"/>
      <c r="AV39" s="245" t="str">
        <f t="shared" si="34"/>
        <v/>
      </c>
      <c r="AW39" s="245">
        <f t="shared" si="35"/>
        <v>0</v>
      </c>
      <c r="AX39" s="244"/>
      <c r="AY39" s="60" t="str">
        <f t="shared" si="33"/>
        <v/>
      </c>
      <c r="AZ39" s="61">
        <f t="shared" si="14"/>
        <v>0</v>
      </c>
    </row>
    <row r="40" spans="1:52" ht="15" customHeight="1" x14ac:dyDescent="0.25">
      <c r="A40">
        <v>23</v>
      </c>
      <c r="B40" s="268">
        <f>'M7'!B40</f>
        <v>0</v>
      </c>
      <c r="C40" s="260" t="str">
        <f>IF('M7'!C40="","",IF('M7'!C40&gt;0,'M7'!C40))</f>
        <v/>
      </c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15"/>
        <v>0</v>
      </c>
      <c r="N40" s="163" t="str">
        <f t="shared" si="16"/>
        <v/>
      </c>
      <c r="O40" s="163" t="str">
        <f t="shared" si="0"/>
        <v/>
      </c>
      <c r="P40" s="163" t="str">
        <f t="shared" si="0"/>
        <v/>
      </c>
      <c r="Q40" s="163">
        <f t="shared" si="17"/>
        <v>0</v>
      </c>
      <c r="R40" s="103" t="str">
        <f t="shared" si="1"/>
        <v/>
      </c>
      <c r="S40" s="103" t="str">
        <f t="shared" si="2"/>
        <v/>
      </c>
      <c r="T40" s="103" t="str">
        <f t="shared" si="3"/>
        <v/>
      </c>
      <c r="U40" s="103" t="str">
        <f t="shared" si="18"/>
        <v/>
      </c>
      <c r="V40" s="103" t="str">
        <f t="shared" si="4"/>
        <v/>
      </c>
      <c r="W40" s="103" t="str">
        <f t="shared" si="5"/>
        <v/>
      </c>
      <c r="X40" s="103">
        <f t="shared" si="6"/>
        <v>0</v>
      </c>
      <c r="Y40" s="164" t="b">
        <f t="shared" si="7"/>
        <v>0</v>
      </c>
      <c r="Z40" s="164" t="b">
        <f t="shared" si="8"/>
        <v>0</v>
      </c>
      <c r="AA40" s="164" t="b">
        <f t="shared" si="9"/>
        <v>0</v>
      </c>
      <c r="AB40" s="164" t="b">
        <f t="shared" si="10"/>
        <v>0</v>
      </c>
      <c r="AC40" s="164" t="b">
        <f t="shared" si="11"/>
        <v>0</v>
      </c>
      <c r="AD40" s="164" t="b">
        <f t="shared" si="19"/>
        <v>0</v>
      </c>
      <c r="AE40" s="164" t="b">
        <f t="shared" si="20"/>
        <v>0</v>
      </c>
      <c r="AF40" s="164" t="b">
        <f t="shared" si="21"/>
        <v>0</v>
      </c>
      <c r="AG40" s="164" t="b">
        <f t="shared" si="22"/>
        <v>0</v>
      </c>
      <c r="AH40" s="164" t="b">
        <f t="shared" si="23"/>
        <v>0</v>
      </c>
      <c r="AI40" s="169" t="str">
        <f t="shared" si="12"/>
        <v/>
      </c>
      <c r="AJ40" s="265" t="str">
        <f t="shared" si="13"/>
        <v/>
      </c>
      <c r="AK40" s="242" t="str">
        <f t="shared" si="24"/>
        <v/>
      </c>
      <c r="AL40" s="167" t="str">
        <f t="shared" si="25"/>
        <v/>
      </c>
      <c r="AM40" s="168">
        <f t="shared" si="26"/>
        <v>0</v>
      </c>
      <c r="AN40" s="149" t="str">
        <f t="shared" si="27"/>
        <v/>
      </c>
      <c r="AO40" s="150" t="str">
        <f t="shared" si="28"/>
        <v/>
      </c>
      <c r="AP40" s="138"/>
      <c r="AQ40" s="167" t="str">
        <f t="shared" si="29"/>
        <v/>
      </c>
      <c r="AR40" s="245" t="str">
        <f t="shared" si="30"/>
        <v/>
      </c>
      <c r="AS40" s="245" t="str">
        <f t="shared" si="31"/>
        <v/>
      </c>
      <c r="AT40" s="245" t="str">
        <f t="shared" si="32"/>
        <v/>
      </c>
      <c r="AU40" s="244"/>
      <c r="AV40" s="245" t="str">
        <f t="shared" si="34"/>
        <v/>
      </c>
      <c r="AW40" s="245">
        <f t="shared" si="35"/>
        <v>0</v>
      </c>
      <c r="AX40" s="244"/>
      <c r="AY40" s="60" t="str">
        <f t="shared" si="33"/>
        <v/>
      </c>
      <c r="AZ40" s="61">
        <f t="shared" si="14"/>
        <v>0</v>
      </c>
    </row>
    <row r="41" spans="1:52" ht="15" customHeight="1" x14ac:dyDescent="0.25">
      <c r="A41">
        <v>24</v>
      </c>
      <c r="B41" s="268">
        <f>'M7'!B41</f>
        <v>0</v>
      </c>
      <c r="C41" s="260" t="str">
        <f>IF('M7'!C41="","",IF('M7'!C41&gt;0,'M7'!C41))</f>
        <v/>
      </c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15"/>
        <v>0</v>
      </c>
      <c r="N41" s="163" t="str">
        <f t="shared" si="16"/>
        <v/>
      </c>
      <c r="O41" s="163" t="str">
        <f t="shared" si="0"/>
        <v/>
      </c>
      <c r="P41" s="163" t="str">
        <f t="shared" si="0"/>
        <v/>
      </c>
      <c r="Q41" s="163">
        <f t="shared" si="17"/>
        <v>0</v>
      </c>
      <c r="R41" s="103" t="str">
        <f t="shared" si="1"/>
        <v/>
      </c>
      <c r="S41" s="103" t="str">
        <f t="shared" si="2"/>
        <v/>
      </c>
      <c r="T41" s="103" t="str">
        <f t="shared" si="3"/>
        <v/>
      </c>
      <c r="U41" s="103" t="str">
        <f t="shared" si="18"/>
        <v/>
      </c>
      <c r="V41" s="103" t="str">
        <f t="shared" si="4"/>
        <v/>
      </c>
      <c r="W41" s="103" t="str">
        <f t="shared" si="5"/>
        <v/>
      </c>
      <c r="X41" s="103">
        <f t="shared" si="6"/>
        <v>0</v>
      </c>
      <c r="Y41" s="164" t="b">
        <f t="shared" si="7"/>
        <v>0</v>
      </c>
      <c r="Z41" s="164" t="b">
        <f t="shared" si="8"/>
        <v>0</v>
      </c>
      <c r="AA41" s="164" t="b">
        <f t="shared" si="9"/>
        <v>0</v>
      </c>
      <c r="AB41" s="164" t="b">
        <f t="shared" si="10"/>
        <v>0</v>
      </c>
      <c r="AC41" s="164" t="b">
        <f t="shared" si="11"/>
        <v>0</v>
      </c>
      <c r="AD41" s="164" t="b">
        <f t="shared" si="19"/>
        <v>0</v>
      </c>
      <c r="AE41" s="164" t="b">
        <f t="shared" si="20"/>
        <v>0</v>
      </c>
      <c r="AF41" s="164" t="b">
        <f t="shared" si="21"/>
        <v>0</v>
      </c>
      <c r="AG41" s="164" t="b">
        <f t="shared" si="22"/>
        <v>0</v>
      </c>
      <c r="AH41" s="164" t="b">
        <f t="shared" si="23"/>
        <v>0</v>
      </c>
      <c r="AI41" s="169" t="str">
        <f t="shared" si="12"/>
        <v/>
      </c>
      <c r="AJ41" s="265" t="str">
        <f t="shared" si="13"/>
        <v/>
      </c>
      <c r="AK41" s="242" t="str">
        <f t="shared" si="24"/>
        <v/>
      </c>
      <c r="AL41" s="167" t="str">
        <f t="shared" si="25"/>
        <v/>
      </c>
      <c r="AM41" s="168">
        <f t="shared" si="26"/>
        <v>0</v>
      </c>
      <c r="AN41" s="149" t="str">
        <f t="shared" si="27"/>
        <v/>
      </c>
      <c r="AO41" s="150" t="str">
        <f t="shared" si="28"/>
        <v/>
      </c>
      <c r="AP41" s="138"/>
      <c r="AQ41" s="167" t="str">
        <f t="shared" si="29"/>
        <v/>
      </c>
      <c r="AR41" s="245" t="str">
        <f t="shared" si="30"/>
        <v/>
      </c>
      <c r="AS41" s="245" t="str">
        <f t="shared" si="31"/>
        <v/>
      </c>
      <c r="AT41" s="245" t="str">
        <f t="shared" si="32"/>
        <v/>
      </c>
      <c r="AU41" s="244"/>
      <c r="AV41" s="245" t="str">
        <f t="shared" si="34"/>
        <v/>
      </c>
      <c r="AW41" s="245">
        <f t="shared" si="35"/>
        <v>0</v>
      </c>
      <c r="AX41" s="244"/>
      <c r="AY41" s="60" t="str">
        <f t="shared" si="33"/>
        <v/>
      </c>
      <c r="AZ41" s="61">
        <f t="shared" si="14"/>
        <v>0</v>
      </c>
    </row>
    <row r="42" spans="1:52" ht="15" customHeight="1" x14ac:dyDescent="0.25">
      <c r="A42">
        <v>25</v>
      </c>
      <c r="B42" s="268">
        <f>'M7'!B42</f>
        <v>0</v>
      </c>
      <c r="C42" s="260" t="str">
        <f>IF('M7'!C42="","",IF('M7'!C42&gt;0,'M7'!C42))</f>
        <v/>
      </c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15"/>
        <v>0</v>
      </c>
      <c r="N42" s="163" t="str">
        <f t="shared" si="16"/>
        <v/>
      </c>
      <c r="O42" s="163" t="str">
        <f t="shared" si="0"/>
        <v/>
      </c>
      <c r="P42" s="163" t="str">
        <f t="shared" si="0"/>
        <v/>
      </c>
      <c r="Q42" s="163">
        <f t="shared" si="17"/>
        <v>0</v>
      </c>
      <c r="R42" s="103" t="str">
        <f t="shared" si="1"/>
        <v/>
      </c>
      <c r="S42" s="103" t="str">
        <f t="shared" si="2"/>
        <v/>
      </c>
      <c r="T42" s="103" t="str">
        <f t="shared" si="3"/>
        <v/>
      </c>
      <c r="U42" s="103" t="str">
        <f t="shared" si="18"/>
        <v/>
      </c>
      <c r="V42" s="103" t="str">
        <f t="shared" si="4"/>
        <v/>
      </c>
      <c r="W42" s="103" t="str">
        <f t="shared" si="5"/>
        <v/>
      </c>
      <c r="X42" s="103">
        <f t="shared" si="6"/>
        <v>0</v>
      </c>
      <c r="Y42" s="164" t="b">
        <f t="shared" si="7"/>
        <v>0</v>
      </c>
      <c r="Z42" s="164" t="b">
        <f t="shared" si="8"/>
        <v>0</v>
      </c>
      <c r="AA42" s="164" t="b">
        <f t="shared" si="9"/>
        <v>0</v>
      </c>
      <c r="AB42" s="164" t="b">
        <f t="shared" si="10"/>
        <v>0</v>
      </c>
      <c r="AC42" s="164" t="b">
        <f t="shared" si="11"/>
        <v>0</v>
      </c>
      <c r="AD42" s="164" t="b">
        <f t="shared" si="19"/>
        <v>0</v>
      </c>
      <c r="AE42" s="164" t="b">
        <f t="shared" si="20"/>
        <v>0</v>
      </c>
      <c r="AF42" s="164" t="b">
        <f t="shared" si="21"/>
        <v>0</v>
      </c>
      <c r="AG42" s="164" t="b">
        <f t="shared" si="22"/>
        <v>0</v>
      </c>
      <c r="AH42" s="164" t="b">
        <f t="shared" si="23"/>
        <v>0</v>
      </c>
      <c r="AI42" s="169" t="str">
        <f t="shared" si="12"/>
        <v/>
      </c>
      <c r="AJ42" s="265" t="str">
        <f t="shared" si="13"/>
        <v/>
      </c>
      <c r="AK42" s="242" t="str">
        <f t="shared" si="24"/>
        <v/>
      </c>
      <c r="AL42" s="167" t="str">
        <f t="shared" si="25"/>
        <v/>
      </c>
      <c r="AM42" s="168">
        <f t="shared" si="26"/>
        <v>0</v>
      </c>
      <c r="AN42" s="149" t="str">
        <f t="shared" si="27"/>
        <v/>
      </c>
      <c r="AO42" s="150" t="str">
        <f t="shared" si="28"/>
        <v/>
      </c>
      <c r="AP42" s="138"/>
      <c r="AQ42" s="167" t="str">
        <f t="shared" si="29"/>
        <v/>
      </c>
      <c r="AR42" s="245" t="str">
        <f t="shared" si="30"/>
        <v/>
      </c>
      <c r="AS42" s="245" t="str">
        <f t="shared" si="31"/>
        <v/>
      </c>
      <c r="AT42" s="245" t="str">
        <f t="shared" si="32"/>
        <v/>
      </c>
      <c r="AU42" s="244"/>
      <c r="AV42" s="245" t="str">
        <f t="shared" si="34"/>
        <v/>
      </c>
      <c r="AW42" s="245">
        <f t="shared" si="35"/>
        <v>0</v>
      </c>
      <c r="AX42" s="244"/>
      <c r="AY42" s="60" t="str">
        <f t="shared" si="33"/>
        <v/>
      </c>
      <c r="AZ42" s="61">
        <f t="shared" si="14"/>
        <v>0</v>
      </c>
    </row>
    <row r="43" spans="1:52" ht="15" customHeight="1" x14ac:dyDescent="0.25">
      <c r="A43">
        <v>26</v>
      </c>
      <c r="B43" s="268">
        <f>'M7'!B43</f>
        <v>0</v>
      </c>
      <c r="C43" s="260" t="str">
        <f>IF('M7'!C43="","",IF('M7'!C43&gt;0,'M7'!C43))</f>
        <v/>
      </c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15"/>
        <v>0</v>
      </c>
      <c r="N43" s="163" t="str">
        <f t="shared" si="16"/>
        <v/>
      </c>
      <c r="O43" s="163" t="str">
        <f t="shared" si="0"/>
        <v/>
      </c>
      <c r="P43" s="163" t="str">
        <f t="shared" si="0"/>
        <v/>
      </c>
      <c r="Q43" s="163">
        <f t="shared" si="17"/>
        <v>0</v>
      </c>
      <c r="R43" s="103" t="str">
        <f t="shared" si="1"/>
        <v/>
      </c>
      <c r="S43" s="103" t="str">
        <f t="shared" si="2"/>
        <v/>
      </c>
      <c r="T43" s="103" t="str">
        <f t="shared" si="3"/>
        <v/>
      </c>
      <c r="U43" s="103" t="str">
        <f t="shared" si="18"/>
        <v/>
      </c>
      <c r="V43" s="103" t="str">
        <f t="shared" si="4"/>
        <v/>
      </c>
      <c r="W43" s="103" t="str">
        <f t="shared" si="5"/>
        <v/>
      </c>
      <c r="X43" s="103">
        <f t="shared" si="6"/>
        <v>0</v>
      </c>
      <c r="Y43" s="164" t="b">
        <f t="shared" si="7"/>
        <v>0</v>
      </c>
      <c r="Z43" s="164" t="b">
        <f t="shared" si="8"/>
        <v>0</v>
      </c>
      <c r="AA43" s="164" t="b">
        <f t="shared" si="9"/>
        <v>0</v>
      </c>
      <c r="AB43" s="164" t="b">
        <f t="shared" si="10"/>
        <v>0</v>
      </c>
      <c r="AC43" s="164" t="b">
        <f t="shared" si="11"/>
        <v>0</v>
      </c>
      <c r="AD43" s="164" t="b">
        <f t="shared" si="19"/>
        <v>0</v>
      </c>
      <c r="AE43" s="164" t="b">
        <f t="shared" si="20"/>
        <v>0</v>
      </c>
      <c r="AF43" s="164" t="b">
        <f t="shared" si="21"/>
        <v>0</v>
      </c>
      <c r="AG43" s="164" t="b">
        <f t="shared" si="22"/>
        <v>0</v>
      </c>
      <c r="AH43" s="164" t="b">
        <f t="shared" si="23"/>
        <v>0</v>
      </c>
      <c r="AI43" s="169" t="str">
        <f t="shared" si="12"/>
        <v/>
      </c>
      <c r="AJ43" s="265" t="str">
        <f t="shared" si="13"/>
        <v/>
      </c>
      <c r="AK43" s="242" t="str">
        <f t="shared" si="24"/>
        <v/>
      </c>
      <c r="AL43" s="167" t="str">
        <f t="shared" si="25"/>
        <v/>
      </c>
      <c r="AM43" s="168">
        <f t="shared" si="26"/>
        <v>0</v>
      </c>
      <c r="AN43" s="149" t="str">
        <f t="shared" si="27"/>
        <v/>
      </c>
      <c r="AO43" s="150" t="str">
        <f t="shared" si="28"/>
        <v/>
      </c>
      <c r="AP43" s="138"/>
      <c r="AQ43" s="167" t="str">
        <f t="shared" si="29"/>
        <v/>
      </c>
      <c r="AR43" s="245" t="str">
        <f t="shared" si="30"/>
        <v/>
      </c>
      <c r="AS43" s="245" t="str">
        <f t="shared" si="31"/>
        <v/>
      </c>
      <c r="AT43" s="245" t="str">
        <f t="shared" si="32"/>
        <v/>
      </c>
      <c r="AU43" s="244"/>
      <c r="AV43" s="245" t="str">
        <f t="shared" si="34"/>
        <v/>
      </c>
      <c r="AW43" s="245">
        <f t="shared" si="35"/>
        <v>0</v>
      </c>
      <c r="AX43" s="244"/>
      <c r="AY43" s="60" t="str">
        <f t="shared" si="33"/>
        <v/>
      </c>
      <c r="AZ43" s="61">
        <f t="shared" si="14"/>
        <v>0</v>
      </c>
    </row>
    <row r="44" spans="1:52" ht="15" customHeight="1" x14ac:dyDescent="0.25">
      <c r="A44">
        <v>27</v>
      </c>
      <c r="B44" s="268">
        <f>'M7'!B44</f>
        <v>0</v>
      </c>
      <c r="C44" s="260" t="str">
        <f>IF('M7'!C44="","",IF('M7'!C44&gt;0,'M7'!C44))</f>
        <v/>
      </c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15"/>
        <v>0</v>
      </c>
      <c r="N44" s="163" t="str">
        <f t="shared" si="16"/>
        <v/>
      </c>
      <c r="O44" s="163" t="str">
        <f t="shared" si="0"/>
        <v/>
      </c>
      <c r="P44" s="163" t="str">
        <f t="shared" si="0"/>
        <v/>
      </c>
      <c r="Q44" s="163">
        <f t="shared" si="17"/>
        <v>0</v>
      </c>
      <c r="R44" s="103" t="str">
        <f t="shared" si="1"/>
        <v/>
      </c>
      <c r="S44" s="103" t="str">
        <f t="shared" si="2"/>
        <v/>
      </c>
      <c r="T44" s="103" t="str">
        <f t="shared" si="3"/>
        <v/>
      </c>
      <c r="U44" s="103" t="str">
        <f t="shared" si="18"/>
        <v/>
      </c>
      <c r="V44" s="103" t="str">
        <f t="shared" si="4"/>
        <v/>
      </c>
      <c r="W44" s="103" t="str">
        <f t="shared" si="5"/>
        <v/>
      </c>
      <c r="X44" s="103">
        <f t="shared" si="6"/>
        <v>0</v>
      </c>
      <c r="Y44" s="164" t="b">
        <f t="shared" si="7"/>
        <v>0</v>
      </c>
      <c r="Z44" s="164" t="b">
        <f t="shared" si="8"/>
        <v>0</v>
      </c>
      <c r="AA44" s="164" t="b">
        <f t="shared" si="9"/>
        <v>0</v>
      </c>
      <c r="AB44" s="164" t="b">
        <f t="shared" si="10"/>
        <v>0</v>
      </c>
      <c r="AC44" s="164" t="b">
        <f t="shared" si="11"/>
        <v>0</v>
      </c>
      <c r="AD44" s="164" t="b">
        <f t="shared" si="19"/>
        <v>0</v>
      </c>
      <c r="AE44" s="164" t="b">
        <f t="shared" si="20"/>
        <v>0</v>
      </c>
      <c r="AF44" s="164" t="b">
        <f t="shared" si="21"/>
        <v>0</v>
      </c>
      <c r="AG44" s="164" t="b">
        <f t="shared" si="22"/>
        <v>0</v>
      </c>
      <c r="AH44" s="164" t="b">
        <f t="shared" si="23"/>
        <v>0</v>
      </c>
      <c r="AI44" s="169" t="str">
        <f t="shared" si="12"/>
        <v/>
      </c>
      <c r="AJ44" s="265" t="str">
        <f t="shared" si="13"/>
        <v/>
      </c>
      <c r="AK44" s="242" t="str">
        <f t="shared" si="24"/>
        <v/>
      </c>
      <c r="AL44" s="167" t="str">
        <f t="shared" si="25"/>
        <v/>
      </c>
      <c r="AM44" s="168">
        <f t="shared" si="26"/>
        <v>0</v>
      </c>
      <c r="AN44" s="149" t="str">
        <f t="shared" si="27"/>
        <v/>
      </c>
      <c r="AO44" s="150" t="str">
        <f t="shared" si="28"/>
        <v/>
      </c>
      <c r="AP44" s="138"/>
      <c r="AQ44" s="167" t="str">
        <f t="shared" si="29"/>
        <v/>
      </c>
      <c r="AR44" s="245" t="str">
        <f t="shared" si="30"/>
        <v/>
      </c>
      <c r="AS44" s="245" t="str">
        <f t="shared" si="31"/>
        <v/>
      </c>
      <c r="AT44" s="245" t="str">
        <f t="shared" si="32"/>
        <v/>
      </c>
      <c r="AU44" s="244"/>
      <c r="AV44" s="245" t="str">
        <f t="shared" si="34"/>
        <v/>
      </c>
      <c r="AW44" s="245">
        <f t="shared" si="35"/>
        <v>0</v>
      </c>
      <c r="AX44" s="244"/>
      <c r="AY44" s="60" t="str">
        <f t="shared" si="33"/>
        <v/>
      </c>
      <c r="AZ44" s="61">
        <f t="shared" si="14"/>
        <v>0</v>
      </c>
    </row>
    <row r="45" spans="1:52" ht="15" customHeight="1" x14ac:dyDescent="0.25">
      <c r="A45">
        <v>28</v>
      </c>
      <c r="B45" s="268">
        <f>'M7'!B45</f>
        <v>0</v>
      </c>
      <c r="C45" s="260" t="str">
        <f>IF('M7'!C45="","",IF('M7'!C45&gt;0,'M7'!C45))</f>
        <v/>
      </c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15"/>
        <v>0</v>
      </c>
      <c r="N45" s="163" t="str">
        <f t="shared" si="16"/>
        <v/>
      </c>
      <c r="O45" s="163" t="str">
        <f t="shared" si="0"/>
        <v/>
      </c>
      <c r="P45" s="163" t="str">
        <f t="shared" si="0"/>
        <v/>
      </c>
      <c r="Q45" s="163">
        <f t="shared" si="17"/>
        <v>0</v>
      </c>
      <c r="R45" s="103" t="str">
        <f t="shared" si="1"/>
        <v/>
      </c>
      <c r="S45" s="103" t="str">
        <f t="shared" si="2"/>
        <v/>
      </c>
      <c r="T45" s="103" t="str">
        <f t="shared" si="3"/>
        <v/>
      </c>
      <c r="U45" s="103" t="str">
        <f t="shared" si="18"/>
        <v/>
      </c>
      <c r="V45" s="103" t="str">
        <f t="shared" si="4"/>
        <v/>
      </c>
      <c r="W45" s="103" t="str">
        <f t="shared" si="5"/>
        <v/>
      </c>
      <c r="X45" s="103">
        <f t="shared" si="6"/>
        <v>0</v>
      </c>
      <c r="Y45" s="164" t="b">
        <f t="shared" si="7"/>
        <v>0</v>
      </c>
      <c r="Z45" s="164" t="b">
        <f t="shared" si="8"/>
        <v>0</v>
      </c>
      <c r="AA45" s="164" t="b">
        <f t="shared" si="9"/>
        <v>0</v>
      </c>
      <c r="AB45" s="164" t="b">
        <f t="shared" si="10"/>
        <v>0</v>
      </c>
      <c r="AC45" s="164" t="b">
        <f t="shared" si="11"/>
        <v>0</v>
      </c>
      <c r="AD45" s="164" t="b">
        <f t="shared" si="19"/>
        <v>0</v>
      </c>
      <c r="AE45" s="164" t="b">
        <f t="shared" si="20"/>
        <v>0</v>
      </c>
      <c r="AF45" s="164" t="b">
        <f t="shared" si="21"/>
        <v>0</v>
      </c>
      <c r="AG45" s="164" t="b">
        <f t="shared" si="22"/>
        <v>0</v>
      </c>
      <c r="AH45" s="164" t="b">
        <f t="shared" si="23"/>
        <v>0</v>
      </c>
      <c r="AI45" s="169" t="str">
        <f t="shared" si="12"/>
        <v/>
      </c>
      <c r="AJ45" s="265" t="str">
        <f t="shared" si="13"/>
        <v/>
      </c>
      <c r="AK45" s="242" t="str">
        <f t="shared" si="24"/>
        <v/>
      </c>
      <c r="AL45" s="167" t="str">
        <f t="shared" si="25"/>
        <v/>
      </c>
      <c r="AM45" s="168">
        <f t="shared" si="26"/>
        <v>0</v>
      </c>
      <c r="AN45" s="149" t="str">
        <f t="shared" si="27"/>
        <v/>
      </c>
      <c r="AO45" s="150" t="str">
        <f t="shared" si="28"/>
        <v/>
      </c>
      <c r="AP45" s="138"/>
      <c r="AQ45" s="167" t="str">
        <f t="shared" si="29"/>
        <v/>
      </c>
      <c r="AR45" s="245" t="str">
        <f t="shared" si="30"/>
        <v/>
      </c>
      <c r="AS45" s="245" t="str">
        <f t="shared" si="31"/>
        <v/>
      </c>
      <c r="AT45" s="245" t="str">
        <f t="shared" si="32"/>
        <v/>
      </c>
      <c r="AU45" s="244"/>
      <c r="AV45" s="245" t="str">
        <f t="shared" si="34"/>
        <v/>
      </c>
      <c r="AW45" s="245">
        <f t="shared" si="35"/>
        <v>0</v>
      </c>
      <c r="AX45" s="244"/>
      <c r="AY45" s="60" t="str">
        <f t="shared" si="33"/>
        <v/>
      </c>
      <c r="AZ45" s="61">
        <f t="shared" si="14"/>
        <v>0</v>
      </c>
    </row>
    <row r="46" spans="1:52" ht="15" customHeight="1" x14ac:dyDescent="0.25">
      <c r="A46">
        <v>29</v>
      </c>
      <c r="B46" s="268">
        <f>'M7'!B46</f>
        <v>0</v>
      </c>
      <c r="C46" s="260" t="str">
        <f>IF('M7'!C46="","",IF('M7'!C46&gt;0,'M7'!C46))</f>
        <v/>
      </c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15"/>
        <v>0</v>
      </c>
      <c r="N46" s="163" t="str">
        <f t="shared" si="16"/>
        <v/>
      </c>
      <c r="O46" s="163" t="str">
        <f t="shared" si="0"/>
        <v/>
      </c>
      <c r="P46" s="163" t="str">
        <f t="shared" si="0"/>
        <v/>
      </c>
      <c r="Q46" s="163">
        <f t="shared" si="17"/>
        <v>0</v>
      </c>
      <c r="R46" s="103" t="str">
        <f t="shared" si="1"/>
        <v/>
      </c>
      <c r="S46" s="103" t="str">
        <f t="shared" si="2"/>
        <v/>
      </c>
      <c r="T46" s="103" t="str">
        <f t="shared" si="3"/>
        <v/>
      </c>
      <c r="U46" s="103" t="str">
        <f t="shared" si="18"/>
        <v/>
      </c>
      <c r="V46" s="103" t="str">
        <f t="shared" si="4"/>
        <v/>
      </c>
      <c r="W46" s="103" t="str">
        <f t="shared" si="5"/>
        <v/>
      </c>
      <c r="X46" s="103">
        <f t="shared" si="6"/>
        <v>0</v>
      </c>
      <c r="Y46" s="164" t="b">
        <f t="shared" si="7"/>
        <v>0</v>
      </c>
      <c r="Z46" s="164" t="b">
        <f t="shared" si="8"/>
        <v>0</v>
      </c>
      <c r="AA46" s="164" t="b">
        <f t="shared" si="9"/>
        <v>0</v>
      </c>
      <c r="AB46" s="164" t="b">
        <f t="shared" si="10"/>
        <v>0</v>
      </c>
      <c r="AC46" s="164" t="b">
        <f t="shared" si="11"/>
        <v>0</v>
      </c>
      <c r="AD46" s="164" t="b">
        <f t="shared" si="19"/>
        <v>0</v>
      </c>
      <c r="AE46" s="164" t="b">
        <f t="shared" si="20"/>
        <v>0</v>
      </c>
      <c r="AF46" s="164" t="b">
        <f t="shared" si="21"/>
        <v>0</v>
      </c>
      <c r="AG46" s="164" t="b">
        <f t="shared" si="22"/>
        <v>0</v>
      </c>
      <c r="AH46" s="164" t="b">
        <f t="shared" si="23"/>
        <v>0</v>
      </c>
      <c r="AI46" s="169" t="str">
        <f t="shared" si="12"/>
        <v/>
      </c>
      <c r="AJ46" s="265" t="str">
        <f t="shared" si="13"/>
        <v/>
      </c>
      <c r="AK46" s="242" t="str">
        <f t="shared" si="24"/>
        <v/>
      </c>
      <c r="AL46" s="167" t="str">
        <f t="shared" si="25"/>
        <v/>
      </c>
      <c r="AM46" s="168">
        <f t="shared" si="26"/>
        <v>0</v>
      </c>
      <c r="AN46" s="149" t="str">
        <f t="shared" si="27"/>
        <v/>
      </c>
      <c r="AO46" s="150" t="str">
        <f t="shared" si="28"/>
        <v/>
      </c>
      <c r="AP46" s="138"/>
      <c r="AQ46" s="167" t="str">
        <f t="shared" si="29"/>
        <v/>
      </c>
      <c r="AR46" s="245" t="str">
        <f t="shared" si="30"/>
        <v/>
      </c>
      <c r="AS46" s="245" t="str">
        <f t="shared" si="31"/>
        <v/>
      </c>
      <c r="AT46" s="245" t="str">
        <f t="shared" si="32"/>
        <v/>
      </c>
      <c r="AU46" s="244"/>
      <c r="AV46" s="245" t="str">
        <f t="shared" si="34"/>
        <v/>
      </c>
      <c r="AW46" s="245">
        <f t="shared" si="35"/>
        <v>0</v>
      </c>
      <c r="AX46" s="244"/>
      <c r="AY46" s="60" t="str">
        <f t="shared" si="33"/>
        <v/>
      </c>
      <c r="AZ46" s="61">
        <f t="shared" si="14"/>
        <v>0</v>
      </c>
    </row>
    <row r="47" spans="1:52" ht="15" customHeight="1" x14ac:dyDescent="0.25">
      <c r="A47">
        <v>30</v>
      </c>
      <c r="B47" s="268">
        <f>'M7'!B47</f>
        <v>0</v>
      </c>
      <c r="C47" s="260" t="str">
        <f>IF('M7'!C47="","",IF('M7'!C47&gt;0,'M7'!C47))</f>
        <v/>
      </c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15"/>
        <v>0</v>
      </c>
      <c r="N47" s="163" t="str">
        <f t="shared" si="16"/>
        <v/>
      </c>
      <c r="O47" s="163" t="str">
        <f t="shared" si="0"/>
        <v/>
      </c>
      <c r="P47" s="163" t="str">
        <f t="shared" si="0"/>
        <v/>
      </c>
      <c r="Q47" s="163">
        <f t="shared" si="17"/>
        <v>0</v>
      </c>
      <c r="R47" s="103" t="str">
        <f t="shared" si="1"/>
        <v/>
      </c>
      <c r="S47" s="103" t="str">
        <f t="shared" si="2"/>
        <v/>
      </c>
      <c r="T47" s="103" t="str">
        <f t="shared" si="3"/>
        <v/>
      </c>
      <c r="U47" s="103" t="str">
        <f t="shared" si="18"/>
        <v/>
      </c>
      <c r="V47" s="103" t="str">
        <f t="shared" si="4"/>
        <v/>
      </c>
      <c r="W47" s="103" t="str">
        <f t="shared" si="5"/>
        <v/>
      </c>
      <c r="X47" s="103">
        <f t="shared" si="6"/>
        <v>0</v>
      </c>
      <c r="Y47" s="164" t="b">
        <f t="shared" si="7"/>
        <v>0</v>
      </c>
      <c r="Z47" s="164" t="b">
        <f t="shared" si="8"/>
        <v>0</v>
      </c>
      <c r="AA47" s="164" t="b">
        <f t="shared" si="9"/>
        <v>0</v>
      </c>
      <c r="AB47" s="164" t="b">
        <f t="shared" si="10"/>
        <v>0</v>
      </c>
      <c r="AC47" s="164" t="b">
        <f t="shared" si="11"/>
        <v>0</v>
      </c>
      <c r="AD47" s="164" t="b">
        <f t="shared" si="19"/>
        <v>0</v>
      </c>
      <c r="AE47" s="164" t="b">
        <f t="shared" si="20"/>
        <v>0</v>
      </c>
      <c r="AF47" s="164" t="b">
        <f t="shared" si="21"/>
        <v>0</v>
      </c>
      <c r="AG47" s="164" t="b">
        <f t="shared" si="22"/>
        <v>0</v>
      </c>
      <c r="AH47" s="164" t="b">
        <f t="shared" si="23"/>
        <v>0</v>
      </c>
      <c r="AI47" s="169" t="str">
        <f t="shared" si="12"/>
        <v/>
      </c>
      <c r="AJ47" s="265" t="str">
        <f t="shared" si="13"/>
        <v/>
      </c>
      <c r="AK47" s="242" t="str">
        <f t="shared" si="24"/>
        <v/>
      </c>
      <c r="AL47" s="167" t="str">
        <f t="shared" si="25"/>
        <v/>
      </c>
      <c r="AM47" s="168">
        <f t="shared" si="26"/>
        <v>0</v>
      </c>
      <c r="AN47" s="149" t="str">
        <f t="shared" si="27"/>
        <v/>
      </c>
      <c r="AO47" s="150" t="str">
        <f t="shared" si="28"/>
        <v/>
      </c>
      <c r="AP47" s="138"/>
      <c r="AQ47" s="167" t="str">
        <f t="shared" si="29"/>
        <v/>
      </c>
      <c r="AR47" s="245" t="str">
        <f t="shared" si="30"/>
        <v/>
      </c>
      <c r="AS47" s="245" t="str">
        <f t="shared" si="31"/>
        <v/>
      </c>
      <c r="AT47" s="245" t="str">
        <f t="shared" si="32"/>
        <v/>
      </c>
      <c r="AU47" s="244"/>
      <c r="AV47" s="245" t="str">
        <f t="shared" si="34"/>
        <v/>
      </c>
      <c r="AW47" s="245">
        <f t="shared" si="35"/>
        <v>0</v>
      </c>
      <c r="AX47" s="244"/>
      <c r="AY47" s="60" t="str">
        <f t="shared" si="33"/>
        <v/>
      </c>
      <c r="AZ47" s="61">
        <f t="shared" si="14"/>
        <v>0</v>
      </c>
    </row>
    <row r="48" spans="1:52" ht="15" customHeight="1" x14ac:dyDescent="0.25">
      <c r="A48">
        <v>31</v>
      </c>
      <c r="B48" s="268">
        <f>'M7'!B48</f>
        <v>0</v>
      </c>
      <c r="C48" s="260" t="str">
        <f>IF('M7'!C48="","",IF('M7'!C48&gt;0,'M7'!C48))</f>
        <v/>
      </c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15"/>
        <v>0</v>
      </c>
      <c r="N48" s="163" t="str">
        <f t="shared" si="16"/>
        <v/>
      </c>
      <c r="O48" s="163" t="str">
        <f t="shared" si="0"/>
        <v/>
      </c>
      <c r="P48" s="163" t="str">
        <f t="shared" si="0"/>
        <v/>
      </c>
      <c r="Q48" s="163">
        <f t="shared" si="17"/>
        <v>0</v>
      </c>
      <c r="R48" s="103" t="str">
        <f t="shared" si="1"/>
        <v/>
      </c>
      <c r="S48" s="103" t="str">
        <f t="shared" si="2"/>
        <v/>
      </c>
      <c r="T48" s="103" t="str">
        <f t="shared" si="3"/>
        <v/>
      </c>
      <c r="U48" s="103" t="str">
        <f t="shared" si="18"/>
        <v/>
      </c>
      <c r="V48" s="103" t="str">
        <f t="shared" si="4"/>
        <v/>
      </c>
      <c r="W48" s="103" t="str">
        <f t="shared" si="5"/>
        <v/>
      </c>
      <c r="X48" s="103">
        <f t="shared" si="6"/>
        <v>0</v>
      </c>
      <c r="Y48" s="164" t="b">
        <f t="shared" si="7"/>
        <v>0</v>
      </c>
      <c r="Z48" s="164" t="b">
        <f t="shared" si="8"/>
        <v>0</v>
      </c>
      <c r="AA48" s="164" t="b">
        <f t="shared" si="9"/>
        <v>0</v>
      </c>
      <c r="AB48" s="164" t="b">
        <f t="shared" si="10"/>
        <v>0</v>
      </c>
      <c r="AC48" s="164" t="b">
        <f t="shared" si="11"/>
        <v>0</v>
      </c>
      <c r="AD48" s="164" t="b">
        <f t="shared" si="19"/>
        <v>0</v>
      </c>
      <c r="AE48" s="164" t="b">
        <f t="shared" si="20"/>
        <v>0</v>
      </c>
      <c r="AF48" s="164" t="b">
        <f t="shared" si="21"/>
        <v>0</v>
      </c>
      <c r="AG48" s="164" t="b">
        <f t="shared" si="22"/>
        <v>0</v>
      </c>
      <c r="AH48" s="164" t="b">
        <f t="shared" si="23"/>
        <v>0</v>
      </c>
      <c r="AI48" s="169" t="str">
        <f t="shared" si="12"/>
        <v/>
      </c>
      <c r="AJ48" s="265" t="str">
        <f t="shared" si="13"/>
        <v/>
      </c>
      <c r="AK48" s="242" t="str">
        <f t="shared" si="24"/>
        <v/>
      </c>
      <c r="AL48" s="167" t="str">
        <f t="shared" si="25"/>
        <v/>
      </c>
      <c r="AM48" s="168">
        <f t="shared" si="26"/>
        <v>0</v>
      </c>
      <c r="AN48" s="149" t="str">
        <f t="shared" si="27"/>
        <v/>
      </c>
      <c r="AO48" s="150" t="str">
        <f t="shared" si="28"/>
        <v/>
      </c>
      <c r="AP48" s="138"/>
      <c r="AQ48" s="167" t="str">
        <f t="shared" si="29"/>
        <v/>
      </c>
      <c r="AR48" s="245" t="str">
        <f t="shared" si="30"/>
        <v/>
      </c>
      <c r="AS48" s="245" t="str">
        <f t="shared" si="31"/>
        <v/>
      </c>
      <c r="AT48" s="245" t="str">
        <f t="shared" si="32"/>
        <v/>
      </c>
      <c r="AU48" s="244"/>
      <c r="AV48" s="245" t="str">
        <f t="shared" si="34"/>
        <v/>
      </c>
      <c r="AW48" s="245">
        <f t="shared" si="35"/>
        <v>0</v>
      </c>
      <c r="AX48" s="244"/>
      <c r="AY48" s="60" t="str">
        <f t="shared" si="33"/>
        <v/>
      </c>
      <c r="AZ48" s="61">
        <f t="shared" si="14"/>
        <v>0</v>
      </c>
    </row>
    <row r="49" spans="1:52" ht="15" customHeight="1" x14ac:dyDescent="0.25">
      <c r="A49">
        <v>32</v>
      </c>
      <c r="B49" s="268">
        <f>'M7'!B49</f>
        <v>0</v>
      </c>
      <c r="C49" s="260" t="str">
        <f>IF('M7'!C49="","",IF('M7'!C49&gt;0,'M7'!C49))</f>
        <v/>
      </c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15"/>
        <v>0</v>
      </c>
      <c r="N49" s="163" t="str">
        <f t="shared" si="16"/>
        <v/>
      </c>
      <c r="O49" s="163" t="str">
        <f t="shared" si="0"/>
        <v/>
      </c>
      <c r="P49" s="163" t="str">
        <f t="shared" si="0"/>
        <v/>
      </c>
      <c r="Q49" s="163">
        <f t="shared" si="17"/>
        <v>0</v>
      </c>
      <c r="R49" s="103" t="str">
        <f t="shared" si="1"/>
        <v/>
      </c>
      <c r="S49" s="103" t="str">
        <f t="shared" si="2"/>
        <v/>
      </c>
      <c r="T49" s="103" t="str">
        <f t="shared" si="3"/>
        <v/>
      </c>
      <c r="U49" s="103" t="str">
        <f t="shared" si="18"/>
        <v/>
      </c>
      <c r="V49" s="103" t="str">
        <f t="shared" si="4"/>
        <v/>
      </c>
      <c r="W49" s="103" t="str">
        <f t="shared" si="5"/>
        <v/>
      </c>
      <c r="X49" s="103">
        <f t="shared" si="6"/>
        <v>0</v>
      </c>
      <c r="Y49" s="164" t="b">
        <f t="shared" si="7"/>
        <v>0</v>
      </c>
      <c r="Z49" s="164" t="b">
        <f t="shared" si="8"/>
        <v>0</v>
      </c>
      <c r="AA49" s="164" t="b">
        <f t="shared" si="9"/>
        <v>0</v>
      </c>
      <c r="AB49" s="164" t="b">
        <f t="shared" si="10"/>
        <v>0</v>
      </c>
      <c r="AC49" s="164" t="b">
        <f t="shared" si="11"/>
        <v>0</v>
      </c>
      <c r="AD49" s="164" t="b">
        <f t="shared" si="19"/>
        <v>0</v>
      </c>
      <c r="AE49" s="164" t="b">
        <f t="shared" si="20"/>
        <v>0</v>
      </c>
      <c r="AF49" s="164" t="b">
        <f t="shared" si="21"/>
        <v>0</v>
      </c>
      <c r="AG49" s="164" t="b">
        <f t="shared" si="22"/>
        <v>0</v>
      </c>
      <c r="AH49" s="164" t="b">
        <f t="shared" si="23"/>
        <v>0</v>
      </c>
      <c r="AI49" s="169" t="str">
        <f t="shared" si="12"/>
        <v/>
      </c>
      <c r="AJ49" s="265" t="str">
        <f t="shared" si="13"/>
        <v/>
      </c>
      <c r="AK49" s="242" t="str">
        <f t="shared" si="24"/>
        <v/>
      </c>
      <c r="AL49" s="167" t="str">
        <f t="shared" si="25"/>
        <v/>
      </c>
      <c r="AM49" s="168">
        <f t="shared" si="26"/>
        <v>0</v>
      </c>
      <c r="AN49" s="149" t="str">
        <f t="shared" si="27"/>
        <v/>
      </c>
      <c r="AO49" s="150" t="str">
        <f t="shared" si="28"/>
        <v/>
      </c>
      <c r="AP49" s="138"/>
      <c r="AQ49" s="167" t="str">
        <f t="shared" si="29"/>
        <v/>
      </c>
      <c r="AR49" s="245" t="str">
        <f t="shared" si="30"/>
        <v/>
      </c>
      <c r="AS49" s="245" t="str">
        <f t="shared" si="31"/>
        <v/>
      </c>
      <c r="AT49" s="245" t="str">
        <f t="shared" si="32"/>
        <v/>
      </c>
      <c r="AU49" s="244"/>
      <c r="AV49" s="245" t="str">
        <f t="shared" si="34"/>
        <v/>
      </c>
      <c r="AW49" s="245">
        <f t="shared" si="35"/>
        <v>0</v>
      </c>
      <c r="AX49" s="244"/>
      <c r="AY49" s="60" t="str">
        <f t="shared" si="33"/>
        <v/>
      </c>
      <c r="AZ49" s="61">
        <f t="shared" si="14"/>
        <v>0</v>
      </c>
    </row>
    <row r="50" spans="1:52" ht="15" customHeight="1" x14ac:dyDescent="0.25">
      <c r="A50">
        <v>33</v>
      </c>
      <c r="B50" s="268">
        <f>'M7'!B50</f>
        <v>0</v>
      </c>
      <c r="C50" s="260" t="str">
        <f>IF('M7'!C50="","",IF('M7'!C50&gt;0,'M7'!C50))</f>
        <v/>
      </c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15"/>
        <v>0</v>
      </c>
      <c r="N50" s="163" t="str">
        <f t="shared" si="16"/>
        <v/>
      </c>
      <c r="O50" s="163" t="str">
        <f t="shared" si="0"/>
        <v/>
      </c>
      <c r="P50" s="163" t="str">
        <f t="shared" si="0"/>
        <v/>
      </c>
      <c r="Q50" s="163">
        <f t="shared" si="17"/>
        <v>0</v>
      </c>
      <c r="R50" s="103" t="str">
        <f t="shared" si="1"/>
        <v/>
      </c>
      <c r="S50" s="103" t="str">
        <f t="shared" si="2"/>
        <v/>
      </c>
      <c r="T50" s="103" t="str">
        <f t="shared" si="3"/>
        <v/>
      </c>
      <c r="U50" s="103" t="str">
        <f t="shared" si="18"/>
        <v/>
      </c>
      <c r="V50" s="103" t="str">
        <f t="shared" si="4"/>
        <v/>
      </c>
      <c r="W50" s="103" t="str">
        <f t="shared" si="5"/>
        <v/>
      </c>
      <c r="X50" s="103">
        <f t="shared" si="6"/>
        <v>0</v>
      </c>
      <c r="Y50" s="164" t="b">
        <f t="shared" si="7"/>
        <v>0</v>
      </c>
      <c r="Z50" s="164" t="b">
        <f t="shared" si="8"/>
        <v>0</v>
      </c>
      <c r="AA50" s="164" t="b">
        <f t="shared" si="9"/>
        <v>0</v>
      </c>
      <c r="AB50" s="164" t="b">
        <f t="shared" si="10"/>
        <v>0</v>
      </c>
      <c r="AC50" s="164" t="b">
        <f t="shared" si="11"/>
        <v>0</v>
      </c>
      <c r="AD50" s="164" t="b">
        <f t="shared" si="19"/>
        <v>0</v>
      </c>
      <c r="AE50" s="164" t="b">
        <f t="shared" si="20"/>
        <v>0</v>
      </c>
      <c r="AF50" s="164" t="b">
        <f t="shared" si="21"/>
        <v>0</v>
      </c>
      <c r="AG50" s="164" t="b">
        <f t="shared" si="22"/>
        <v>0</v>
      </c>
      <c r="AH50" s="164" t="b">
        <f t="shared" si="23"/>
        <v>0</v>
      </c>
      <c r="AI50" s="169" t="str">
        <f t="shared" si="12"/>
        <v/>
      </c>
      <c r="AJ50" s="265" t="str">
        <f t="shared" si="13"/>
        <v/>
      </c>
      <c r="AK50" s="242" t="str">
        <f t="shared" si="24"/>
        <v/>
      </c>
      <c r="AL50" s="167" t="str">
        <f t="shared" si="25"/>
        <v/>
      </c>
      <c r="AM50" s="168">
        <f t="shared" si="26"/>
        <v>0</v>
      </c>
      <c r="AN50" s="149" t="str">
        <f t="shared" si="27"/>
        <v/>
      </c>
      <c r="AO50" s="150" t="str">
        <f t="shared" si="28"/>
        <v/>
      </c>
      <c r="AP50" s="138"/>
      <c r="AQ50" s="167" t="str">
        <f t="shared" si="29"/>
        <v/>
      </c>
      <c r="AR50" s="245" t="str">
        <f t="shared" si="30"/>
        <v/>
      </c>
      <c r="AS50" s="245" t="str">
        <f t="shared" si="31"/>
        <v/>
      </c>
      <c r="AT50" s="245" t="str">
        <f t="shared" si="32"/>
        <v/>
      </c>
      <c r="AU50" s="244"/>
      <c r="AV50" s="245" t="str">
        <f t="shared" si="34"/>
        <v/>
      </c>
      <c r="AW50" s="245">
        <f t="shared" si="35"/>
        <v>0</v>
      </c>
      <c r="AX50" s="244"/>
      <c r="AY50" s="60" t="str">
        <f t="shared" si="33"/>
        <v/>
      </c>
      <c r="AZ50" s="61">
        <f t="shared" si="14"/>
        <v>0</v>
      </c>
    </row>
    <row r="51" spans="1:52" ht="15" customHeight="1" x14ac:dyDescent="0.25">
      <c r="A51">
        <v>34</v>
      </c>
      <c r="B51" s="268">
        <f>'M7'!B51</f>
        <v>0</v>
      </c>
      <c r="C51" s="260" t="str">
        <f>IF('M7'!C51="","",IF('M7'!C51&gt;0,'M7'!C51))</f>
        <v/>
      </c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15"/>
        <v>0</v>
      </c>
      <c r="N51" s="163" t="str">
        <f t="shared" si="16"/>
        <v/>
      </c>
      <c r="O51" s="163" t="str">
        <f t="shared" si="0"/>
        <v/>
      </c>
      <c r="P51" s="163" t="str">
        <f t="shared" si="0"/>
        <v/>
      </c>
      <c r="Q51" s="163">
        <f t="shared" si="17"/>
        <v>0</v>
      </c>
      <c r="R51" s="103" t="str">
        <f t="shared" si="1"/>
        <v/>
      </c>
      <c r="S51" s="103" t="str">
        <f t="shared" si="2"/>
        <v/>
      </c>
      <c r="T51" s="103" t="str">
        <f t="shared" si="3"/>
        <v/>
      </c>
      <c r="U51" s="103" t="str">
        <f t="shared" si="18"/>
        <v/>
      </c>
      <c r="V51" s="103" t="str">
        <f t="shared" si="4"/>
        <v/>
      </c>
      <c r="W51" s="103" t="str">
        <f t="shared" si="5"/>
        <v/>
      </c>
      <c r="X51" s="103">
        <f t="shared" si="6"/>
        <v>0</v>
      </c>
      <c r="Y51" s="164" t="b">
        <f t="shared" si="7"/>
        <v>0</v>
      </c>
      <c r="Z51" s="164" t="b">
        <f t="shared" si="8"/>
        <v>0</v>
      </c>
      <c r="AA51" s="164" t="b">
        <f t="shared" si="9"/>
        <v>0</v>
      </c>
      <c r="AB51" s="164" t="b">
        <f t="shared" si="10"/>
        <v>0</v>
      </c>
      <c r="AC51" s="164" t="b">
        <f t="shared" si="11"/>
        <v>0</v>
      </c>
      <c r="AD51" s="164" t="b">
        <f t="shared" si="19"/>
        <v>0</v>
      </c>
      <c r="AE51" s="164" t="b">
        <f t="shared" si="20"/>
        <v>0</v>
      </c>
      <c r="AF51" s="164" t="b">
        <f t="shared" si="21"/>
        <v>0</v>
      </c>
      <c r="AG51" s="164" t="b">
        <f t="shared" si="22"/>
        <v>0</v>
      </c>
      <c r="AH51" s="164" t="b">
        <f t="shared" si="23"/>
        <v>0</v>
      </c>
      <c r="AI51" s="169" t="str">
        <f t="shared" si="12"/>
        <v/>
      </c>
      <c r="AJ51" s="265" t="str">
        <f t="shared" si="13"/>
        <v/>
      </c>
      <c r="AK51" s="242" t="str">
        <f t="shared" si="24"/>
        <v/>
      </c>
      <c r="AL51" s="167" t="str">
        <f t="shared" si="25"/>
        <v/>
      </c>
      <c r="AM51" s="168">
        <f t="shared" si="26"/>
        <v>0</v>
      </c>
      <c r="AN51" s="149" t="str">
        <f t="shared" si="27"/>
        <v/>
      </c>
      <c r="AO51" s="150" t="str">
        <f t="shared" si="28"/>
        <v/>
      </c>
      <c r="AP51" s="138"/>
      <c r="AQ51" s="167" t="str">
        <f t="shared" si="29"/>
        <v/>
      </c>
      <c r="AR51" s="245" t="str">
        <f t="shared" si="30"/>
        <v/>
      </c>
      <c r="AS51" s="245" t="str">
        <f t="shared" si="31"/>
        <v/>
      </c>
      <c r="AT51" s="245" t="str">
        <f t="shared" si="32"/>
        <v/>
      </c>
      <c r="AU51" s="244"/>
      <c r="AV51" s="245" t="str">
        <f t="shared" si="34"/>
        <v/>
      </c>
      <c r="AW51" s="245">
        <f t="shared" si="35"/>
        <v>0</v>
      </c>
      <c r="AX51" s="244"/>
      <c r="AY51" s="60" t="str">
        <f t="shared" si="33"/>
        <v/>
      </c>
      <c r="AZ51" s="61">
        <f t="shared" si="14"/>
        <v>0</v>
      </c>
    </row>
    <row r="52" spans="1:52" ht="15" customHeight="1" x14ac:dyDescent="0.25">
      <c r="A52">
        <v>35</v>
      </c>
      <c r="B52" s="268">
        <f>'M7'!B52</f>
        <v>0</v>
      </c>
      <c r="C52" s="260" t="str">
        <f>IF('M7'!C52="","",IF('M7'!C52&gt;0,'M7'!C52))</f>
        <v/>
      </c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15"/>
        <v>0</v>
      </c>
      <c r="N52" s="163" t="str">
        <f t="shared" si="16"/>
        <v/>
      </c>
      <c r="O52" s="163" t="str">
        <f t="shared" si="0"/>
        <v/>
      </c>
      <c r="P52" s="163" t="str">
        <f t="shared" si="0"/>
        <v/>
      </c>
      <c r="Q52" s="163">
        <f t="shared" si="17"/>
        <v>0</v>
      </c>
      <c r="R52" s="103" t="str">
        <f t="shared" si="1"/>
        <v/>
      </c>
      <c r="S52" s="103" t="str">
        <f t="shared" si="2"/>
        <v/>
      </c>
      <c r="T52" s="103" t="str">
        <f t="shared" si="3"/>
        <v/>
      </c>
      <c r="U52" s="103" t="str">
        <f t="shared" si="18"/>
        <v/>
      </c>
      <c r="V52" s="103" t="str">
        <f t="shared" si="4"/>
        <v/>
      </c>
      <c r="W52" s="103" t="str">
        <f t="shared" si="5"/>
        <v/>
      </c>
      <c r="X52" s="103">
        <f t="shared" si="6"/>
        <v>0</v>
      </c>
      <c r="Y52" s="164" t="b">
        <f t="shared" si="7"/>
        <v>0</v>
      </c>
      <c r="Z52" s="164" t="b">
        <f t="shared" si="8"/>
        <v>0</v>
      </c>
      <c r="AA52" s="164" t="b">
        <f t="shared" si="9"/>
        <v>0</v>
      </c>
      <c r="AB52" s="164" t="b">
        <f t="shared" si="10"/>
        <v>0</v>
      </c>
      <c r="AC52" s="164" t="b">
        <f t="shared" si="11"/>
        <v>0</v>
      </c>
      <c r="AD52" s="164" t="b">
        <f t="shared" si="19"/>
        <v>0</v>
      </c>
      <c r="AE52" s="164" t="b">
        <f t="shared" si="20"/>
        <v>0</v>
      </c>
      <c r="AF52" s="164" t="b">
        <f t="shared" si="21"/>
        <v>0</v>
      </c>
      <c r="AG52" s="164" t="b">
        <f t="shared" si="22"/>
        <v>0</v>
      </c>
      <c r="AH52" s="164" t="b">
        <f t="shared" si="23"/>
        <v>0</v>
      </c>
      <c r="AI52" s="169" t="str">
        <f t="shared" si="12"/>
        <v/>
      </c>
      <c r="AJ52" s="265" t="str">
        <f t="shared" si="13"/>
        <v/>
      </c>
      <c r="AK52" s="242" t="str">
        <f t="shared" si="24"/>
        <v/>
      </c>
      <c r="AL52" s="167" t="str">
        <f t="shared" si="25"/>
        <v/>
      </c>
      <c r="AM52" s="168">
        <f t="shared" si="26"/>
        <v>0</v>
      </c>
      <c r="AN52" s="149" t="str">
        <f t="shared" si="27"/>
        <v/>
      </c>
      <c r="AO52" s="150" t="str">
        <f t="shared" si="28"/>
        <v/>
      </c>
      <c r="AP52" s="138"/>
      <c r="AQ52" s="167" t="str">
        <f t="shared" si="29"/>
        <v/>
      </c>
      <c r="AR52" s="245" t="str">
        <f t="shared" si="30"/>
        <v/>
      </c>
      <c r="AS52" s="245" t="str">
        <f t="shared" si="31"/>
        <v/>
      </c>
      <c r="AT52" s="245" t="str">
        <f t="shared" si="32"/>
        <v/>
      </c>
      <c r="AU52" s="244"/>
      <c r="AV52" s="245" t="str">
        <f t="shared" si="34"/>
        <v/>
      </c>
      <c r="AW52" s="245">
        <f t="shared" si="35"/>
        <v>0</v>
      </c>
      <c r="AX52" s="244"/>
      <c r="AY52" s="60" t="str">
        <f t="shared" si="33"/>
        <v/>
      </c>
      <c r="AZ52" s="61">
        <f t="shared" si="14"/>
        <v>0</v>
      </c>
    </row>
    <row r="53" spans="1:52" ht="15" customHeight="1" thickBot="1" x14ac:dyDescent="0.3">
      <c r="A53">
        <v>36</v>
      </c>
      <c r="B53" s="268">
        <f>'M7'!B53</f>
        <v>0</v>
      </c>
      <c r="C53" s="260" t="str">
        <f>IF('M7'!C53="","",IF('M7'!C53&gt;0,'M7'!C53))</f>
        <v/>
      </c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15"/>
        <v>0</v>
      </c>
      <c r="N53" s="163" t="str">
        <f t="shared" si="16"/>
        <v/>
      </c>
      <c r="O53" s="163" t="str">
        <f t="shared" si="0"/>
        <v/>
      </c>
      <c r="P53" s="163" t="str">
        <f t="shared" si="0"/>
        <v/>
      </c>
      <c r="Q53" s="163">
        <f t="shared" si="17"/>
        <v>0</v>
      </c>
      <c r="R53" s="103" t="str">
        <f t="shared" si="1"/>
        <v/>
      </c>
      <c r="S53" s="103" t="str">
        <f t="shared" si="2"/>
        <v/>
      </c>
      <c r="T53" s="103" t="str">
        <f t="shared" si="3"/>
        <v/>
      </c>
      <c r="U53" s="103" t="str">
        <f t="shared" si="18"/>
        <v/>
      </c>
      <c r="V53" s="103" t="str">
        <f t="shared" si="4"/>
        <v/>
      </c>
      <c r="W53" s="103" t="str">
        <f t="shared" si="5"/>
        <v/>
      </c>
      <c r="X53" s="103">
        <f t="shared" si="6"/>
        <v>0</v>
      </c>
      <c r="Y53" s="164" t="b">
        <f t="shared" si="7"/>
        <v>0</v>
      </c>
      <c r="Z53" s="164" t="b">
        <f t="shared" si="8"/>
        <v>0</v>
      </c>
      <c r="AA53" s="164" t="b">
        <f t="shared" si="9"/>
        <v>0</v>
      </c>
      <c r="AB53" s="164" t="b">
        <f t="shared" si="10"/>
        <v>0</v>
      </c>
      <c r="AC53" s="164" t="b">
        <f t="shared" si="11"/>
        <v>0</v>
      </c>
      <c r="AD53" s="164" t="b">
        <f t="shared" si="19"/>
        <v>0</v>
      </c>
      <c r="AE53" s="164" t="b">
        <f t="shared" si="20"/>
        <v>0</v>
      </c>
      <c r="AF53" s="164" t="b">
        <f t="shared" si="21"/>
        <v>0</v>
      </c>
      <c r="AG53" s="164" t="b">
        <f t="shared" si="22"/>
        <v>0</v>
      </c>
      <c r="AH53" s="164" t="b">
        <f t="shared" si="23"/>
        <v>0</v>
      </c>
      <c r="AI53" s="177" t="str">
        <f t="shared" si="12"/>
        <v/>
      </c>
      <c r="AJ53" s="265" t="str">
        <f t="shared" si="13"/>
        <v/>
      </c>
      <c r="AK53" s="242" t="str">
        <f t="shared" si="24"/>
        <v/>
      </c>
      <c r="AL53" s="167" t="str">
        <f t="shared" si="25"/>
        <v/>
      </c>
      <c r="AM53" s="168">
        <f t="shared" si="26"/>
        <v>0</v>
      </c>
      <c r="AN53" s="149" t="str">
        <f t="shared" si="27"/>
        <v/>
      </c>
      <c r="AO53" s="150" t="str">
        <f t="shared" si="28"/>
        <v/>
      </c>
      <c r="AP53" s="138"/>
      <c r="AQ53" s="167" t="str">
        <f t="shared" si="29"/>
        <v/>
      </c>
      <c r="AR53" s="245" t="str">
        <f t="shared" si="30"/>
        <v/>
      </c>
      <c r="AS53" s="245" t="str">
        <f t="shared" si="31"/>
        <v/>
      </c>
      <c r="AT53" s="245" t="str">
        <f t="shared" si="32"/>
        <v/>
      </c>
      <c r="AU53" s="244"/>
      <c r="AV53" s="245" t="str">
        <f t="shared" si="34"/>
        <v/>
      </c>
      <c r="AW53" s="245">
        <f t="shared" si="35"/>
        <v>0</v>
      </c>
      <c r="AX53" s="244"/>
      <c r="AY53" s="60" t="str">
        <f t="shared" si="33"/>
        <v/>
      </c>
      <c r="AZ53" s="61">
        <f t="shared" si="14"/>
        <v>0</v>
      </c>
    </row>
    <row r="54" spans="1:52" ht="15" customHeight="1" thickBot="1" x14ac:dyDescent="0.3">
      <c r="A54" t="s">
        <v>79</v>
      </c>
      <c r="B54" s="65">
        <f>COUNTA(B18:B53)</f>
        <v>36</v>
      </c>
      <c r="C54" s="301" t="s">
        <v>47</v>
      </c>
      <c r="D54" s="301"/>
      <c r="E54" s="301"/>
      <c r="F54" s="301"/>
      <c r="G54" s="178" t="str">
        <f t="shared" ref="G54:L54" si="36">IF(R56=0,"",IF(R56&gt;0,R55))</f>
        <v/>
      </c>
      <c r="H54" s="179" t="str">
        <f t="shared" si="36"/>
        <v/>
      </c>
      <c r="I54" s="179" t="str">
        <f t="shared" si="36"/>
        <v/>
      </c>
      <c r="J54" s="179" t="str">
        <f t="shared" si="36"/>
        <v/>
      </c>
      <c r="K54" s="179" t="str">
        <f t="shared" si="36"/>
        <v/>
      </c>
      <c r="L54" s="179" t="str">
        <f t="shared" si="36"/>
        <v/>
      </c>
      <c r="M54" s="179"/>
      <c r="N54" s="179"/>
      <c r="O54" s="179"/>
      <c r="P54" s="179"/>
      <c r="Q54" s="179"/>
      <c r="R54" s="180">
        <f t="shared" ref="R54:W54" si="37">SUM(R18:R53)</f>
        <v>0</v>
      </c>
      <c r="S54" s="180">
        <f t="shared" si="37"/>
        <v>0</v>
      </c>
      <c r="T54" s="180">
        <f t="shared" si="37"/>
        <v>0</v>
      </c>
      <c r="U54" s="180">
        <f t="shared" si="37"/>
        <v>0</v>
      </c>
      <c r="V54" s="180">
        <f t="shared" si="37"/>
        <v>0</v>
      </c>
      <c r="W54" s="180">
        <f t="shared" si="37"/>
        <v>0</v>
      </c>
      <c r="X54" s="181">
        <f>SUM(AJ18:AJ53)</f>
        <v>0</v>
      </c>
      <c r="Y54" s="181">
        <f t="shared" ref="Y54:AH54" si="38">SUM(Y18:Y53)</f>
        <v>0</v>
      </c>
      <c r="Z54" s="181">
        <f t="shared" si="38"/>
        <v>0</v>
      </c>
      <c r="AA54" s="181">
        <f t="shared" si="38"/>
        <v>0</v>
      </c>
      <c r="AB54" s="181">
        <f t="shared" si="38"/>
        <v>0</v>
      </c>
      <c r="AC54" s="181">
        <f t="shared" si="38"/>
        <v>0</v>
      </c>
      <c r="AD54" s="181">
        <f t="shared" si="38"/>
        <v>0</v>
      </c>
      <c r="AE54" s="181">
        <f t="shared" si="38"/>
        <v>0</v>
      </c>
      <c r="AF54" s="181">
        <f t="shared" si="38"/>
        <v>0</v>
      </c>
      <c r="AG54" s="181">
        <f t="shared" si="38"/>
        <v>0</v>
      </c>
      <c r="AH54" s="181">
        <f t="shared" si="38"/>
        <v>0</v>
      </c>
      <c r="AI54" s="182"/>
      <c r="AJ54" s="246" t="str">
        <f>IF(X57=0,"",IF(X57&gt;0,$X$55))</f>
        <v/>
      </c>
      <c r="AK54" s="246" t="str">
        <f>IF(Y57=0,"",IF(Y57&gt;0,$X$55))</f>
        <v/>
      </c>
      <c r="AL54" s="183"/>
      <c r="AM54" s="183"/>
      <c r="AN54" s="184">
        <f>IF(B54=0,"",IF(B54&gt;0,AN55/B54))</f>
        <v>0</v>
      </c>
      <c r="AO54" s="184">
        <f>IF(B54=0,"",IF(B54&gt;0,AO55/B54))</f>
        <v>0</v>
      </c>
      <c r="AP54" s="185">
        <f>IF(B54=0,"",IF(B54&gt;0,AP56/B54))</f>
        <v>1</v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 t="e">
        <f t="shared" ref="R55:W55" si="39">R54/R56</f>
        <v>#DIV/0!</v>
      </c>
      <c r="S55" s="188" t="e">
        <f t="shared" si="39"/>
        <v>#DIV/0!</v>
      </c>
      <c r="T55" s="188" t="e">
        <f t="shared" si="39"/>
        <v>#DIV/0!</v>
      </c>
      <c r="U55" s="188" t="e">
        <f t="shared" si="39"/>
        <v>#DIV/0!</v>
      </c>
      <c r="V55" s="188" t="e">
        <f t="shared" si="39"/>
        <v>#DIV/0!</v>
      </c>
      <c r="W55" s="188" t="e">
        <f t="shared" si="39"/>
        <v>#DIV/0!</v>
      </c>
      <c r="X55" s="188" t="e">
        <f>X54/X57</f>
        <v>#DIV/0!</v>
      </c>
      <c r="Y55" s="164">
        <f>Y54/10</f>
        <v>0</v>
      </c>
      <c r="Z55" s="164">
        <f t="shared" ref="Z55:AH55" si="40">Z54/10</f>
        <v>0</v>
      </c>
      <c r="AA55" s="164">
        <f t="shared" si="40"/>
        <v>0</v>
      </c>
      <c r="AB55" s="164">
        <f t="shared" si="40"/>
        <v>0</v>
      </c>
      <c r="AC55" s="164">
        <f t="shared" si="40"/>
        <v>0</v>
      </c>
      <c r="AD55" s="164">
        <f t="shared" si="40"/>
        <v>0</v>
      </c>
      <c r="AE55" s="164">
        <f t="shared" si="40"/>
        <v>0</v>
      </c>
      <c r="AF55" s="164">
        <f t="shared" si="40"/>
        <v>0</v>
      </c>
      <c r="AG55" s="164">
        <f t="shared" si="40"/>
        <v>0</v>
      </c>
      <c r="AH55" s="164">
        <f t="shared" si="40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 t="str">
        <f>IF($AR$57=0,"",IF($C$2&lt;6,"",IF($C$2&gt;=6,(AR58+AR59)/AR57)))</f>
        <v/>
      </c>
      <c r="AS55" s="128" t="str">
        <f t="shared" ref="AS55:AT55" si="41">IF($AR$57=0,"",IF($C$2&lt;6,"",IF($C$2&gt;=6,(AS58+AS59)/AS57)))</f>
        <v/>
      </c>
      <c r="AT55" s="128" t="str">
        <f t="shared" si="41"/>
        <v/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COUNTIF(X18:X53,0)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36</v>
      </c>
      <c r="AQ56" s="3"/>
      <c r="AR56" s="128" t="str">
        <f>IF($AR$57=0,"",IF($C$2&lt;6,"",IF($C$2&gt;=6,(AR59/AR57))))</f>
        <v/>
      </c>
      <c r="AS56" s="128" t="str">
        <f t="shared" ref="AS56:AT56" si="43">IF($AR$57=0,"",IF($C$2&lt;6,"",IF($C$2&gt;=6,(AS59/AS57))))</f>
        <v/>
      </c>
      <c r="AT56" s="128" t="str">
        <f t="shared" si="43"/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7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4">COUNTIF(AR18:AR53,"&gt;""")</f>
        <v>0</v>
      </c>
      <c r="AS57" s="77">
        <f t="shared" si="44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45692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0</v>
      </c>
      <c r="AS58" s="102">
        <f t="shared" ref="AS58:AT58" si="45">COUNTIF(AS18:AS53,"1F")</f>
        <v>0</v>
      </c>
      <c r="AT58" s="102">
        <f t="shared" si="45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0</v>
      </c>
      <c r="AS59" s="102">
        <f t="shared" ref="AS59" si="46">COUNTIF(AS18:AS53,"2F")</f>
        <v>0</v>
      </c>
      <c r="AT59" s="102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7">R55</f>
        <v>#DIV/0!</v>
      </c>
      <c r="D63" s="10" t="e">
        <f t="shared" si="47"/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str">
        <f>$AJ$54</f>
        <v/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</v>
      </c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</v>
      </c>
      <c r="D74" s="10">
        <f>IF($D$7="ja",D70,IF($D7="nee",D72))</f>
        <v>0</v>
      </c>
      <c r="E74" s="10">
        <f>IF($D$7="ja",E70,IF($D7="nee",E72))</f>
        <v>0</v>
      </c>
      <c r="F74" s="10">
        <f>IF($D$7="ja",F70,IF($D7="nee",F72))</f>
        <v>0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4:F54"/>
    <mergeCell ref="G55:H55"/>
    <mergeCell ref="I55:J55"/>
    <mergeCell ref="K55:L55"/>
    <mergeCell ref="C58:D58"/>
    <mergeCell ref="C3:D3"/>
    <mergeCell ref="B5:AX5"/>
    <mergeCell ref="B7:C7"/>
    <mergeCell ref="B8:C8"/>
    <mergeCell ref="G10:H10"/>
    <mergeCell ref="I10:J10"/>
    <mergeCell ref="K10:L10"/>
    <mergeCell ref="AR10:AT10"/>
  </mergeCells>
  <conditionalFormatting sqref="B18:B53">
    <cfRule type="cellIs" dxfId="291" priority="39" stopIfTrue="1" operator="equal">
      <formula>0</formula>
    </cfRule>
  </conditionalFormatting>
  <conditionalFormatting sqref="C18:C53">
    <cfRule type="cellIs" dxfId="290" priority="1" stopIfTrue="1" operator="equal">
      <formula>""</formula>
    </cfRule>
  </conditionalFormatting>
  <conditionalFormatting sqref="D7:D8 C9">
    <cfRule type="cellIs" dxfId="289" priority="67" stopIfTrue="1" operator="equal">
      <formula>"ja"</formula>
    </cfRule>
    <cfRule type="cellIs" dxfId="288" priority="68" stopIfTrue="1" operator="equal">
      <formula>"nee"</formula>
    </cfRule>
  </conditionalFormatting>
  <conditionalFormatting sqref="D18:D53">
    <cfRule type="cellIs" dxfId="287" priority="75" stopIfTrue="1" operator="equal">
      <formula>""</formula>
    </cfRule>
  </conditionalFormatting>
  <conditionalFormatting sqref="D18:E53">
    <cfRule type="cellIs" dxfId="286" priority="73" stopIfTrue="1" operator="equal">
      <formula>"x"</formula>
    </cfRule>
  </conditionalFormatting>
  <conditionalFormatting sqref="E18:E53">
    <cfRule type="cellIs" dxfId="285" priority="74" stopIfTrue="1" operator="equal">
      <formula>""</formula>
    </cfRule>
  </conditionalFormatting>
  <conditionalFormatting sqref="F11:F13">
    <cfRule type="expression" dxfId="284" priority="50" stopIfTrue="1">
      <formula>$I$3="ja"</formula>
    </cfRule>
    <cfRule type="expression" dxfId="283" priority="51" stopIfTrue="1">
      <formula>$K$3="ja"</formula>
    </cfRule>
  </conditionalFormatting>
  <conditionalFormatting sqref="F18:F53">
    <cfRule type="cellIs" dxfId="282" priority="49" stopIfTrue="1" operator="greaterThan">
      <formula>""</formula>
    </cfRule>
    <cfRule type="cellIs" dxfId="281" priority="48" stopIfTrue="1" operator="equal">
      <formula>""</formula>
    </cfRule>
  </conditionalFormatting>
  <conditionalFormatting sqref="G11:G13">
    <cfRule type="expression" dxfId="280" priority="70" stopIfTrue="1">
      <formula>$K$2="ja"</formula>
    </cfRule>
    <cfRule type="expression" dxfId="279" priority="69" stopIfTrue="1">
      <formula>$I$2="ja"</formula>
    </cfRule>
    <cfRule type="expression" dxfId="278" priority="62">
      <formula>$J$2="ja"</formula>
    </cfRule>
  </conditionalFormatting>
  <conditionalFormatting sqref="G18:L53">
    <cfRule type="cellIs" dxfId="277" priority="65" stopIfTrue="1" operator="lessThanOrEqual">
      <formula>$C18</formula>
    </cfRule>
    <cfRule type="cellIs" dxfId="276" priority="64" stopIfTrue="1" operator="equal">
      <formula>0</formula>
    </cfRule>
    <cfRule type="cellIs" dxfId="275" priority="66" stopIfTrue="1" operator="notEqual">
      <formula>$C18</formula>
    </cfRule>
  </conditionalFormatting>
  <conditionalFormatting sqref="H11:H13">
    <cfRule type="expression" dxfId="274" priority="71" stopIfTrue="1">
      <formula>$I$3="ja"</formula>
    </cfRule>
  </conditionalFormatting>
  <conditionalFormatting sqref="H11:I13">
    <cfRule type="expression" dxfId="273" priority="60">
      <formula>$L$2="ja"</formula>
    </cfRule>
  </conditionalFormatting>
  <conditionalFormatting sqref="H11:J13">
    <cfRule type="expression" dxfId="272" priority="59">
      <formula>$K$3="ja"</formula>
    </cfRule>
  </conditionalFormatting>
  <conditionalFormatting sqref="I11:I13">
    <cfRule type="expression" dxfId="271" priority="63">
      <formula>$K$2="ja"</formula>
    </cfRule>
    <cfRule type="expression" dxfId="270" priority="61">
      <formula>$J$2="ja"</formula>
    </cfRule>
  </conditionalFormatting>
  <conditionalFormatting sqref="I11:Q13">
    <cfRule type="expression" dxfId="269" priority="43">
      <formula>$I$3="ja"</formula>
    </cfRule>
  </conditionalFormatting>
  <conditionalFormatting sqref="K11:Q13">
    <cfRule type="expression" dxfId="268" priority="46" stopIfTrue="1">
      <formula>$R$2="ja"</formula>
    </cfRule>
    <cfRule type="expression" dxfId="267" priority="45" stopIfTrue="1">
      <formula>$L$2="ja"</formula>
    </cfRule>
    <cfRule type="expression" dxfId="266" priority="44" stopIfTrue="1">
      <formula>$K$2="ja"</formula>
    </cfRule>
    <cfRule type="expression" dxfId="265" priority="42">
      <formula>$J$2="ja"</formula>
    </cfRule>
  </conditionalFormatting>
  <conditionalFormatting sqref="AI18:AI53">
    <cfRule type="cellIs" dxfId="264" priority="72" stopIfTrue="1" operator="notEqual">
      <formula>""</formula>
    </cfRule>
  </conditionalFormatting>
  <conditionalFormatting sqref="AJ18:AJ53">
    <cfRule type="cellIs" dxfId="263" priority="7" stopIfTrue="1" operator="equal">
      <formula>1</formula>
    </cfRule>
    <cfRule type="cellIs" dxfId="262" priority="8" stopIfTrue="1" operator="lessThan">
      <formula>1</formula>
    </cfRule>
  </conditionalFormatting>
  <conditionalFormatting sqref="AJ11:AK13">
    <cfRule type="cellIs" dxfId="261" priority="41" stopIfTrue="1" operator="lessThan">
      <formula>1</formula>
    </cfRule>
    <cfRule type="cellIs" dxfId="260" priority="40" stopIfTrue="1" operator="equal">
      <formula>1</formula>
    </cfRule>
  </conditionalFormatting>
  <conditionalFormatting sqref="AK18:AK53">
    <cfRule type="expression" dxfId="259" priority="3">
      <formula>$F18=""</formula>
    </cfRule>
    <cfRule type="expression" dxfId="258" priority="4">
      <formula>$AL18=""</formula>
    </cfRule>
    <cfRule type="expression" dxfId="257" priority="5">
      <formula>$AL18&lt;$AQ18</formula>
    </cfRule>
    <cfRule type="expression" dxfId="256" priority="6">
      <formula>$AL18&gt;=$AQ18</formula>
    </cfRule>
  </conditionalFormatting>
  <conditionalFormatting sqref="AK18:AK54">
    <cfRule type="expression" dxfId="255" priority="2">
      <formula>$B18&gt;0</formula>
    </cfRule>
  </conditionalFormatting>
  <conditionalFormatting sqref="AL18:AM53">
    <cfRule type="expression" dxfId="254" priority="47" stopIfTrue="1">
      <formula>$K$3="ja"</formula>
    </cfRule>
  </conditionalFormatting>
  <conditionalFormatting sqref="AN18:AN53">
    <cfRule type="cellIs" dxfId="253" priority="56" stopIfTrue="1" operator="equal">
      <formula>""</formula>
    </cfRule>
    <cfRule type="cellIs" dxfId="252" priority="55" stopIfTrue="1" operator="equal">
      <formula>1</formula>
    </cfRule>
  </conditionalFormatting>
  <conditionalFormatting sqref="AO18:AO53">
    <cfRule type="cellIs" dxfId="251" priority="58" stopIfTrue="1" operator="equal">
      <formula>""</formula>
    </cfRule>
    <cfRule type="cellIs" dxfId="250" priority="57" stopIfTrue="1" operator="equal">
      <formula>1</formula>
    </cfRule>
  </conditionalFormatting>
  <conditionalFormatting sqref="AP18:AP53">
    <cfRule type="cellIs" dxfId="249" priority="26" stopIfTrue="1" operator="equal">
      <formula>"x"</formula>
    </cfRule>
    <cfRule type="cellIs" dxfId="248" priority="28" stopIfTrue="1" operator="equal">
      <formula>""</formula>
    </cfRule>
    <cfRule type="expression" dxfId="247" priority="27" stopIfTrue="1">
      <formula>$B18&gt;0</formula>
    </cfRule>
  </conditionalFormatting>
  <conditionalFormatting sqref="AQ18:AQ54">
    <cfRule type="expression" dxfId="246" priority="25" stopIfTrue="1">
      <formula>$K$3="ja"</formula>
    </cfRule>
  </conditionalFormatting>
  <conditionalFormatting sqref="AQ54">
    <cfRule type="expression" dxfId="245" priority="24" stopIfTrue="1">
      <formula>$I$3="ja"</formula>
    </cfRule>
  </conditionalFormatting>
  <conditionalFormatting sqref="AR11:AR13">
    <cfRule type="expression" dxfId="244" priority="34" stopIfTrue="1">
      <formula>$I$3="ja"</formula>
    </cfRule>
  </conditionalFormatting>
  <conditionalFormatting sqref="AR11:AS13">
    <cfRule type="expression" dxfId="243" priority="37">
      <formula>$K$3="ja"</formula>
    </cfRule>
    <cfRule type="expression" dxfId="242" priority="36">
      <formula>$L$2="ja"</formula>
    </cfRule>
  </conditionalFormatting>
  <conditionalFormatting sqref="AR18:AS53">
    <cfRule type="cellIs" dxfId="241" priority="9" operator="equal">
      <formula>"2F"</formula>
    </cfRule>
  </conditionalFormatting>
  <conditionalFormatting sqref="AR18:AT53">
    <cfRule type="expression" dxfId="240" priority="13" stopIfTrue="1">
      <formula>$K$3="ja"</formula>
    </cfRule>
    <cfRule type="cellIs" dxfId="239" priority="12" operator="equal">
      <formula>"1F"</formula>
    </cfRule>
    <cfRule type="cellIs" dxfId="238" priority="11" operator="equal">
      <formula>"&lt;1F"</formula>
    </cfRule>
  </conditionalFormatting>
  <conditionalFormatting sqref="AR54:AT54">
    <cfRule type="expression" dxfId="237" priority="21" stopIfTrue="1">
      <formula>$K$3="ja"</formula>
    </cfRule>
  </conditionalFormatting>
  <conditionalFormatting sqref="AR54:AX54">
    <cfRule type="expression" dxfId="236" priority="22" stopIfTrue="1">
      <formula>$I$3="ja"</formula>
    </cfRule>
  </conditionalFormatting>
  <conditionalFormatting sqref="AS11:AS13">
    <cfRule type="expression" dxfId="235" priority="35">
      <formula>$K$2="ja"</formula>
    </cfRule>
  </conditionalFormatting>
  <conditionalFormatting sqref="AS11:AT13">
    <cfRule type="expression" dxfId="234" priority="29">
      <formula>$J$2="ja"</formula>
    </cfRule>
  </conditionalFormatting>
  <conditionalFormatting sqref="AS11:AU13">
    <cfRule type="expression" dxfId="233" priority="30">
      <formula>$I$3="ja"</formula>
    </cfRule>
  </conditionalFormatting>
  <conditionalFormatting sqref="AT11:AT13">
    <cfRule type="expression" dxfId="232" priority="33" stopIfTrue="1">
      <formula>$R$2="ja"</formula>
    </cfRule>
    <cfRule type="expression" dxfId="231" priority="32" stopIfTrue="1">
      <formula>$L$2="ja"</formula>
    </cfRule>
    <cfRule type="expression" dxfId="230" priority="31" stopIfTrue="1">
      <formula>$K$2="ja"</formula>
    </cfRule>
  </conditionalFormatting>
  <conditionalFormatting sqref="AT18:AT53">
    <cfRule type="cellIs" dxfId="229" priority="10" operator="equal">
      <formula>"1S"</formula>
    </cfRule>
  </conditionalFormatting>
  <conditionalFormatting sqref="AU11:AU13 AX11:AX13">
    <cfRule type="expression" dxfId="228" priority="38" stopIfTrue="1">
      <formula>$K$3="ja"</formula>
    </cfRule>
  </conditionalFormatting>
  <conditionalFormatting sqref="AU18:AU53">
    <cfRule type="expression" dxfId="227" priority="19">
      <formula>$AV18&gt;=$AQ18</formula>
    </cfRule>
    <cfRule type="expression" dxfId="226" priority="18">
      <formula>$AV18&lt;$AQ18</formula>
    </cfRule>
    <cfRule type="expression" dxfId="225" priority="17">
      <formula>$AV18=""</formula>
    </cfRule>
  </conditionalFormatting>
  <conditionalFormatting sqref="AU54:AX54">
    <cfRule type="expression" dxfId="224" priority="23" stopIfTrue="1">
      <formula>$K$3="ja"</formula>
    </cfRule>
  </conditionalFormatting>
  <conditionalFormatting sqref="AV18:AW53">
    <cfRule type="expression" dxfId="223" priority="20" stopIfTrue="1">
      <formula>$K$3="ja"</formula>
    </cfRule>
  </conditionalFormatting>
  <conditionalFormatting sqref="AX18:AX53">
    <cfRule type="expression" dxfId="222" priority="16">
      <formula>$AY18&gt;=$AV18</formula>
    </cfRule>
    <cfRule type="expression" dxfId="221" priority="15">
      <formula>$AY18&lt;$AV18</formula>
    </cfRule>
    <cfRule type="expression" dxfId="220" priority="14">
      <formula>$AY18=""</formula>
    </cfRule>
  </conditionalFormatting>
  <conditionalFormatting sqref="AY18:AZ53">
    <cfRule type="expression" dxfId="219" priority="54" stopIfTrue="1">
      <formula>$K$3="ja"</formula>
    </cfRule>
  </conditionalFormatting>
  <conditionalFormatting sqref="AZ54">
    <cfRule type="expression" dxfId="218" priority="52" stopIfTrue="1">
      <formula>$I$3="ja"</formula>
    </cfRule>
    <cfRule type="expression" dxfId="217" priority="53" stopIfTrue="1">
      <formula>$K$3="ja"</formula>
    </cfRule>
  </conditionalFormatting>
  <dataValidations count="6">
    <dataValidation type="list" allowBlank="1" showInputMessage="1" showErrorMessage="1" sqref="AX18:AX53 AU18:AU53" xr:uid="{CBD6CD1E-1E5D-4AAA-8115-4F73C6A45FF9}">
      <formula1>"PRO,LWOO,BBL,BBL/Kader,Kader,Kader/TL,TL,TL/Havo,Havo,Havo/Vwo,Vwo,"</formula1>
    </dataValidation>
    <dataValidation type="list" allowBlank="1" showInputMessage="1" showErrorMessage="1" promptTitle="Klik en kies" sqref="F19:F53" xr:uid="{7D9BCD73-E606-4623-A17E-A1F2127FAC81}">
      <formula1>"PRO,LWOO,BBL,BBL/Kader,Kader,Kader/TL,TL,TL/Havo,Havo,Havo/Vwo,Vwo,"</formula1>
    </dataValidation>
    <dataValidation type="list" allowBlank="1" showInputMessage="1" showErrorMessage="1" sqref="F18" xr:uid="{C029A293-F7AE-43F9-BED9-EF7F006EC297}">
      <formula1>"PRO,LWOO,BBL,BBL/Kader,Kader,kader/TL,TL,TL/Havo,Havo,Havo/Vwo,Vwo,"</formula1>
    </dataValidation>
    <dataValidation type="list" allowBlank="1" showInputMessage="1" showErrorMessage="1" sqref="D7" xr:uid="{2C446E8D-4851-4AE0-8E6E-3704793186BE}">
      <formula1>"ja,nee,"</formula1>
    </dataValidation>
    <dataValidation type="list" allowBlank="1" showInputMessage="1" showErrorMessage="1" sqref="C2" xr:uid="{AA9A09DF-B186-4A36-A186-1B8B76C5E2D4}">
      <formula1>"3,4,5,6,7,8,"</formula1>
    </dataValidation>
    <dataValidation type="list" allowBlank="1" showInputMessage="1" showErrorMessage="1" sqref="D2" xr:uid="{E09CD0B8-7F31-4765-B367-EB6033566B8B}">
      <formula1>"--,A,B,C,D,E,F,G,H,I,J,"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0" min="1" max="55" man="1"/>
  </col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4B284-9383-47BB-A60D-53D143695759}">
  <sheetPr>
    <tabColor rgb="FFCCCCFF"/>
    <pageSetUpPr fitToPage="1"/>
  </sheetPr>
  <dimension ref="A1:AJ55"/>
  <sheetViews>
    <sheetView showGridLines="0" showRowColHeaders="0" zoomScale="59" zoomScaleNormal="59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21875" style="270" bestFit="1" customWidth="1"/>
    <col min="2" max="2" width="41.33203125" style="274" customWidth="1"/>
    <col min="3" max="3" width="4" style="207" customWidth="1"/>
    <col min="4" max="4" width="9.21875" style="207" customWidth="1"/>
    <col min="5" max="5" width="18" style="207" customWidth="1"/>
    <col min="6" max="6" width="8.44140625" style="207" customWidth="1"/>
    <col min="7" max="7" width="8.77734375" style="207" customWidth="1"/>
    <col min="8" max="10" width="9.44140625" style="207" bestFit="1" customWidth="1"/>
    <col min="11" max="11" width="9.5546875" style="207" bestFit="1" customWidth="1"/>
    <col min="12" max="12" width="9.5546875" style="207" customWidth="1"/>
    <col min="13" max="13" width="9.5546875" style="207" bestFit="1" customWidth="1"/>
    <col min="14" max="14" width="9.5546875" style="207" customWidth="1"/>
    <col min="15" max="15" width="9.5546875" style="207" bestFit="1" customWidth="1"/>
    <col min="16" max="16" width="9.5546875" style="207" customWidth="1"/>
    <col min="17" max="17" width="9.5546875" style="207" bestFit="1" customWidth="1"/>
    <col min="18" max="18" width="9.5546875" style="207" customWidth="1"/>
    <col min="19" max="19" width="9.5546875" style="207" bestFit="1" customWidth="1"/>
    <col min="20" max="20" width="9.5546875" style="207" customWidth="1"/>
    <col min="21" max="21" width="9.5546875" style="207" bestFit="1" customWidth="1"/>
    <col min="22" max="22" width="9.5546875" style="207" customWidth="1"/>
    <col min="23" max="26" width="9.5546875" style="207" bestFit="1" customWidth="1"/>
    <col min="27" max="29" width="9.21875" style="207" bestFit="1" customWidth="1"/>
    <col min="30" max="30" width="9.5546875" style="207" bestFit="1" customWidth="1"/>
    <col min="31" max="31" width="9.21875" style="207" bestFit="1" customWidth="1"/>
    <col min="32" max="32" width="20.77734375" style="207" bestFit="1" customWidth="1"/>
    <col min="33" max="33" width="9.21875" style="207"/>
    <col min="34" max="35" width="9.21875" style="207" bestFit="1" customWidth="1"/>
    <col min="36" max="16384" width="9.21875" style="207"/>
  </cols>
  <sheetData>
    <row r="1" spans="1:36" ht="100.05" customHeight="1" x14ac:dyDescent="0.45"/>
    <row r="2" spans="1:36" ht="18.600000000000001" customHeight="1" x14ac:dyDescent="0.45"/>
    <row r="3" spans="1:36" s="215" customFormat="1" ht="42.6" x14ac:dyDescent="0.95">
      <c r="A3" s="270"/>
      <c r="B3" s="270"/>
      <c r="D3" s="313" t="s">
        <v>126</v>
      </c>
      <c r="E3" s="313"/>
      <c r="F3" s="216"/>
      <c r="G3" s="216"/>
      <c r="H3" s="261">
        <v>1</v>
      </c>
      <c r="I3" s="312">
        <f>VLOOKUP($H$3,'M7'!A18:B53,2)</f>
        <v>0</v>
      </c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1" t="s">
        <v>125</v>
      </c>
      <c r="AC3" s="311"/>
      <c r="AD3" s="311"/>
      <c r="AE3" s="262">
        <f>'M7'!$C$2</f>
        <v>7</v>
      </c>
      <c r="AI3" s="229"/>
      <c r="AJ3" s="229"/>
    </row>
    <row r="4" spans="1:36" ht="28.05" customHeight="1" x14ac:dyDescent="0.45">
      <c r="B4" s="275"/>
      <c r="C4" s="21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</row>
    <row r="5" spans="1:36" ht="19.5" customHeight="1" x14ac:dyDescent="0.45">
      <c r="B5" s="276"/>
      <c r="C5" s="4"/>
    </row>
    <row r="6" spans="1:36" x14ac:dyDescent="0.45">
      <c r="B6" s="276"/>
      <c r="C6" s="4"/>
    </row>
    <row r="7" spans="1:36" ht="18.600000000000001" x14ac:dyDescent="0.45">
      <c r="A7" s="272">
        <v>1</v>
      </c>
      <c r="B7" s="273">
        <f>'M7'!B18</f>
        <v>0</v>
      </c>
    </row>
    <row r="8" spans="1:36" ht="18.600000000000001" x14ac:dyDescent="0.45">
      <c r="A8" s="272">
        <v>2</v>
      </c>
      <c r="B8" s="273">
        <f>'M7'!B19</f>
        <v>0</v>
      </c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</row>
    <row r="9" spans="1:36" ht="18.600000000000001" x14ac:dyDescent="0.45">
      <c r="A9" s="272">
        <v>3</v>
      </c>
      <c r="B9" s="273">
        <f>'M7'!B20</f>
        <v>0</v>
      </c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</row>
    <row r="10" spans="1:36" ht="18.600000000000001" x14ac:dyDescent="0.45">
      <c r="A10" s="272">
        <v>4</v>
      </c>
      <c r="B10" s="273">
        <f>'M7'!B21</f>
        <v>0</v>
      </c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</row>
    <row r="11" spans="1:36" ht="18.600000000000001" x14ac:dyDescent="0.45">
      <c r="A11" s="272">
        <v>5</v>
      </c>
      <c r="B11" s="273">
        <f>'M7'!B22</f>
        <v>0</v>
      </c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</row>
    <row r="12" spans="1:36" ht="18.600000000000001" x14ac:dyDescent="0.45">
      <c r="A12" s="272">
        <v>6</v>
      </c>
      <c r="B12" s="273">
        <f>'M7'!B23</f>
        <v>0</v>
      </c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</row>
    <row r="13" spans="1:36" ht="18.600000000000001" x14ac:dyDescent="0.45">
      <c r="A13" s="272">
        <v>7</v>
      </c>
      <c r="B13" s="273">
        <f>'M7'!B24</f>
        <v>0</v>
      </c>
      <c r="H13" s="211"/>
      <c r="I13" s="211"/>
      <c r="J13" s="211"/>
      <c r="K13" s="218" t="s">
        <v>155</v>
      </c>
      <c r="L13" s="218" t="s">
        <v>156</v>
      </c>
      <c r="M13" s="223" t="s">
        <v>157</v>
      </c>
      <c r="N13" s="223" t="s">
        <v>158</v>
      </c>
      <c r="O13" s="224" t="s">
        <v>159</v>
      </c>
      <c r="P13" s="224" t="s">
        <v>160</v>
      </c>
      <c r="Q13" s="219" t="s">
        <v>161</v>
      </c>
      <c r="R13" s="219" t="s">
        <v>162</v>
      </c>
      <c r="S13" s="225" t="s">
        <v>163</v>
      </c>
      <c r="T13" s="225" t="s">
        <v>164</v>
      </c>
      <c r="U13" s="220" t="s">
        <v>165</v>
      </c>
      <c r="V13" s="220" t="s">
        <v>166</v>
      </c>
      <c r="W13" s="226" t="s">
        <v>127</v>
      </c>
      <c r="X13" s="227" t="s">
        <v>128</v>
      </c>
      <c r="Y13" s="231" t="s">
        <v>133</v>
      </c>
      <c r="Z13" s="233" t="s">
        <v>83</v>
      </c>
      <c r="AA13" s="234" t="s">
        <v>134</v>
      </c>
      <c r="AB13" s="210"/>
      <c r="AC13" s="210"/>
      <c r="AD13" s="210"/>
      <c r="AE13" s="210"/>
    </row>
    <row r="14" spans="1:36" ht="18.600000000000001" x14ac:dyDescent="0.45">
      <c r="A14" s="272">
        <v>8</v>
      </c>
      <c r="B14" s="273">
        <f>'M7'!B25</f>
        <v>0</v>
      </c>
      <c r="H14" s="214"/>
      <c r="I14" s="214"/>
      <c r="J14" s="214"/>
      <c r="K14" s="222">
        <f>VLOOKUP($H$3,'M7'!$A$18:$L$53,7)</f>
        <v>0</v>
      </c>
      <c r="L14" s="222">
        <f>VLOOKUP($H$3,'E7'!$A$18:$L$53,7)</f>
        <v>0</v>
      </c>
      <c r="M14" s="222">
        <f>VLOOKUP($H$3,'M7'!$A$18:$L$53,8)</f>
        <v>0</v>
      </c>
      <c r="N14" s="222">
        <f>VLOOKUP($H$3,'E7'!$A$18:$L$53,8)</f>
        <v>0</v>
      </c>
      <c r="O14" s="222">
        <f>VLOOKUP($H$3,'M7'!$A$18:$L$53,9)</f>
        <v>0</v>
      </c>
      <c r="P14" s="222">
        <f>VLOOKUP($H$3,'E7'!$A$18:$L$53,9)</f>
        <v>0</v>
      </c>
      <c r="Q14" s="222">
        <f>VLOOKUP($H$3,'M7'!$A$18:$L$53,10)</f>
        <v>0</v>
      </c>
      <c r="R14" s="222">
        <f>VLOOKUP($H$3,'E7'!$A$18:$L$53,10)</f>
        <v>0</v>
      </c>
      <c r="S14" s="222">
        <f>VLOOKUP($H$3,'M7'!$A$18:$L$53,11)</f>
        <v>0</v>
      </c>
      <c r="T14" s="222">
        <f>VLOOKUP($H$3,'E7'!$A$18:$L$53,11)</f>
        <v>0</v>
      </c>
      <c r="U14" s="222">
        <f>VLOOKUP($H$3,'M7'!$A$18:$L$53,12)</f>
        <v>0</v>
      </c>
      <c r="V14" s="222">
        <f>VLOOKUP($H$3,'E7'!$A$18:$L$53,12)</f>
        <v>0</v>
      </c>
      <c r="W14" s="222"/>
      <c r="X14" s="222">
        <f>VLOOKUP($H$3,'M7'!$A$18:$L$53,3)</f>
        <v>0</v>
      </c>
      <c r="Y14" s="221">
        <f>'TOTAAL M-TOETSEN'!$AB$5*5</f>
        <v>2.355</v>
      </c>
      <c r="Z14" s="235"/>
      <c r="AA14" s="222"/>
      <c r="AB14" s="209"/>
      <c r="AC14" s="209"/>
      <c r="AD14" s="209"/>
      <c r="AE14" s="209"/>
    </row>
    <row r="15" spans="1:36" ht="18.600000000000001" x14ac:dyDescent="0.45">
      <c r="A15" s="272">
        <v>9</v>
      </c>
      <c r="B15" s="273">
        <f>'M7'!B26</f>
        <v>0</v>
      </c>
      <c r="K15" s="221" t="str">
        <f>IF(K14="E",1,IF(K14="D",2,IF(K14="C",3,IF(K14="B",4,IF(K14="A",5,IF(K14=5,1,IF(K14=4,2,IF(K14=3,3,IF(K14=2,4,IF(K14=1,5,IF(K14=0,"")))))))))))</f>
        <v/>
      </c>
      <c r="L15" s="221" t="str">
        <f t="shared" ref="L15:V15" si="0">IF(L14="E",1,IF(L14="D",2,IF(L14="C",3,IF(L14="B",4,IF(L14="A",5,IF(L14=5,1,IF(L14=4,2,IF(L14=3,3,IF(L14=2,4,IF(L14=1,5,IF(L14=0,"")))))))))))</f>
        <v/>
      </c>
      <c r="M15" s="221" t="str">
        <f t="shared" si="0"/>
        <v/>
      </c>
      <c r="N15" s="221" t="str">
        <f t="shared" si="0"/>
        <v/>
      </c>
      <c r="O15" s="221" t="str">
        <f t="shared" si="0"/>
        <v/>
      </c>
      <c r="P15" s="221" t="str">
        <f t="shared" si="0"/>
        <v/>
      </c>
      <c r="Q15" s="221" t="str">
        <f t="shared" si="0"/>
        <v/>
      </c>
      <c r="R15" s="221" t="str">
        <f t="shared" si="0"/>
        <v/>
      </c>
      <c r="S15" s="221" t="str">
        <f t="shared" si="0"/>
        <v/>
      </c>
      <c r="T15" s="221" t="str">
        <f t="shared" si="0"/>
        <v/>
      </c>
      <c r="U15" s="221" t="str">
        <f t="shared" si="0"/>
        <v/>
      </c>
      <c r="V15" s="221" t="str">
        <f t="shared" si="0"/>
        <v/>
      </c>
      <c r="W15" s="232" t="e">
        <f>AA15/Z15</f>
        <v>#DIV/0!</v>
      </c>
      <c r="X15" s="221" t="str">
        <f>IF(X14="E",1,IF(X14="D",2,IF(X14="C",3,IF(X14="B",4,IF(X14="A",5,IF(X14=5,1,IF(X14=4,2,IF(X14=3,3,IF(X14=2,4,IF(X14=1,5,IF(X14=0,"")))))))))))</f>
        <v/>
      </c>
      <c r="Y15" s="232">
        <f>Y14</f>
        <v>2.355</v>
      </c>
      <c r="Z15" s="236">
        <f>COUNTIF(K15:V15,"&gt;0")</f>
        <v>0</v>
      </c>
      <c r="AA15" s="236">
        <f>SUM(K15:V15)</f>
        <v>0</v>
      </c>
    </row>
    <row r="16" spans="1:36" ht="18.600000000000001" x14ac:dyDescent="0.45">
      <c r="A16" s="272">
        <v>10</v>
      </c>
      <c r="B16" s="273">
        <f>'M7'!B27</f>
        <v>0</v>
      </c>
    </row>
    <row r="17" spans="1:27" ht="18.600000000000001" x14ac:dyDescent="0.45">
      <c r="A17" s="272">
        <v>11</v>
      </c>
      <c r="B17" s="273">
        <f>'M7'!B28</f>
        <v>0</v>
      </c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</row>
    <row r="18" spans="1:27" ht="18.600000000000001" x14ac:dyDescent="0.45">
      <c r="A18" s="272">
        <v>12</v>
      </c>
      <c r="B18" s="273">
        <f>'M7'!B29</f>
        <v>0</v>
      </c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</row>
    <row r="19" spans="1:27" ht="18.600000000000001" x14ac:dyDescent="0.45">
      <c r="A19" s="272">
        <v>13</v>
      </c>
      <c r="B19" s="273">
        <f>'M7'!B30</f>
        <v>0</v>
      </c>
      <c r="H19" s="214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</row>
    <row r="20" spans="1:27" ht="18.600000000000001" x14ac:dyDescent="0.45">
      <c r="A20" s="272">
        <v>14</v>
      </c>
      <c r="B20" s="273">
        <f>'M7'!B31</f>
        <v>0</v>
      </c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4"/>
      <c r="V20" s="214"/>
      <c r="W20" s="211"/>
      <c r="X20" s="211"/>
      <c r="Y20" s="211"/>
      <c r="Z20" s="211"/>
      <c r="AA20" s="211"/>
    </row>
    <row r="21" spans="1:27" ht="18.600000000000001" x14ac:dyDescent="0.45">
      <c r="A21" s="272">
        <v>15</v>
      </c>
      <c r="B21" s="273">
        <f>'M7'!B32</f>
        <v>0</v>
      </c>
      <c r="H21" s="213"/>
      <c r="I21" s="213"/>
      <c r="J21" s="212"/>
      <c r="K21" s="212"/>
      <c r="L21" s="212"/>
      <c r="M21" s="211"/>
      <c r="N21" s="211"/>
      <c r="O21" s="213"/>
      <c r="P21" s="213"/>
      <c r="Q21" s="211"/>
      <c r="R21" s="211"/>
      <c r="S21" s="211"/>
      <c r="T21" s="211"/>
      <c r="U21" s="212"/>
      <c r="V21" s="212"/>
      <c r="W21" s="211"/>
      <c r="X21" s="211"/>
      <c r="Y21" s="211"/>
      <c r="Z21" s="211"/>
      <c r="AA21" s="211"/>
    </row>
    <row r="22" spans="1:27" ht="18.600000000000001" x14ac:dyDescent="0.45">
      <c r="A22" s="272">
        <v>16</v>
      </c>
      <c r="B22" s="273">
        <f>'M7'!B33</f>
        <v>0</v>
      </c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</row>
    <row r="23" spans="1:27" ht="18.600000000000001" x14ac:dyDescent="0.45">
      <c r="A23" s="272">
        <v>17</v>
      </c>
      <c r="B23" s="273">
        <f>'M7'!B34</f>
        <v>0</v>
      </c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</row>
    <row r="24" spans="1:27" ht="15" customHeight="1" x14ac:dyDescent="0.45">
      <c r="A24" s="272">
        <v>18</v>
      </c>
      <c r="B24" s="273">
        <f>'M7'!B35</f>
        <v>0</v>
      </c>
    </row>
    <row r="25" spans="1:27" ht="18.600000000000001" x14ac:dyDescent="0.45">
      <c r="A25" s="272">
        <v>19</v>
      </c>
      <c r="B25" s="273">
        <f>'M7'!B36</f>
        <v>0</v>
      </c>
    </row>
    <row r="26" spans="1:27" ht="18.600000000000001" x14ac:dyDescent="0.45">
      <c r="A26" s="272">
        <v>20</v>
      </c>
      <c r="B26" s="273">
        <f>'M7'!B37</f>
        <v>0</v>
      </c>
    </row>
    <row r="27" spans="1:27" ht="18.600000000000001" x14ac:dyDescent="0.45">
      <c r="A27" s="272">
        <v>21</v>
      </c>
      <c r="B27" s="273">
        <f>'M7'!B38</f>
        <v>0</v>
      </c>
    </row>
    <row r="28" spans="1:27" ht="18.600000000000001" x14ac:dyDescent="0.45">
      <c r="A28" s="272">
        <v>22</v>
      </c>
      <c r="B28" s="273">
        <f>'M7'!B39</f>
        <v>0</v>
      </c>
    </row>
    <row r="29" spans="1:27" ht="15.75" customHeight="1" x14ac:dyDescent="0.45">
      <c r="A29" s="272">
        <v>23</v>
      </c>
      <c r="B29" s="273">
        <f>'M7'!B40</f>
        <v>0</v>
      </c>
    </row>
    <row r="30" spans="1:27" ht="18.600000000000001" x14ac:dyDescent="0.45">
      <c r="A30" s="272">
        <v>24</v>
      </c>
      <c r="B30" s="273">
        <f>'M7'!B41</f>
        <v>0</v>
      </c>
    </row>
    <row r="31" spans="1:27" ht="18.600000000000001" x14ac:dyDescent="0.45">
      <c r="A31" s="272">
        <v>25</v>
      </c>
      <c r="B31" s="273">
        <f>'M7'!B42</f>
        <v>0</v>
      </c>
    </row>
    <row r="32" spans="1:27" ht="18.600000000000001" x14ac:dyDescent="0.45">
      <c r="A32" s="272">
        <v>26</v>
      </c>
      <c r="B32" s="273">
        <f>'M7'!B43</f>
        <v>0</v>
      </c>
    </row>
    <row r="33" spans="1:7" ht="18.600000000000001" x14ac:dyDescent="0.45">
      <c r="A33" s="272">
        <v>27</v>
      </c>
      <c r="B33" s="273">
        <f>'M7'!B44</f>
        <v>0</v>
      </c>
    </row>
    <row r="34" spans="1:7" ht="18.600000000000001" x14ac:dyDescent="0.45">
      <c r="A34" s="272">
        <v>28</v>
      </c>
      <c r="B34" s="273">
        <f>'M7'!B45</f>
        <v>0</v>
      </c>
    </row>
    <row r="35" spans="1:7" ht="18.600000000000001" x14ac:dyDescent="0.45">
      <c r="A35" s="272">
        <v>29</v>
      </c>
      <c r="B35" s="273">
        <f>'M7'!B46</f>
        <v>0</v>
      </c>
    </row>
    <row r="36" spans="1:7" ht="18.600000000000001" x14ac:dyDescent="0.45">
      <c r="A36" s="272">
        <v>30</v>
      </c>
      <c r="B36" s="273">
        <f>'M7'!B47</f>
        <v>0</v>
      </c>
    </row>
    <row r="37" spans="1:7" ht="18.600000000000001" x14ac:dyDescent="0.45">
      <c r="A37" s="272">
        <v>31</v>
      </c>
      <c r="B37" s="273">
        <f>'M7'!B48</f>
        <v>0</v>
      </c>
    </row>
    <row r="38" spans="1:7" ht="18.600000000000001" x14ac:dyDescent="0.45">
      <c r="A38" s="272">
        <v>32</v>
      </c>
      <c r="B38" s="273">
        <f>'M7'!B49</f>
        <v>0</v>
      </c>
    </row>
    <row r="39" spans="1:7" ht="18.600000000000001" x14ac:dyDescent="0.45">
      <c r="A39" s="272">
        <v>33</v>
      </c>
      <c r="B39" s="273">
        <f>'M7'!B50</f>
        <v>0</v>
      </c>
    </row>
    <row r="40" spans="1:7" ht="18.600000000000001" x14ac:dyDescent="0.45">
      <c r="A40" s="272">
        <v>34</v>
      </c>
      <c r="B40" s="273">
        <f>'M7'!B51</f>
        <v>0</v>
      </c>
    </row>
    <row r="41" spans="1:7" ht="18.600000000000001" x14ac:dyDescent="0.45">
      <c r="A41" s="272">
        <v>35</v>
      </c>
      <c r="B41" s="273">
        <f>'M7'!B52</f>
        <v>0</v>
      </c>
    </row>
    <row r="42" spans="1:7" ht="18.600000000000001" x14ac:dyDescent="0.45">
      <c r="A42" s="272">
        <v>36</v>
      </c>
      <c r="B42" s="273">
        <f>'M7'!B53</f>
        <v>0</v>
      </c>
    </row>
    <row r="44" spans="1:7" ht="25.8" x14ac:dyDescent="0.5">
      <c r="D44" s="228"/>
      <c r="E44" s="228"/>
      <c r="F44" s="228"/>
      <c r="G44" s="228"/>
    </row>
    <row r="54" spans="10:30" x14ac:dyDescent="0.45"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  <c r="Z54" s="217"/>
      <c r="AA54" s="217"/>
      <c r="AB54" s="210"/>
      <c r="AC54" s="210"/>
      <c r="AD54" s="210"/>
    </row>
    <row r="55" spans="10:30" x14ac:dyDescent="0.45"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</row>
  </sheetData>
  <sheetProtection sheet="1" objects="1" scenarios="1"/>
  <mergeCells count="3">
    <mergeCell ref="D3:E3"/>
    <mergeCell ref="I3:AA3"/>
    <mergeCell ref="AB3:AD3"/>
  </mergeCells>
  <pageMargins left="0.39370078740157483" right="0.23622047244094491" top="0.98425196850393704" bottom="0.98425196850393704" header="0.51181102362204722" footer="0.51181102362204722"/>
  <pageSetup paperSize="9" scale="52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E78FD-D4D7-4150-A65D-818E682851F8}">
  <sheetPr>
    <tabColor rgb="FFCCCCFF"/>
  </sheetPr>
  <dimension ref="B3:DK76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7"/>
    <col min="2" max="2" width="6.21875" style="270" bestFit="1" customWidth="1"/>
    <col min="3" max="3" width="50.77734375" style="274" customWidth="1"/>
    <col min="4" max="4" width="4" style="207" customWidth="1"/>
    <col min="5" max="28" width="8.77734375" style="207" customWidth="1"/>
    <col min="29" max="16384" width="9.21875" style="207"/>
  </cols>
  <sheetData>
    <row r="3" spans="2:44" s="251" customFormat="1" ht="72" x14ac:dyDescent="1.6">
      <c r="B3" s="269"/>
      <c r="C3" s="269"/>
      <c r="E3" s="252"/>
      <c r="F3" s="323">
        <v>1</v>
      </c>
      <c r="G3" s="323"/>
      <c r="H3" s="319">
        <f>VLOOKUP($F$3,'M7'!A18:B53,2)</f>
        <v>0</v>
      </c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1"/>
      <c r="AG3" s="315" t="s">
        <v>125</v>
      </c>
      <c r="AH3" s="316"/>
      <c r="AI3" s="316"/>
      <c r="AJ3" s="317">
        <f>'M7'!$C$2</f>
        <v>7</v>
      </c>
      <c r="AK3" s="317"/>
      <c r="AL3" s="318"/>
      <c r="AO3" s="266"/>
      <c r="AQ3" s="263"/>
      <c r="AR3" s="263"/>
    </row>
    <row r="4" spans="2:44" ht="50.1" customHeight="1" x14ac:dyDescent="0.45">
      <c r="C4" s="271"/>
    </row>
    <row r="5" spans="2:44" ht="19.5" customHeight="1" x14ac:dyDescent="0.45">
      <c r="B5" s="272">
        <v>1</v>
      </c>
      <c r="C5" s="273">
        <f>'M7'!B18</f>
        <v>0</v>
      </c>
    </row>
    <row r="6" spans="2:44" ht="18.600000000000001" x14ac:dyDescent="0.45">
      <c r="B6" s="272">
        <v>2</v>
      </c>
      <c r="C6" s="273">
        <f>'M7'!B19</f>
        <v>0</v>
      </c>
    </row>
    <row r="7" spans="2:44" ht="18.600000000000001" x14ac:dyDescent="0.45">
      <c r="B7" s="272">
        <v>3</v>
      </c>
      <c r="C7" s="273">
        <f>'M7'!B20</f>
        <v>0</v>
      </c>
    </row>
    <row r="8" spans="2:44" ht="18.600000000000001" x14ac:dyDescent="0.45">
      <c r="B8" s="272">
        <v>4</v>
      </c>
      <c r="C8" s="273">
        <f>'M7'!B21</f>
        <v>0</v>
      </c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</row>
    <row r="9" spans="2:44" ht="18.600000000000001" x14ac:dyDescent="0.45">
      <c r="B9" s="272">
        <v>5</v>
      </c>
      <c r="C9" s="273">
        <f>'M7'!B22</f>
        <v>0</v>
      </c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</row>
    <row r="10" spans="2:44" ht="18.600000000000001" x14ac:dyDescent="0.45">
      <c r="B10" s="272">
        <v>6</v>
      </c>
      <c r="C10" s="273">
        <f>'M7'!B23</f>
        <v>0</v>
      </c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</row>
    <row r="11" spans="2:44" ht="18.600000000000001" x14ac:dyDescent="0.45">
      <c r="B11" s="272">
        <v>7</v>
      </c>
      <c r="C11" s="273">
        <f>'M7'!B24</f>
        <v>0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</row>
    <row r="12" spans="2:44" ht="18.600000000000001" x14ac:dyDescent="0.45">
      <c r="B12" s="272">
        <v>8</v>
      </c>
      <c r="C12" s="273">
        <f>'M7'!B25</f>
        <v>0</v>
      </c>
      <c r="F12" s="211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</row>
    <row r="13" spans="2:44" ht="18.600000000000001" x14ac:dyDescent="0.45">
      <c r="B13" s="272">
        <v>9</v>
      </c>
      <c r="C13" s="273">
        <f>'M7'!B26</f>
        <v>0</v>
      </c>
      <c r="F13" s="211"/>
      <c r="G13" s="211"/>
      <c r="H13" s="211"/>
      <c r="I13" s="218" t="s">
        <v>155</v>
      </c>
      <c r="J13" s="218" t="s">
        <v>156</v>
      </c>
      <c r="K13" s="223" t="s">
        <v>157</v>
      </c>
      <c r="L13" s="223" t="s">
        <v>158</v>
      </c>
      <c r="M13" s="224" t="s">
        <v>159</v>
      </c>
      <c r="N13" s="224" t="s">
        <v>160</v>
      </c>
      <c r="O13" s="219" t="s">
        <v>161</v>
      </c>
      <c r="P13" s="219" t="s">
        <v>162</v>
      </c>
      <c r="Q13" s="225" t="s">
        <v>163</v>
      </c>
      <c r="R13" s="225" t="s">
        <v>164</v>
      </c>
      <c r="S13" s="220" t="s">
        <v>165</v>
      </c>
      <c r="T13" s="220" t="s">
        <v>166</v>
      </c>
      <c r="U13" s="226" t="s">
        <v>127</v>
      </c>
      <c r="V13" s="227" t="s">
        <v>128</v>
      </c>
      <c r="W13" s="231" t="s">
        <v>133</v>
      </c>
      <c r="X13" s="233" t="s">
        <v>83</v>
      </c>
      <c r="Y13" s="234" t="s">
        <v>134</v>
      </c>
      <c r="Z13" s="234" t="s">
        <v>134</v>
      </c>
      <c r="AA13" s="208"/>
    </row>
    <row r="14" spans="2:44" ht="18.600000000000001" x14ac:dyDescent="0.45">
      <c r="B14" s="272">
        <v>10</v>
      </c>
      <c r="C14" s="273">
        <f>'M7'!B27</f>
        <v>0</v>
      </c>
      <c r="F14" s="214"/>
      <c r="G14" s="214"/>
      <c r="H14" s="214"/>
      <c r="I14" s="221" t="str">
        <f t="shared" ref="I14:V14" si="0">IF(I15="E",1,IF(I15="D",2,IF(I15="C",3,IF(I15="B",4,IF(I15="A",5,IF(I15=5,1,IF(I15=4,2,IF(I15=3,3,IF(I15=2,4,IF(I15=1,5,IF(I15=0,"")))))))))))</f>
        <v/>
      </c>
      <c r="J14" s="221" t="str">
        <f t="shared" si="0"/>
        <v/>
      </c>
      <c r="K14" s="221" t="str">
        <f t="shared" si="0"/>
        <v/>
      </c>
      <c r="L14" s="221" t="str">
        <f t="shared" si="0"/>
        <v/>
      </c>
      <c r="M14" s="221" t="str">
        <f t="shared" si="0"/>
        <v/>
      </c>
      <c r="N14" s="221" t="str">
        <f t="shared" si="0"/>
        <v/>
      </c>
      <c r="O14" s="221" t="str">
        <f t="shared" si="0"/>
        <v/>
      </c>
      <c r="P14" s="221" t="str">
        <f t="shared" si="0"/>
        <v/>
      </c>
      <c r="Q14" s="221" t="str">
        <f t="shared" si="0"/>
        <v/>
      </c>
      <c r="R14" s="221" t="str">
        <f t="shared" si="0"/>
        <v/>
      </c>
      <c r="S14" s="221" t="str">
        <f t="shared" si="0"/>
        <v/>
      </c>
      <c r="T14" s="221" t="str">
        <f t="shared" si="0"/>
        <v/>
      </c>
      <c r="U14" s="221"/>
      <c r="V14" s="221" t="str">
        <f t="shared" si="0"/>
        <v/>
      </c>
      <c r="W14" s="221" t="str">
        <f>IF(W15="E",1,IF(W15="D",2,IF(W15="C",3,IF(W15="B",4,IF(W15="A",5,IF(W15=5,1,IF(W15=4,2,IF(W15=3,3,IF(W15=2,4,IF(W15=1,5,IF(W15=0,"")))))))))))</f>
        <v/>
      </c>
      <c r="X14" s="221">
        <f>'TOTAAL M-TOETSEN'!AB5*5</f>
        <v>2.355</v>
      </c>
      <c r="Y14" s="222"/>
      <c r="Z14" s="222"/>
      <c r="AA14" s="253"/>
      <c r="AB14" s="253"/>
      <c r="AC14" s="254"/>
    </row>
    <row r="15" spans="2:44" ht="18.600000000000001" x14ac:dyDescent="0.45">
      <c r="B15" s="272">
        <v>11</v>
      </c>
      <c r="C15" s="273">
        <f>'M7'!B28</f>
        <v>0</v>
      </c>
      <c r="I15" s="221">
        <f>VLOOKUP($F$3,'M7'!$A$18:$L$53,7)</f>
        <v>0</v>
      </c>
      <c r="J15" s="221">
        <f>VLOOKUP($F$3,'E7'!$A$18:$L$53,7)</f>
        <v>0</v>
      </c>
      <c r="K15" s="221">
        <f>VLOOKUP($F$3,'M7'!$A$18:$L$53,8)</f>
        <v>0</v>
      </c>
      <c r="L15" s="221">
        <f>VLOOKUP($F$3,'E7'!$A$18:$L$53,8)</f>
        <v>0</v>
      </c>
      <c r="M15" s="221">
        <f>VLOOKUP($F$3,'M7'!$A$18:$L$53,9)</f>
        <v>0</v>
      </c>
      <c r="N15" s="221">
        <f>VLOOKUP($F$3,'E7'!$A$18:$L$53,9)</f>
        <v>0</v>
      </c>
      <c r="O15" s="221">
        <f>VLOOKUP($F$3,'M7'!$A$18:$L$53,10)</f>
        <v>0</v>
      </c>
      <c r="P15" s="221">
        <f>VLOOKUP($F$3,'E7'!$A$18:$L$53,10)</f>
        <v>0</v>
      </c>
      <c r="Q15" s="221">
        <f>VLOOKUP($F$3,'M7'!$A$18:$L$53,11)</f>
        <v>0</v>
      </c>
      <c r="R15" s="221">
        <f>VLOOKUP($F$3,'E7'!$A$18:$L$53,11)</f>
        <v>0</v>
      </c>
      <c r="S15" s="221">
        <f>VLOOKUP($F$3,'M7'!$A$18:$L$53,12)</f>
        <v>0</v>
      </c>
      <c r="T15" s="221">
        <f>VLOOKUP($F$3,'E7'!$A$18:$L$53,12)</f>
        <v>0</v>
      </c>
      <c r="U15" s="221">
        <f>VLOOKUP($F$3,'M7'!$A$18:$L$53,12)</f>
        <v>0</v>
      </c>
      <c r="V15" s="221">
        <f>VLOOKUP($F$3,'M7'!$A$18:$L$53,12)</f>
        <v>0</v>
      </c>
      <c r="W15" s="221">
        <f>VLOOKUP($F$3,'M7'!$A$18:$L$53,3)</f>
        <v>0</v>
      </c>
      <c r="X15" s="221">
        <f>'TOTAAL M-TOETSEN'!AB5*5</f>
        <v>2.355</v>
      </c>
      <c r="Y15" s="257"/>
      <c r="Z15" s="257"/>
      <c r="AA15" s="208"/>
      <c r="AB15" s="208"/>
    </row>
    <row r="16" spans="2:44" ht="18.600000000000001" x14ac:dyDescent="0.45">
      <c r="B16" s="272">
        <v>12</v>
      </c>
      <c r="C16" s="273">
        <f>'M7'!B29</f>
        <v>0</v>
      </c>
      <c r="I16" s="221" t="str">
        <f>IF(I14="","",IF(I14&gt;0,I14*2))</f>
        <v/>
      </c>
      <c r="J16" s="221" t="str">
        <f t="shared" ref="J16:T16" si="1">IF(J14="","",IF(J14&gt;0,J14*2))</f>
        <v/>
      </c>
      <c r="K16" s="221" t="str">
        <f t="shared" si="1"/>
        <v/>
      </c>
      <c r="L16" s="221" t="str">
        <f t="shared" si="1"/>
        <v/>
      </c>
      <c r="M16" s="221" t="str">
        <f t="shared" si="1"/>
        <v/>
      </c>
      <c r="N16" s="221" t="str">
        <f t="shared" si="1"/>
        <v/>
      </c>
      <c r="O16" s="221" t="str">
        <f t="shared" si="1"/>
        <v/>
      </c>
      <c r="P16" s="221" t="str">
        <f t="shared" si="1"/>
        <v/>
      </c>
      <c r="Q16" s="221" t="str">
        <f t="shared" si="1"/>
        <v/>
      </c>
      <c r="R16" s="221" t="str">
        <f t="shared" si="1"/>
        <v/>
      </c>
      <c r="S16" s="221" t="str">
        <f t="shared" si="1"/>
        <v/>
      </c>
      <c r="T16" s="221" t="str">
        <f t="shared" si="1"/>
        <v/>
      </c>
      <c r="U16" s="221" t="e">
        <f>Z16/Y16</f>
        <v>#DIV/0!</v>
      </c>
      <c r="V16" s="233" t="str">
        <f>IF(V14="","",IF(V14&gt;0,V14*2))</f>
        <v/>
      </c>
      <c r="W16" s="221">
        <f>X16</f>
        <v>4.71</v>
      </c>
      <c r="X16" s="221">
        <f>IF(X14="","",IF(X14&gt;0,X14*2))</f>
        <v>4.71</v>
      </c>
      <c r="Y16" s="257">
        <f>COUNTIF(I16:T16,"&gt;0")</f>
        <v>0</v>
      </c>
      <c r="Z16" s="257">
        <f>SUM(I16:S16)</f>
        <v>0</v>
      </c>
    </row>
    <row r="17" spans="2:38" ht="18.600000000000001" x14ac:dyDescent="0.45">
      <c r="B17" s="272">
        <v>13</v>
      </c>
      <c r="C17" s="273">
        <f>'M7'!B30</f>
        <v>0</v>
      </c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</row>
    <row r="18" spans="2:38" ht="18.600000000000001" x14ac:dyDescent="0.45">
      <c r="B18" s="272">
        <v>14</v>
      </c>
      <c r="C18" s="273">
        <f>'M7'!B31</f>
        <v>0</v>
      </c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</row>
    <row r="19" spans="2:38" ht="18.600000000000001" x14ac:dyDescent="0.45">
      <c r="B19" s="272">
        <v>15</v>
      </c>
      <c r="C19" s="273">
        <f>'M7'!B32</f>
        <v>0</v>
      </c>
      <c r="F19" s="214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</row>
    <row r="20" spans="2:38" ht="18.600000000000001" x14ac:dyDescent="0.45">
      <c r="B20" s="272">
        <v>16</v>
      </c>
      <c r="C20" s="273">
        <f>'M7'!B33</f>
        <v>0</v>
      </c>
      <c r="F20" s="214"/>
      <c r="G20" s="214"/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1"/>
      <c r="V20" s="211"/>
    </row>
    <row r="21" spans="2:38" ht="18.600000000000001" x14ac:dyDescent="0.45">
      <c r="B21" s="272">
        <v>17</v>
      </c>
      <c r="C21" s="273">
        <f>'M7'!B34</f>
        <v>0</v>
      </c>
      <c r="F21" s="213"/>
      <c r="G21" s="213"/>
      <c r="H21" s="212"/>
      <c r="I21" s="212"/>
      <c r="J21" s="212"/>
      <c r="K21" s="213"/>
      <c r="L21" s="213"/>
      <c r="M21" s="211"/>
      <c r="N21" s="211"/>
      <c r="O21" s="212"/>
      <c r="P21" s="212"/>
      <c r="Q21" s="211"/>
      <c r="R21" s="211"/>
      <c r="S21" s="211"/>
      <c r="T21" s="211"/>
      <c r="U21" s="211"/>
      <c r="V21" s="211"/>
    </row>
    <row r="22" spans="2:38" ht="18.600000000000001" x14ac:dyDescent="0.45">
      <c r="B22" s="272">
        <v>18</v>
      </c>
      <c r="C22" s="273">
        <f>'M7'!B35</f>
        <v>0</v>
      </c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</row>
    <row r="23" spans="2:38" ht="18.600000000000001" x14ac:dyDescent="0.45">
      <c r="B23" s="272">
        <v>19</v>
      </c>
      <c r="C23" s="273">
        <f>'M7'!B36</f>
        <v>0</v>
      </c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</row>
    <row r="24" spans="2:38" ht="15" customHeight="1" x14ac:dyDescent="0.45">
      <c r="B24" s="272">
        <v>20</v>
      </c>
      <c r="C24" s="273">
        <f>'M7'!B37</f>
        <v>0</v>
      </c>
    </row>
    <row r="25" spans="2:38" ht="18.600000000000001" x14ac:dyDescent="0.45">
      <c r="B25" s="272">
        <v>21</v>
      </c>
      <c r="C25" s="273">
        <f>'M7'!B38</f>
        <v>0</v>
      </c>
    </row>
    <row r="26" spans="2:38" ht="18.600000000000001" x14ac:dyDescent="0.45">
      <c r="B26" s="272">
        <v>22</v>
      </c>
      <c r="C26" s="273">
        <f>'M7'!B39</f>
        <v>0</v>
      </c>
    </row>
    <row r="27" spans="2:38" ht="18.600000000000001" x14ac:dyDescent="0.45">
      <c r="B27" s="272">
        <v>23</v>
      </c>
      <c r="C27" s="273">
        <f>'M7'!B40</f>
        <v>0</v>
      </c>
    </row>
    <row r="28" spans="2:38" ht="18.600000000000001" x14ac:dyDescent="0.45">
      <c r="B28" s="272">
        <v>24</v>
      </c>
      <c r="C28" s="273">
        <f>'M7'!B41</f>
        <v>0</v>
      </c>
    </row>
    <row r="29" spans="2:38" ht="15.75" customHeight="1" x14ac:dyDescent="0.45">
      <c r="B29" s="272">
        <v>25</v>
      </c>
      <c r="C29" s="273">
        <f>'M7'!B42</f>
        <v>0</v>
      </c>
      <c r="AF29"/>
    </row>
    <row r="30" spans="2:38" ht="18.600000000000001" x14ac:dyDescent="0.45">
      <c r="B30" s="272">
        <v>26</v>
      </c>
      <c r="C30" s="273">
        <f>'M7'!B43</f>
        <v>0</v>
      </c>
    </row>
    <row r="31" spans="2:38" ht="18.600000000000001" x14ac:dyDescent="0.45">
      <c r="B31" s="272">
        <v>27</v>
      </c>
      <c r="C31" s="273">
        <f>'M7'!B44</f>
        <v>0</v>
      </c>
    </row>
    <row r="32" spans="2:38" ht="18.600000000000001" x14ac:dyDescent="0.45">
      <c r="B32" s="272">
        <v>28</v>
      </c>
      <c r="C32" s="273">
        <f>'M7'!B45</f>
        <v>0</v>
      </c>
      <c r="F32" s="324"/>
      <c r="G32" s="324"/>
      <c r="H32" s="32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</row>
    <row r="33" spans="2:38" ht="18.600000000000001" x14ac:dyDescent="0.45">
      <c r="B33" s="272">
        <v>29</v>
      </c>
      <c r="C33" s="273">
        <f>'M7'!B46</f>
        <v>0</v>
      </c>
      <c r="F33" s="324"/>
      <c r="G33" s="324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22"/>
      <c r="AC33" s="322"/>
      <c r="AD33" s="322"/>
      <c r="AE33" s="322"/>
      <c r="AF33" s="322"/>
      <c r="AG33" s="322"/>
      <c r="AH33" s="322"/>
      <c r="AI33" s="322"/>
      <c r="AJ33" s="322"/>
      <c r="AK33" s="322"/>
      <c r="AL33" s="322"/>
    </row>
    <row r="34" spans="2:38" ht="18.600000000000001" x14ac:dyDescent="0.45">
      <c r="B34" s="272">
        <v>30</v>
      </c>
      <c r="C34" s="273">
        <f>'M7'!B47</f>
        <v>0</v>
      </c>
      <c r="F34" s="324"/>
      <c r="G34" s="324"/>
      <c r="H34" s="322"/>
      <c r="I34" s="322"/>
      <c r="J34" s="322"/>
      <c r="K34" s="322"/>
      <c r="L34" s="322"/>
      <c r="M34" s="322"/>
      <c r="N34" s="322"/>
      <c r="O34" s="322"/>
      <c r="P34" s="322"/>
      <c r="Q34" s="322"/>
      <c r="R34" s="322"/>
      <c r="S34" s="322"/>
      <c r="T34" s="322"/>
      <c r="U34" s="322"/>
      <c r="V34" s="322"/>
      <c r="W34" s="322"/>
      <c r="X34" s="322"/>
      <c r="Y34" s="322"/>
      <c r="Z34" s="322"/>
      <c r="AA34" s="322"/>
      <c r="AB34" s="322"/>
      <c r="AC34" s="322"/>
      <c r="AD34" s="322"/>
      <c r="AE34" s="322"/>
      <c r="AF34" s="322"/>
      <c r="AG34" s="322"/>
      <c r="AH34" s="322"/>
      <c r="AI34" s="322"/>
      <c r="AJ34" s="322"/>
      <c r="AK34" s="322"/>
      <c r="AL34" s="322"/>
    </row>
    <row r="35" spans="2:38" ht="18.600000000000001" x14ac:dyDescent="0.45">
      <c r="B35" s="272">
        <v>31</v>
      </c>
      <c r="C35" s="273">
        <f>'M7'!B48</f>
        <v>0</v>
      </c>
      <c r="F35" s="324"/>
      <c r="G35" s="324"/>
      <c r="H35" s="322"/>
      <c r="I35" s="322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22"/>
      <c r="AC35" s="322"/>
      <c r="AD35" s="322"/>
      <c r="AE35" s="322"/>
      <c r="AF35" s="322"/>
      <c r="AG35" s="322"/>
      <c r="AH35" s="322"/>
      <c r="AI35" s="322"/>
      <c r="AJ35" s="322"/>
      <c r="AK35" s="322"/>
      <c r="AL35" s="322"/>
    </row>
    <row r="36" spans="2:38" ht="19.5" customHeight="1" x14ac:dyDescent="0.45">
      <c r="B36" s="272">
        <v>32</v>
      </c>
      <c r="C36" s="273">
        <f>'M7'!B49</f>
        <v>0</v>
      </c>
      <c r="F36" s="324"/>
      <c r="G36" s="324"/>
      <c r="H36" s="322"/>
      <c r="I36" s="322"/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22"/>
      <c r="U36" s="322"/>
      <c r="V36" s="322"/>
      <c r="W36" s="322"/>
      <c r="X36" s="322"/>
      <c r="Y36" s="322"/>
      <c r="Z36" s="322"/>
      <c r="AA36" s="322"/>
      <c r="AB36" s="322"/>
      <c r="AC36" s="322"/>
      <c r="AD36" s="322"/>
      <c r="AE36" s="322"/>
      <c r="AF36" s="322"/>
      <c r="AG36" s="322"/>
      <c r="AH36" s="322"/>
      <c r="AI36" s="322"/>
      <c r="AJ36" s="322"/>
      <c r="AK36" s="322"/>
      <c r="AL36" s="322"/>
    </row>
    <row r="37" spans="2:38" ht="19.5" customHeight="1" x14ac:dyDescent="0.45">
      <c r="B37" s="272">
        <v>33</v>
      </c>
      <c r="C37" s="273">
        <f>'M7'!B50</f>
        <v>0</v>
      </c>
      <c r="F37" s="324"/>
      <c r="G37" s="324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322"/>
      <c r="AG37" s="322"/>
      <c r="AH37" s="322"/>
      <c r="AI37" s="322"/>
      <c r="AJ37" s="322"/>
      <c r="AK37" s="322"/>
      <c r="AL37" s="322"/>
    </row>
    <row r="38" spans="2:38" ht="19.5" customHeight="1" x14ac:dyDescent="0.7">
      <c r="B38" s="272">
        <v>34</v>
      </c>
      <c r="C38" s="273">
        <f>'M7'!B51</f>
        <v>0</v>
      </c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</row>
    <row r="39" spans="2:38" ht="19.5" customHeight="1" x14ac:dyDescent="0.45">
      <c r="B39" s="272">
        <v>35</v>
      </c>
      <c r="C39" s="273">
        <f>'M7'!B52</f>
        <v>0</v>
      </c>
      <c r="F39" s="324"/>
      <c r="G39" s="324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  <c r="AE39" s="322"/>
      <c r="AF39" s="322"/>
      <c r="AG39" s="322"/>
      <c r="AH39" s="322"/>
      <c r="AI39" s="322"/>
      <c r="AJ39" s="322"/>
      <c r="AK39" s="322"/>
      <c r="AL39" s="322"/>
    </row>
    <row r="40" spans="2:38" ht="19.5" customHeight="1" x14ac:dyDescent="0.45">
      <c r="B40" s="272">
        <v>36</v>
      </c>
      <c r="C40" s="273">
        <f>'M7'!B53</f>
        <v>0</v>
      </c>
      <c r="F40" s="324"/>
      <c r="G40" s="324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22"/>
      <c r="AF40" s="322"/>
      <c r="AG40" s="322"/>
      <c r="AH40" s="322"/>
      <c r="AI40" s="322"/>
      <c r="AJ40" s="322"/>
      <c r="AK40" s="322"/>
      <c r="AL40" s="322"/>
    </row>
    <row r="41" spans="2:38" ht="19.5" customHeight="1" x14ac:dyDescent="0.45">
      <c r="F41" s="324"/>
      <c r="G41" s="324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 s="322"/>
      <c r="X41" s="322"/>
      <c r="Y41" s="322"/>
      <c r="Z41" s="322"/>
      <c r="AA41" s="322"/>
      <c r="AB41" s="322"/>
      <c r="AC41" s="322"/>
      <c r="AD41" s="322"/>
      <c r="AE41" s="322"/>
      <c r="AF41" s="322"/>
      <c r="AG41" s="322"/>
      <c r="AH41" s="322"/>
      <c r="AI41" s="322"/>
      <c r="AJ41" s="322"/>
      <c r="AK41" s="322"/>
      <c r="AL41" s="322"/>
    </row>
    <row r="42" spans="2:38" ht="19.5" customHeight="1" x14ac:dyDescent="0.45">
      <c r="F42" s="324"/>
      <c r="G42" s="324"/>
      <c r="H42" s="322"/>
      <c r="I42" s="322"/>
      <c r="J42" s="322"/>
      <c r="K42" s="322"/>
      <c r="L42" s="322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22"/>
      <c r="AC42" s="322"/>
      <c r="AD42" s="322"/>
      <c r="AE42" s="322"/>
      <c r="AF42" s="322"/>
      <c r="AG42" s="322"/>
      <c r="AH42" s="322"/>
      <c r="AI42" s="322"/>
      <c r="AJ42" s="322"/>
      <c r="AK42" s="322"/>
      <c r="AL42" s="322"/>
    </row>
    <row r="43" spans="2:38" ht="19.5" customHeight="1" x14ac:dyDescent="0.45">
      <c r="F43" s="324"/>
      <c r="G43" s="324"/>
      <c r="H43" s="322"/>
      <c r="I43" s="322"/>
      <c r="J43" s="322"/>
      <c r="K43" s="322"/>
      <c r="L43" s="322"/>
      <c r="M43" s="322"/>
      <c r="N43" s="322"/>
      <c r="O43" s="322"/>
      <c r="P43" s="322"/>
      <c r="Q43" s="322"/>
      <c r="R43" s="322"/>
      <c r="S43" s="322"/>
      <c r="T43" s="322"/>
      <c r="U43" s="322"/>
      <c r="V43" s="322"/>
      <c r="W43" s="322"/>
      <c r="X43" s="322"/>
      <c r="Y43" s="322"/>
      <c r="Z43" s="322"/>
      <c r="AA43" s="322"/>
      <c r="AB43" s="322"/>
      <c r="AC43" s="322"/>
      <c r="AD43" s="322"/>
      <c r="AE43" s="322"/>
      <c r="AF43" s="322"/>
      <c r="AG43" s="322"/>
      <c r="AH43" s="322"/>
      <c r="AI43" s="322"/>
      <c r="AJ43" s="322"/>
      <c r="AK43" s="322"/>
      <c r="AL43" s="322"/>
    </row>
    <row r="44" spans="2:38" ht="19.5" customHeight="1" x14ac:dyDescent="0.45">
      <c r="F44" s="324"/>
      <c r="G44" s="324"/>
      <c r="H44" s="322"/>
      <c r="I44" s="322"/>
      <c r="J44" s="322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  <c r="X44" s="322"/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</row>
    <row r="45" spans="2:38" ht="19.5" customHeight="1" x14ac:dyDescent="0.7"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</row>
    <row r="46" spans="2:38" ht="19.5" customHeight="1" x14ac:dyDescent="0.45">
      <c r="F46" s="324"/>
      <c r="G46" s="324"/>
      <c r="H46" s="322"/>
      <c r="I46" s="322"/>
      <c r="J46" s="322"/>
      <c r="K46" s="322"/>
      <c r="L46" s="322"/>
      <c r="M46" s="322"/>
      <c r="N46" s="322"/>
      <c r="O46" s="322"/>
      <c r="P46" s="322"/>
      <c r="Q46" s="322"/>
      <c r="R46" s="322"/>
      <c r="S46" s="322"/>
      <c r="T46" s="322"/>
      <c r="U46" s="322"/>
      <c r="V46" s="322"/>
      <c r="W46" s="322"/>
      <c r="X46" s="322"/>
      <c r="Y46" s="322"/>
      <c r="Z46" s="322"/>
      <c r="AA46" s="322"/>
      <c r="AB46" s="322"/>
      <c r="AC46" s="322"/>
      <c r="AD46" s="322"/>
      <c r="AE46" s="322"/>
      <c r="AF46" s="322"/>
      <c r="AG46" s="322"/>
      <c r="AH46" s="322"/>
      <c r="AI46" s="322"/>
      <c r="AJ46" s="322"/>
      <c r="AK46" s="322"/>
      <c r="AL46" s="322"/>
    </row>
    <row r="47" spans="2:38" ht="19.5" customHeight="1" x14ac:dyDescent="0.45">
      <c r="F47" s="324"/>
      <c r="G47" s="324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</row>
    <row r="48" spans="2:38" ht="19.5" customHeight="1" x14ac:dyDescent="0.45">
      <c r="F48" s="324"/>
      <c r="G48" s="324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</row>
    <row r="49" spans="6:38" ht="19.5" customHeight="1" x14ac:dyDescent="0.45">
      <c r="F49" s="324"/>
      <c r="G49" s="324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</row>
    <row r="50" spans="6:38" ht="19.5" customHeight="1" x14ac:dyDescent="0.45">
      <c r="F50" s="324"/>
      <c r="G50" s="324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</row>
    <row r="51" spans="6:38" ht="19.5" customHeight="1" x14ac:dyDescent="0.45">
      <c r="F51" s="324"/>
      <c r="G51" s="324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322"/>
      <c r="AD51" s="322"/>
      <c r="AE51" s="322"/>
      <c r="AF51" s="322"/>
      <c r="AG51" s="322"/>
      <c r="AH51" s="322"/>
      <c r="AI51" s="322"/>
      <c r="AJ51" s="322"/>
      <c r="AK51" s="322"/>
      <c r="AL51" s="322"/>
    </row>
    <row r="52" spans="6:38" ht="19.5" customHeight="1" x14ac:dyDescent="0.7"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</row>
    <row r="53" spans="6:38" ht="19.5" customHeight="1" x14ac:dyDescent="0.45">
      <c r="F53" s="324"/>
      <c r="G53" s="324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  <c r="V53" s="322"/>
      <c r="W53" s="322"/>
      <c r="X53" s="322"/>
      <c r="Y53" s="322"/>
      <c r="Z53" s="322"/>
      <c r="AA53" s="322"/>
      <c r="AB53" s="322"/>
      <c r="AC53" s="322"/>
      <c r="AD53" s="322"/>
      <c r="AE53" s="322"/>
      <c r="AF53" s="322"/>
      <c r="AG53" s="322"/>
      <c r="AH53" s="322"/>
      <c r="AI53" s="322"/>
      <c r="AJ53" s="322"/>
      <c r="AK53" s="322"/>
      <c r="AL53" s="322"/>
    </row>
    <row r="54" spans="6:38" ht="19.5" customHeight="1" x14ac:dyDescent="0.45">
      <c r="F54" s="324"/>
      <c r="G54" s="324"/>
      <c r="H54" s="322"/>
      <c r="I54" s="322"/>
      <c r="J54" s="322"/>
      <c r="K54" s="322"/>
      <c r="L54" s="322"/>
      <c r="M54" s="322"/>
      <c r="N54" s="322"/>
      <c r="O54" s="322"/>
      <c r="P54" s="322"/>
      <c r="Q54" s="322"/>
      <c r="R54" s="322"/>
      <c r="S54" s="322"/>
      <c r="T54" s="322"/>
      <c r="U54" s="322"/>
      <c r="V54" s="322"/>
      <c r="W54" s="322"/>
      <c r="X54" s="322"/>
      <c r="Y54" s="322"/>
      <c r="Z54" s="322"/>
      <c r="AA54" s="322"/>
      <c r="AB54" s="322"/>
      <c r="AC54" s="322"/>
      <c r="AD54" s="322"/>
      <c r="AE54" s="322"/>
      <c r="AF54" s="322"/>
      <c r="AG54" s="322"/>
      <c r="AH54" s="322"/>
      <c r="AI54" s="322"/>
      <c r="AJ54" s="322"/>
      <c r="AK54" s="322"/>
      <c r="AL54" s="322"/>
    </row>
    <row r="55" spans="6:38" ht="19.5" customHeight="1" x14ac:dyDescent="0.45">
      <c r="F55" s="324"/>
      <c r="G55" s="324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22"/>
      <c r="AC55" s="322"/>
      <c r="AD55" s="322"/>
      <c r="AE55" s="322"/>
      <c r="AF55" s="322"/>
      <c r="AG55" s="322"/>
      <c r="AH55" s="322"/>
      <c r="AI55" s="322"/>
      <c r="AJ55" s="322"/>
      <c r="AK55" s="322"/>
      <c r="AL55" s="322"/>
    </row>
    <row r="56" spans="6:38" ht="19.5" customHeight="1" x14ac:dyDescent="0.45">
      <c r="F56" s="324"/>
      <c r="G56" s="324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22"/>
    </row>
    <row r="57" spans="6:38" ht="19.5" customHeight="1" x14ac:dyDescent="0.45">
      <c r="F57" s="324"/>
      <c r="G57" s="324"/>
      <c r="H57" s="322"/>
      <c r="I57" s="322"/>
      <c r="J57" s="322"/>
      <c r="K57" s="322"/>
      <c r="L57" s="322"/>
      <c r="M57" s="322"/>
      <c r="N57" s="322"/>
      <c r="O57" s="322"/>
      <c r="P57" s="322"/>
      <c r="Q57" s="322"/>
      <c r="R57" s="322"/>
      <c r="S57" s="322"/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2"/>
      <c r="AL57" s="322"/>
    </row>
    <row r="58" spans="6:38" ht="19.5" customHeight="1" x14ac:dyDescent="0.45">
      <c r="F58" s="324"/>
      <c r="G58" s="324"/>
      <c r="H58" s="322"/>
      <c r="I58" s="322"/>
      <c r="J58" s="322"/>
      <c r="K58" s="322"/>
      <c r="L58" s="322"/>
      <c r="M58" s="322"/>
      <c r="N58" s="322"/>
      <c r="O58" s="322"/>
      <c r="P58" s="322"/>
      <c r="Q58" s="322"/>
      <c r="R58" s="322"/>
      <c r="S58" s="322"/>
      <c r="T58" s="322"/>
      <c r="U58" s="322"/>
      <c r="V58" s="322"/>
      <c r="W58" s="322"/>
      <c r="X58" s="322"/>
      <c r="Y58" s="322"/>
      <c r="Z58" s="322"/>
      <c r="AA58" s="322"/>
      <c r="AB58" s="322"/>
      <c r="AC58" s="322"/>
      <c r="AD58" s="322"/>
      <c r="AE58" s="322"/>
      <c r="AF58" s="322"/>
      <c r="AG58" s="322"/>
      <c r="AH58" s="322"/>
      <c r="AI58" s="322"/>
      <c r="AJ58" s="322"/>
      <c r="AK58" s="322"/>
      <c r="AL58" s="322"/>
    </row>
    <row r="59" spans="6:38" ht="19.5" customHeight="1" x14ac:dyDescent="0.7"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</row>
    <row r="60" spans="6:38" ht="19.5" customHeight="1" x14ac:dyDescent="0.45">
      <c r="F60" s="324"/>
      <c r="G60" s="324"/>
    </row>
    <row r="61" spans="6:38" ht="19.5" customHeight="1" x14ac:dyDescent="0.45">
      <c r="F61" s="324"/>
      <c r="G61" s="324"/>
    </row>
    <row r="62" spans="6:38" ht="19.5" customHeight="1" x14ac:dyDescent="0.45">
      <c r="F62" s="324"/>
      <c r="G62" s="324"/>
    </row>
    <row r="63" spans="6:38" ht="19.5" customHeight="1" x14ac:dyDescent="0.45">
      <c r="F63" s="324"/>
      <c r="G63" s="324"/>
    </row>
    <row r="64" spans="6:38" ht="19.5" customHeight="1" x14ac:dyDescent="0.45">
      <c r="F64" s="324"/>
      <c r="G64" s="324"/>
    </row>
    <row r="65" spans="6:115" ht="19.5" customHeight="1" x14ac:dyDescent="0.45">
      <c r="F65" s="324"/>
      <c r="G65" s="324"/>
    </row>
    <row r="66" spans="6:115" ht="19.5" customHeight="1" x14ac:dyDescent="0.45">
      <c r="F66" s="324"/>
      <c r="G66" s="324"/>
    </row>
    <row r="67" spans="6:115" ht="19.5" customHeight="1" x14ac:dyDescent="0.45">
      <c r="F67" s="255"/>
      <c r="G67" s="255"/>
    </row>
    <row r="69" spans="6:115" ht="25.8" x14ac:dyDescent="0.45">
      <c r="CN69" s="258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</row>
    <row r="70" spans="6:115" ht="25.8" x14ac:dyDescent="0.45"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</row>
    <row r="71" spans="6:115" ht="25.8" x14ac:dyDescent="0.45"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</row>
    <row r="72" spans="6:115" ht="25.8" x14ac:dyDescent="0.45"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</row>
    <row r="73" spans="6:115" ht="25.8" x14ac:dyDescent="0.45"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</row>
    <row r="74" spans="6:115" ht="25.8" x14ac:dyDescent="0.45"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</row>
    <row r="75" spans="6:115" ht="25.8" x14ac:dyDescent="0.45">
      <c r="Z75" s="314"/>
      <c r="AA75" s="314"/>
      <c r="AB75" s="314"/>
      <c r="AC75" s="314"/>
      <c r="AD75" s="314"/>
      <c r="AE75" s="314"/>
      <c r="AF75" s="314"/>
      <c r="AG75" s="314"/>
      <c r="AH75" s="314"/>
      <c r="AI75" s="314"/>
      <c r="AJ75" s="314"/>
      <c r="AK75" s="314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</row>
    <row r="76" spans="6:115" x14ac:dyDescent="0.45"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</row>
  </sheetData>
  <sheetProtection sheet="1" objects="1" scenarios="1"/>
  <mergeCells count="17">
    <mergeCell ref="F60:G66"/>
    <mergeCell ref="Z75:AB75"/>
    <mergeCell ref="AC75:AE75"/>
    <mergeCell ref="AF75:AH75"/>
    <mergeCell ref="AI75:AK75"/>
    <mergeCell ref="F39:G44"/>
    <mergeCell ref="H39:AL44"/>
    <mergeCell ref="F46:G51"/>
    <mergeCell ref="H46:AL51"/>
    <mergeCell ref="F53:G58"/>
    <mergeCell ref="H53:AL58"/>
    <mergeCell ref="F32:G37"/>
    <mergeCell ref="H32:AL37"/>
    <mergeCell ref="F3:G3"/>
    <mergeCell ref="H3:AF3"/>
    <mergeCell ref="AG3:AI3"/>
    <mergeCell ref="AJ3:AL3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86702-EB25-4401-9C81-66F3B7C48D6F}">
  <sheetPr>
    <tabColor rgb="FFCC00FF"/>
  </sheetPr>
  <dimension ref="A1:AZ75"/>
  <sheetViews>
    <sheetView showGridLines="0" showRowColHeaders="0" showWhiteSpace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8</v>
      </c>
      <c r="D2" s="76"/>
      <c r="E2" s="13"/>
      <c r="F2" s="192"/>
      <c r="G2" s="192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str">
        <f>IF($C$2=8,"ja",IF($C$2="8A","ja",IF($C$2="8B","ja",IF($C$2="8C","ja"))))</f>
        <v>ja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45692</v>
      </c>
      <c r="D3" s="298"/>
      <c r="E3" s="13"/>
      <c r="F3" s="193"/>
      <c r="G3" s="193"/>
      <c r="H3" s="3"/>
      <c r="I3" s="77" t="b">
        <f>IF($C$2=7,"ja",IF($C$2="7A","ja",IF($C$2="7B","ja",IF($C$2="7C","ja"))))</f>
        <v>0</v>
      </c>
      <c r="J3" s="77"/>
      <c r="K3" s="77" t="str">
        <f>IF($C$2=8,"ja",IF($C$2="8A","ja",IF($C$2="8B","ja",IF($C$2="8C","ja"))))</f>
        <v>ja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1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47"/>
      <c r="C18" s="199"/>
      <c r="D18" s="158"/>
      <c r="E18" s="158"/>
      <c r="F18" s="159"/>
      <c r="G18" s="204"/>
      <c r="H18" s="203"/>
      <c r="I18" s="203"/>
      <c r="J18" s="203"/>
      <c r="K18" s="203"/>
      <c r="L18" s="202"/>
      <c r="M18" s="162">
        <f>COUNTA(H18,I18,L18)</f>
        <v>0</v>
      </c>
      <c r="N18" s="163" t="str">
        <f>IF(L18="E",1,IF(L18="D",2,IF(L18="C",3,IF(L18="B",4,IF(L18="A",5,IF(L18=5,1,IF(L18=4,2,IF(L18=3,3,IF(L18=2,4,IF(L18=1,5,IF(L18="","")))))))))))</f>
        <v/>
      </c>
      <c r="O18" s="163" t="str">
        <f t="shared" ref="O18:P53" si="0">IF(H18="E",1,IF(H18="D",2,IF(H18="C",3,IF(H18="B",4,IF(H18="A",5,IF(H18=5,1,IF(H18=4,2,IF(H18=3,3,IF(H18=2,4,IF(H18=1,5,IF(H18="","")))))))))))</f>
        <v/>
      </c>
      <c r="P18" s="163" t="str">
        <f t="shared" si="0"/>
        <v/>
      </c>
      <c r="Q18" s="163">
        <f>IF(M18&lt;3,2,IF($C$2&lt;6,0,IF($C$2&gt;=6,SUM(N18:P18))))</f>
        <v>2</v>
      </c>
      <c r="R18" s="103" t="str">
        <f t="shared" ref="R18:R53" si="1">IF(C18="","",IF(G18="","",IF(G18=$C18,1,IF(G18&lt;$C18,1,IF(G18&gt;$C18,"",IF(G18="A+",1))))))</f>
        <v/>
      </c>
      <c r="S18" s="103" t="str">
        <f t="shared" ref="S18:S53" si="2">IF(C18="","",IF(H18="","",IF(H18=$C18,1,IF(H18&lt;$C18,1,IF(H18&gt;$C18,"",IF(H18="A+",1))))))</f>
        <v/>
      </c>
      <c r="T18" s="103" t="str">
        <f t="shared" ref="T18:T53" si="3">IF(C18="","",IF(I18="","",IF(I18=$C18,1,IF(I18&lt;$C18,1,IF(I18&gt;$C18,"",IF(I18="A+",1))))))</f>
        <v/>
      </c>
      <c r="U18" s="103" t="str">
        <f>IF(C18="","",IF(J18="","",IF(J18=$C18,1,IF(J18&lt;$C18,1,IF(J18&gt;$C18,"",IF(J18="A+",1))))))</f>
        <v/>
      </c>
      <c r="V18" s="103" t="str">
        <f t="shared" ref="V18:V53" si="4">IF(C18="","",IF(K18="","",IF(K18=$C18,1,IF(K18&lt;$C18,1,IF(K18&gt;$C18,"",IF(K18="A+",1))))))</f>
        <v/>
      </c>
      <c r="W18" s="103" t="str">
        <f t="shared" ref="W18:W53" si="5">IF(C18="","",IF(L18="","",IF(L18=$C18,1,IF(L18&lt;$C18,1,IF(L18&gt;$C18,"",IF(L18="A+",1))))))</f>
        <v/>
      </c>
      <c r="X18" s="103">
        <f t="shared" ref="X18:X53" si="6">SUM(R18:W18)</f>
        <v>0</v>
      </c>
      <c r="Y18" s="164" t="b">
        <f t="shared" ref="Y18:Y53" si="7">IF($C18="A",$AJ18)</f>
        <v>0</v>
      </c>
      <c r="Z18" s="164" t="b">
        <f t="shared" ref="Z18:Z53" si="8">IF($C18="B",$AJ18)</f>
        <v>0</v>
      </c>
      <c r="AA18" s="164" t="b">
        <f t="shared" ref="AA18:AA53" si="9">IF($C18="C",$AJ18)</f>
        <v>0</v>
      </c>
      <c r="AB18" s="164" t="b">
        <f t="shared" ref="AB18:AB53" si="10">IF($C18="D",$AJ18)</f>
        <v>0</v>
      </c>
      <c r="AC18" s="164" t="b">
        <f t="shared" ref="AC18:AC53" si="11">IF($C18="E",$AJ18)</f>
        <v>0</v>
      </c>
      <c r="AD18" s="164" t="b">
        <f>IF($C18=1,$AJ18)</f>
        <v>0</v>
      </c>
      <c r="AE18" s="164" t="b">
        <f>IF($C18=2,$AJ18)</f>
        <v>0</v>
      </c>
      <c r="AF18" s="164" t="b">
        <f>IF($C18=3,$AJ18)</f>
        <v>0</v>
      </c>
      <c r="AG18" s="164" t="b">
        <f>IF($C18=4,$AJ18)</f>
        <v>0</v>
      </c>
      <c r="AH18" s="164" t="b">
        <f>IF($C18=5,$AJ18)</f>
        <v>0</v>
      </c>
      <c r="AI18" s="165" t="str">
        <f t="shared" ref="AI18:AI53" si="12">IF(C18="","",IF(C18&gt;0,COUNTA(G18:L18)))</f>
        <v/>
      </c>
      <c r="AJ18" s="166" t="str">
        <f t="shared" ref="AJ18:AJ53" si="13">IF(AI18=0,"",IF(AI18="","",IF(AI18&gt;0,X18/AI18)))</f>
        <v/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7" t="str">
        <f>IF(AK18="","",IF(AK18="PRO",1,IF(AK18="LWOO",2,IF(AK18="BBL",3,IF(AK18="BBL/Kader",4,IF(AK18="Kader",5,IF(AK18="Kader/TL",6,IF(AK18="TL",7,IF(AK18="TL/Havo",8,IF(AK18="Havo",9,IF(AK18="Havo/VWO",10,IF(AK18="VWO",11))))))))))))</f>
        <v/>
      </c>
      <c r="AM18" s="168">
        <f>IF(AL18="",0,IF(AL18&lt;AQ18,0,IF(AL18&gt;=AQ18,1)))</f>
        <v>0</v>
      </c>
      <c r="AN18" s="149" t="str">
        <f>IF(E18="","",IF(E18="x",1))</f>
        <v/>
      </c>
      <c r="AO18" s="150" t="str">
        <f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/>
      </c>
      <c r="AS18" s="245" t="str">
        <f>IF($C$2&lt;6,"",IF($M18&lt;3,"",IF(P18=1,"&lt;1F",IF(P18&gt;3,"2F",IF(P18&gt;1,"1F")))))</f>
        <v/>
      </c>
      <c r="AT18" s="245" t="str">
        <f>IF($C$2&lt;6,"",IF($M18&lt;3,"",IF(N18&lt;=2,"&lt;1F",IF(N18&gt;3,"1S",IF(N18&gt;2,"1F")))))</f>
        <v/>
      </c>
      <c r="AU18" s="244"/>
      <c r="AV18" s="245"/>
      <c r="AW18" s="245"/>
      <c r="AX18" s="244"/>
      <c r="AY18" s="243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4">IF(AY18="",0,IF(AY18&lt;AV18,0,IF(AY18&gt;=AV18,1)))</f>
        <v>0</v>
      </c>
    </row>
    <row r="19" spans="1:52" ht="15" customHeight="1" x14ac:dyDescent="0.25">
      <c r="A19">
        <v>2</v>
      </c>
      <c r="B19" s="247"/>
      <c r="C19" s="199"/>
      <c r="D19" s="137"/>
      <c r="E19" s="137"/>
      <c r="F19" s="159"/>
      <c r="G19" s="204"/>
      <c r="H19" s="203"/>
      <c r="I19" s="203"/>
      <c r="J19" s="203"/>
      <c r="K19" s="156"/>
      <c r="L19" s="202"/>
      <c r="M19" s="162">
        <f t="shared" ref="M19:M53" si="15">COUNTA(H19,I19,L19)</f>
        <v>0</v>
      </c>
      <c r="N19" s="163" t="str">
        <f t="shared" ref="N19:N53" si="16">IF(L19="E",1,IF(L19="D",2,IF(L19="C",3,IF(L19="B",4,IF(L19="A",5,IF(L19=5,1,IF(L19=4,2,IF(L19=3,3,IF(L19=2,4,IF(L19=1,5,IF(L19="","")))))))))))</f>
        <v/>
      </c>
      <c r="O19" s="163" t="str">
        <f t="shared" si="0"/>
        <v/>
      </c>
      <c r="P19" s="163" t="str">
        <f t="shared" si="0"/>
        <v/>
      </c>
      <c r="Q19" s="163">
        <f t="shared" ref="Q19:Q53" si="17">IF($C$2&lt;6,0,IF($C$2&gt;=6,SUM(N19:P19)))</f>
        <v>0</v>
      </c>
      <c r="R19" s="103" t="str">
        <f t="shared" si="1"/>
        <v/>
      </c>
      <c r="S19" s="103" t="str">
        <f t="shared" si="2"/>
        <v/>
      </c>
      <c r="T19" s="103" t="str">
        <f t="shared" si="3"/>
        <v/>
      </c>
      <c r="U19" s="103" t="str">
        <f t="shared" ref="U19:U53" si="18">IF(C19="","",IF(J19="","",IF(J19=$C19,1,IF(J19&lt;$C19,1,IF(J19&gt;$C19,"",IF(J19="A+",1))))))</f>
        <v/>
      </c>
      <c r="V19" s="103" t="str">
        <f t="shared" si="4"/>
        <v/>
      </c>
      <c r="W19" s="103" t="str">
        <f t="shared" si="5"/>
        <v/>
      </c>
      <c r="X19" s="103">
        <f t="shared" si="6"/>
        <v>0</v>
      </c>
      <c r="Y19" s="164" t="b">
        <f t="shared" si="7"/>
        <v>0</v>
      </c>
      <c r="Z19" s="164" t="b">
        <f t="shared" si="8"/>
        <v>0</v>
      </c>
      <c r="AA19" s="164" t="b">
        <f t="shared" si="9"/>
        <v>0</v>
      </c>
      <c r="AB19" s="164" t="b">
        <f t="shared" si="10"/>
        <v>0</v>
      </c>
      <c r="AC19" s="164" t="b">
        <f t="shared" si="11"/>
        <v>0</v>
      </c>
      <c r="AD19" s="164" t="b">
        <f t="shared" ref="AD19:AD53" si="19">IF($C19="1",$AJ19)</f>
        <v>0</v>
      </c>
      <c r="AE19" s="164" t="b">
        <f t="shared" ref="AE19:AE53" si="20">IF($C19=2,$AJ19)</f>
        <v>0</v>
      </c>
      <c r="AF19" s="164" t="b">
        <f t="shared" ref="AF19:AF53" si="21">IF($C19=3,$AJ19)</f>
        <v>0</v>
      </c>
      <c r="AG19" s="164" t="b">
        <f t="shared" ref="AG19:AG53" si="22">IF($C19=4,$AJ19)</f>
        <v>0</v>
      </c>
      <c r="AH19" s="164" t="b">
        <f t="shared" ref="AH19:AH53" si="23">IF($C19=5,$AJ19)</f>
        <v>0</v>
      </c>
      <c r="AI19" s="169" t="str">
        <f t="shared" si="12"/>
        <v/>
      </c>
      <c r="AJ19" s="170" t="str">
        <f t="shared" si="13"/>
        <v/>
      </c>
      <c r="AK19" s="242" t="str">
        <f t="shared" ref="AK19:AK53" si="24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7" t="str">
        <f t="shared" ref="AL19:AL53" si="25">IF(AK19="","",IF(AK19="PRO",1,IF(AK19="LWOO",2,IF(AK19="BBL",3,IF(AK19="BBL/Kader",4,IF(AK19="Kader",5,IF(AK19="Kader/TL",6,IF(AK19="TL",7,IF(AK19="TL/Havo",8,IF(AK19="Havo",9,IF(AK19="Havo/VWO",10,IF(AK19="VWO",11))))))))))))</f>
        <v/>
      </c>
      <c r="AM19" s="168">
        <f t="shared" ref="AM19:AM53" si="26">IF(AL19="",0,IF(AL19&lt;AQ19,0,IF(AL19&gt;=AQ19,1)))</f>
        <v>0</v>
      </c>
      <c r="AN19" s="149" t="str">
        <f t="shared" ref="AN19:AN53" si="27">IF(E19="","",IF(E19="x",1))</f>
        <v/>
      </c>
      <c r="AO19" s="150" t="str">
        <f t="shared" ref="AO19:AO53" si="28">IF(D19="","",IF(D19="X",1))</f>
        <v/>
      </c>
      <c r="AP19" s="138"/>
      <c r="AQ19" s="167" t="str">
        <f t="shared" ref="AQ19:AQ53" si="29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0">IF($C$2&lt;6,"",IF(M19&lt;3,"",IF(O19=1,"&lt;1F",IF(O19&gt;3,"2F",IF(O19&gt;1,"1F")))))</f>
        <v/>
      </c>
      <c r="AS19" s="245" t="str">
        <f t="shared" ref="AS19:AS53" si="31">IF($C$2&lt;6,"",IF($M19&lt;3,"",IF(P19=1,"&lt;1F",IF(P19&gt;3,"2F",IF(P19&gt;1,"1F")))))</f>
        <v/>
      </c>
      <c r="AT19" s="245" t="str">
        <f t="shared" ref="AT19:AT53" si="32">IF($C$2&lt;6,"",IF($M19&lt;3,"",IF(N19&lt;=2,"&lt;1F",IF(N19&gt;3,"1S",IF(N19&gt;2,"1F")))))</f>
        <v/>
      </c>
      <c r="AU19" s="244"/>
      <c r="AV19" s="245"/>
      <c r="AW19" s="245"/>
      <c r="AX19" s="244"/>
      <c r="AY19" s="243" t="str">
        <f t="shared" ref="AY19:AY53" si="33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4"/>
        <v>0</v>
      </c>
    </row>
    <row r="20" spans="1:52" ht="15" customHeight="1" x14ac:dyDescent="0.25">
      <c r="A20">
        <v>3</v>
      </c>
      <c r="B20" s="247"/>
      <c r="C20" s="199"/>
      <c r="D20" s="137"/>
      <c r="E20" s="138"/>
      <c r="F20" s="159"/>
      <c r="G20" s="204"/>
      <c r="H20" s="203"/>
      <c r="I20" s="203"/>
      <c r="J20" s="203"/>
      <c r="K20" s="156"/>
      <c r="L20" s="202"/>
      <c r="M20" s="162">
        <f t="shared" si="15"/>
        <v>0</v>
      </c>
      <c r="N20" s="163" t="str">
        <f t="shared" si="16"/>
        <v/>
      </c>
      <c r="O20" s="163" t="str">
        <f t="shared" si="0"/>
        <v/>
      </c>
      <c r="P20" s="163" t="str">
        <f t="shared" si="0"/>
        <v/>
      </c>
      <c r="Q20" s="163">
        <f t="shared" si="17"/>
        <v>0</v>
      </c>
      <c r="R20" s="103" t="str">
        <f t="shared" si="1"/>
        <v/>
      </c>
      <c r="S20" s="103" t="str">
        <f t="shared" si="2"/>
        <v/>
      </c>
      <c r="T20" s="103" t="str">
        <f t="shared" si="3"/>
        <v/>
      </c>
      <c r="U20" s="103" t="str">
        <f t="shared" si="18"/>
        <v/>
      </c>
      <c r="V20" s="103" t="str">
        <f t="shared" si="4"/>
        <v/>
      </c>
      <c r="W20" s="103" t="str">
        <f t="shared" si="5"/>
        <v/>
      </c>
      <c r="X20" s="103">
        <f t="shared" si="6"/>
        <v>0</v>
      </c>
      <c r="Y20" s="164" t="b">
        <f t="shared" si="7"/>
        <v>0</v>
      </c>
      <c r="Z20" s="164" t="b">
        <f t="shared" si="8"/>
        <v>0</v>
      </c>
      <c r="AA20" s="164" t="b">
        <f t="shared" si="9"/>
        <v>0</v>
      </c>
      <c r="AB20" s="164" t="b">
        <f t="shared" si="10"/>
        <v>0</v>
      </c>
      <c r="AC20" s="164" t="b">
        <f t="shared" si="11"/>
        <v>0</v>
      </c>
      <c r="AD20" s="164" t="b">
        <f t="shared" si="19"/>
        <v>0</v>
      </c>
      <c r="AE20" s="164" t="b">
        <f t="shared" si="20"/>
        <v>0</v>
      </c>
      <c r="AF20" s="164" t="b">
        <f t="shared" si="21"/>
        <v>0</v>
      </c>
      <c r="AG20" s="164" t="b">
        <f t="shared" si="22"/>
        <v>0</v>
      </c>
      <c r="AH20" s="164" t="b">
        <f t="shared" si="23"/>
        <v>0</v>
      </c>
      <c r="AI20" s="169" t="str">
        <f t="shared" si="12"/>
        <v/>
      </c>
      <c r="AJ20" s="170" t="str">
        <f t="shared" si="13"/>
        <v/>
      </c>
      <c r="AK20" s="242" t="str">
        <f t="shared" si="24"/>
        <v/>
      </c>
      <c r="AL20" s="167" t="str">
        <f t="shared" si="25"/>
        <v/>
      </c>
      <c r="AM20" s="168">
        <f t="shared" si="26"/>
        <v>0</v>
      </c>
      <c r="AN20" s="149" t="str">
        <f t="shared" si="27"/>
        <v/>
      </c>
      <c r="AO20" s="150" t="str">
        <f t="shared" si="28"/>
        <v/>
      </c>
      <c r="AP20" s="138"/>
      <c r="AQ20" s="167" t="str">
        <f t="shared" si="29"/>
        <v/>
      </c>
      <c r="AR20" s="245" t="str">
        <f t="shared" si="30"/>
        <v/>
      </c>
      <c r="AS20" s="245" t="str">
        <f t="shared" si="31"/>
        <v/>
      </c>
      <c r="AT20" s="245" t="str">
        <f t="shared" si="32"/>
        <v/>
      </c>
      <c r="AU20" s="244"/>
      <c r="AV20" s="245"/>
      <c r="AW20" s="245"/>
      <c r="AX20" s="244"/>
      <c r="AY20" s="243" t="str">
        <f t="shared" si="33"/>
        <v/>
      </c>
      <c r="AZ20" s="61">
        <f t="shared" si="14"/>
        <v>0</v>
      </c>
    </row>
    <row r="21" spans="1:52" ht="15" customHeight="1" x14ac:dyDescent="0.25">
      <c r="A21">
        <v>4</v>
      </c>
      <c r="B21" s="247"/>
      <c r="C21" s="199"/>
      <c r="D21" s="138"/>
      <c r="E21" s="138"/>
      <c r="F21" s="159"/>
      <c r="G21" s="204"/>
      <c r="H21" s="203"/>
      <c r="I21" s="203"/>
      <c r="J21" s="203"/>
      <c r="K21" s="156"/>
      <c r="L21" s="202"/>
      <c r="M21" s="162">
        <f t="shared" si="15"/>
        <v>0</v>
      </c>
      <c r="N21" s="163" t="str">
        <f t="shared" si="16"/>
        <v/>
      </c>
      <c r="O21" s="163" t="str">
        <f t="shared" si="0"/>
        <v/>
      </c>
      <c r="P21" s="163" t="str">
        <f t="shared" si="0"/>
        <v/>
      </c>
      <c r="Q21" s="163">
        <f t="shared" si="17"/>
        <v>0</v>
      </c>
      <c r="R21" s="103" t="str">
        <f t="shared" si="1"/>
        <v/>
      </c>
      <c r="S21" s="103" t="str">
        <f t="shared" si="2"/>
        <v/>
      </c>
      <c r="T21" s="103" t="str">
        <f t="shared" si="3"/>
        <v/>
      </c>
      <c r="U21" s="103" t="str">
        <f t="shared" si="18"/>
        <v/>
      </c>
      <c r="V21" s="103" t="str">
        <f t="shared" si="4"/>
        <v/>
      </c>
      <c r="W21" s="103" t="str">
        <f t="shared" si="5"/>
        <v/>
      </c>
      <c r="X21" s="103">
        <f t="shared" si="6"/>
        <v>0</v>
      </c>
      <c r="Y21" s="164" t="b">
        <f t="shared" si="7"/>
        <v>0</v>
      </c>
      <c r="Z21" s="164" t="b">
        <f t="shared" si="8"/>
        <v>0</v>
      </c>
      <c r="AA21" s="164" t="b">
        <f t="shared" si="9"/>
        <v>0</v>
      </c>
      <c r="AB21" s="164" t="b">
        <f t="shared" si="10"/>
        <v>0</v>
      </c>
      <c r="AC21" s="164" t="b">
        <f t="shared" si="11"/>
        <v>0</v>
      </c>
      <c r="AD21" s="164" t="b">
        <f t="shared" si="19"/>
        <v>0</v>
      </c>
      <c r="AE21" s="164" t="b">
        <f t="shared" si="20"/>
        <v>0</v>
      </c>
      <c r="AF21" s="164" t="b">
        <f t="shared" si="21"/>
        <v>0</v>
      </c>
      <c r="AG21" s="164" t="b">
        <f t="shared" si="22"/>
        <v>0</v>
      </c>
      <c r="AH21" s="164" t="b">
        <f t="shared" si="23"/>
        <v>0</v>
      </c>
      <c r="AI21" s="169" t="str">
        <f t="shared" si="12"/>
        <v/>
      </c>
      <c r="AJ21" s="170" t="str">
        <f t="shared" si="13"/>
        <v/>
      </c>
      <c r="AK21" s="242" t="str">
        <f t="shared" si="24"/>
        <v/>
      </c>
      <c r="AL21" s="167" t="str">
        <f t="shared" si="25"/>
        <v/>
      </c>
      <c r="AM21" s="168">
        <f t="shared" si="26"/>
        <v>0</v>
      </c>
      <c r="AN21" s="149" t="str">
        <f t="shared" si="27"/>
        <v/>
      </c>
      <c r="AO21" s="150" t="str">
        <f t="shared" si="28"/>
        <v/>
      </c>
      <c r="AP21" s="138"/>
      <c r="AQ21" s="167" t="str">
        <f t="shared" si="29"/>
        <v/>
      </c>
      <c r="AR21" s="245" t="str">
        <f t="shared" si="30"/>
        <v/>
      </c>
      <c r="AS21" s="245" t="str">
        <f t="shared" si="31"/>
        <v/>
      </c>
      <c r="AT21" s="245" t="str">
        <f t="shared" si="32"/>
        <v/>
      </c>
      <c r="AU21" s="244"/>
      <c r="AV21" s="245"/>
      <c r="AW21" s="245"/>
      <c r="AX21" s="244"/>
      <c r="AY21" s="243" t="str">
        <f t="shared" si="33"/>
        <v/>
      </c>
      <c r="AZ21" s="61">
        <f t="shared" si="14"/>
        <v>0</v>
      </c>
    </row>
    <row r="22" spans="1:52" ht="15" customHeight="1" x14ac:dyDescent="0.25">
      <c r="A22">
        <v>5</v>
      </c>
      <c r="B22" s="247"/>
      <c r="C22" s="199"/>
      <c r="D22" s="138"/>
      <c r="E22" s="138"/>
      <c r="F22" s="159"/>
      <c r="G22" s="204"/>
      <c r="H22" s="203"/>
      <c r="I22" s="203"/>
      <c r="J22" s="203"/>
      <c r="K22" s="156"/>
      <c r="L22" s="202"/>
      <c r="M22" s="162">
        <f t="shared" si="15"/>
        <v>0</v>
      </c>
      <c r="N22" s="163" t="str">
        <f t="shared" si="16"/>
        <v/>
      </c>
      <c r="O22" s="163" t="str">
        <f t="shared" si="0"/>
        <v/>
      </c>
      <c r="P22" s="163" t="str">
        <f t="shared" si="0"/>
        <v/>
      </c>
      <c r="Q22" s="163">
        <f t="shared" si="17"/>
        <v>0</v>
      </c>
      <c r="R22" s="103" t="str">
        <f t="shared" si="1"/>
        <v/>
      </c>
      <c r="S22" s="103" t="str">
        <f t="shared" si="2"/>
        <v/>
      </c>
      <c r="T22" s="103" t="str">
        <f t="shared" si="3"/>
        <v/>
      </c>
      <c r="U22" s="103" t="str">
        <f t="shared" si="18"/>
        <v/>
      </c>
      <c r="V22" s="103" t="str">
        <f t="shared" si="4"/>
        <v/>
      </c>
      <c r="W22" s="103" t="str">
        <f t="shared" si="5"/>
        <v/>
      </c>
      <c r="X22" s="103">
        <f t="shared" si="6"/>
        <v>0</v>
      </c>
      <c r="Y22" s="164" t="b">
        <f t="shared" si="7"/>
        <v>0</v>
      </c>
      <c r="Z22" s="164" t="b">
        <f t="shared" si="8"/>
        <v>0</v>
      </c>
      <c r="AA22" s="164" t="b">
        <f t="shared" si="9"/>
        <v>0</v>
      </c>
      <c r="AB22" s="164" t="b">
        <f t="shared" si="10"/>
        <v>0</v>
      </c>
      <c r="AC22" s="164" t="b">
        <f t="shared" si="11"/>
        <v>0</v>
      </c>
      <c r="AD22" s="164" t="b">
        <f t="shared" si="19"/>
        <v>0</v>
      </c>
      <c r="AE22" s="164" t="b">
        <f t="shared" si="20"/>
        <v>0</v>
      </c>
      <c r="AF22" s="164" t="b">
        <f t="shared" si="21"/>
        <v>0</v>
      </c>
      <c r="AG22" s="164" t="b">
        <f t="shared" si="22"/>
        <v>0</v>
      </c>
      <c r="AH22" s="164" t="b">
        <f t="shared" si="23"/>
        <v>0</v>
      </c>
      <c r="AI22" s="169" t="str">
        <f t="shared" si="12"/>
        <v/>
      </c>
      <c r="AJ22" s="170" t="str">
        <f t="shared" si="13"/>
        <v/>
      </c>
      <c r="AK22" s="242" t="str">
        <f t="shared" si="24"/>
        <v/>
      </c>
      <c r="AL22" s="167" t="str">
        <f t="shared" si="25"/>
        <v/>
      </c>
      <c r="AM22" s="168">
        <f t="shared" si="26"/>
        <v>0</v>
      </c>
      <c r="AN22" s="149" t="str">
        <f t="shared" si="27"/>
        <v/>
      </c>
      <c r="AO22" s="150" t="str">
        <f t="shared" si="28"/>
        <v/>
      </c>
      <c r="AP22" s="138"/>
      <c r="AQ22" s="167" t="str">
        <f t="shared" si="29"/>
        <v/>
      </c>
      <c r="AR22" s="245" t="str">
        <f t="shared" si="30"/>
        <v/>
      </c>
      <c r="AS22" s="245" t="str">
        <f t="shared" si="31"/>
        <v/>
      </c>
      <c r="AT22" s="245" t="str">
        <f t="shared" si="32"/>
        <v/>
      </c>
      <c r="AU22" s="244"/>
      <c r="AV22" s="245"/>
      <c r="AW22" s="245"/>
      <c r="AX22" s="244"/>
      <c r="AY22" s="243" t="str">
        <f t="shared" si="33"/>
        <v/>
      </c>
      <c r="AZ22" s="61">
        <f t="shared" si="14"/>
        <v>0</v>
      </c>
    </row>
    <row r="23" spans="1:52" ht="15" customHeight="1" x14ac:dyDescent="0.25">
      <c r="A23">
        <v>6</v>
      </c>
      <c r="B23" s="247"/>
      <c r="C23" s="199"/>
      <c r="D23" s="138"/>
      <c r="E23" s="138"/>
      <c r="F23" s="159"/>
      <c r="G23" s="204"/>
      <c r="H23" s="203"/>
      <c r="I23" s="203"/>
      <c r="J23" s="203"/>
      <c r="K23" s="156"/>
      <c r="L23" s="202"/>
      <c r="M23" s="162">
        <f t="shared" si="15"/>
        <v>0</v>
      </c>
      <c r="N23" s="163" t="str">
        <f t="shared" si="16"/>
        <v/>
      </c>
      <c r="O23" s="163" t="str">
        <f t="shared" si="0"/>
        <v/>
      </c>
      <c r="P23" s="163" t="str">
        <f t="shared" si="0"/>
        <v/>
      </c>
      <c r="Q23" s="163">
        <f t="shared" si="17"/>
        <v>0</v>
      </c>
      <c r="R23" s="103" t="str">
        <f t="shared" si="1"/>
        <v/>
      </c>
      <c r="S23" s="103" t="str">
        <f t="shared" si="2"/>
        <v/>
      </c>
      <c r="T23" s="103" t="str">
        <f t="shared" si="3"/>
        <v/>
      </c>
      <c r="U23" s="103" t="str">
        <f t="shared" si="18"/>
        <v/>
      </c>
      <c r="V23" s="103" t="str">
        <f t="shared" si="4"/>
        <v/>
      </c>
      <c r="W23" s="103" t="str">
        <f t="shared" si="5"/>
        <v/>
      </c>
      <c r="X23" s="103">
        <f t="shared" si="6"/>
        <v>0</v>
      </c>
      <c r="Y23" s="164" t="b">
        <f t="shared" si="7"/>
        <v>0</v>
      </c>
      <c r="Z23" s="164" t="b">
        <f t="shared" si="8"/>
        <v>0</v>
      </c>
      <c r="AA23" s="164" t="b">
        <f t="shared" si="9"/>
        <v>0</v>
      </c>
      <c r="AB23" s="164" t="b">
        <f t="shared" si="10"/>
        <v>0</v>
      </c>
      <c r="AC23" s="164" t="b">
        <f t="shared" si="11"/>
        <v>0</v>
      </c>
      <c r="AD23" s="164" t="b">
        <f t="shared" si="19"/>
        <v>0</v>
      </c>
      <c r="AE23" s="164" t="b">
        <f t="shared" si="20"/>
        <v>0</v>
      </c>
      <c r="AF23" s="164" t="b">
        <f t="shared" si="21"/>
        <v>0</v>
      </c>
      <c r="AG23" s="164" t="b">
        <f t="shared" si="22"/>
        <v>0</v>
      </c>
      <c r="AH23" s="164" t="b">
        <f t="shared" si="23"/>
        <v>0</v>
      </c>
      <c r="AI23" s="169" t="str">
        <f t="shared" si="12"/>
        <v/>
      </c>
      <c r="AJ23" s="170" t="str">
        <f t="shared" si="13"/>
        <v/>
      </c>
      <c r="AK23" s="242" t="str">
        <f t="shared" si="24"/>
        <v/>
      </c>
      <c r="AL23" s="167" t="str">
        <f>IF(AK23="","",IF(AK23="PRO",1,IF(AK23="PRO/BBL",2,IF(AK23="BBL",3,IF(AK23="BBL/Kader",4,IF(AK23="Kader",5,IF(AK23="Kader/TL",6,IF(AK23="TL",7,IF(AK23="TL/Havo",8,IF(AK23="Havo",9,IF(AK23="Havo/VWO",10,IF(AK23="VWO",11))))))))))))</f>
        <v/>
      </c>
      <c r="AM23" s="168">
        <f t="shared" si="26"/>
        <v>0</v>
      </c>
      <c r="AN23" s="149" t="str">
        <f t="shared" si="27"/>
        <v/>
      </c>
      <c r="AO23" s="150" t="str">
        <f t="shared" si="28"/>
        <v/>
      </c>
      <c r="AP23" s="138"/>
      <c r="AQ23" s="167" t="str">
        <f t="shared" si="29"/>
        <v/>
      </c>
      <c r="AR23" s="245" t="str">
        <f t="shared" si="30"/>
        <v/>
      </c>
      <c r="AS23" s="245" t="str">
        <f t="shared" si="31"/>
        <v/>
      </c>
      <c r="AT23" s="245" t="str">
        <f t="shared" si="32"/>
        <v/>
      </c>
      <c r="AU23" s="244"/>
      <c r="AV23" s="245"/>
      <c r="AW23" s="245"/>
      <c r="AX23" s="244"/>
      <c r="AY23" s="243" t="str">
        <f t="shared" si="33"/>
        <v/>
      </c>
      <c r="AZ23" s="61">
        <f t="shared" si="14"/>
        <v>0</v>
      </c>
    </row>
    <row r="24" spans="1:52" ht="15" customHeight="1" x14ac:dyDescent="0.25">
      <c r="A24">
        <v>7</v>
      </c>
      <c r="B24" s="247"/>
      <c r="C24" s="199"/>
      <c r="D24" s="137"/>
      <c r="E24" s="137"/>
      <c r="F24" s="159"/>
      <c r="G24" s="204"/>
      <c r="H24" s="203"/>
      <c r="I24" s="203"/>
      <c r="J24" s="203"/>
      <c r="K24" s="156"/>
      <c r="L24" s="202"/>
      <c r="M24" s="162">
        <f t="shared" si="15"/>
        <v>0</v>
      </c>
      <c r="N24" s="163" t="str">
        <f t="shared" si="16"/>
        <v/>
      </c>
      <c r="O24" s="163" t="str">
        <f t="shared" si="0"/>
        <v/>
      </c>
      <c r="P24" s="163" t="str">
        <f t="shared" si="0"/>
        <v/>
      </c>
      <c r="Q24" s="163">
        <f t="shared" si="17"/>
        <v>0</v>
      </c>
      <c r="R24" s="103" t="str">
        <f t="shared" si="1"/>
        <v/>
      </c>
      <c r="S24" s="103" t="str">
        <f t="shared" si="2"/>
        <v/>
      </c>
      <c r="T24" s="103" t="str">
        <f t="shared" si="3"/>
        <v/>
      </c>
      <c r="U24" s="103" t="str">
        <f t="shared" si="18"/>
        <v/>
      </c>
      <c r="V24" s="103" t="str">
        <f t="shared" si="4"/>
        <v/>
      </c>
      <c r="W24" s="103" t="str">
        <f t="shared" si="5"/>
        <v/>
      </c>
      <c r="X24" s="103">
        <f t="shared" si="6"/>
        <v>0</v>
      </c>
      <c r="Y24" s="164" t="b">
        <f t="shared" si="7"/>
        <v>0</v>
      </c>
      <c r="Z24" s="164" t="b">
        <f t="shared" si="8"/>
        <v>0</v>
      </c>
      <c r="AA24" s="164" t="b">
        <f t="shared" si="9"/>
        <v>0</v>
      </c>
      <c r="AB24" s="164" t="b">
        <f t="shared" si="10"/>
        <v>0</v>
      </c>
      <c r="AC24" s="164" t="b">
        <f t="shared" si="11"/>
        <v>0</v>
      </c>
      <c r="AD24" s="164" t="b">
        <f t="shared" si="19"/>
        <v>0</v>
      </c>
      <c r="AE24" s="164" t="b">
        <f t="shared" si="20"/>
        <v>0</v>
      </c>
      <c r="AF24" s="164" t="b">
        <f t="shared" si="21"/>
        <v>0</v>
      </c>
      <c r="AG24" s="164" t="b">
        <f t="shared" si="22"/>
        <v>0</v>
      </c>
      <c r="AH24" s="164" t="b">
        <f t="shared" si="23"/>
        <v>0</v>
      </c>
      <c r="AI24" s="169" t="str">
        <f t="shared" si="12"/>
        <v/>
      </c>
      <c r="AJ24" s="170" t="str">
        <f t="shared" si="13"/>
        <v/>
      </c>
      <c r="AK24" s="242" t="str">
        <f t="shared" si="24"/>
        <v/>
      </c>
      <c r="AL24" s="167" t="str">
        <f t="shared" si="25"/>
        <v/>
      </c>
      <c r="AM24" s="168">
        <f t="shared" si="26"/>
        <v>0</v>
      </c>
      <c r="AN24" s="149" t="str">
        <f t="shared" si="27"/>
        <v/>
      </c>
      <c r="AO24" s="150" t="str">
        <f t="shared" si="28"/>
        <v/>
      </c>
      <c r="AP24" s="138"/>
      <c r="AQ24" s="167" t="str">
        <f t="shared" si="29"/>
        <v/>
      </c>
      <c r="AR24" s="245" t="str">
        <f t="shared" si="30"/>
        <v/>
      </c>
      <c r="AS24" s="245" t="str">
        <f t="shared" si="31"/>
        <v/>
      </c>
      <c r="AT24" s="245" t="str">
        <f t="shared" si="32"/>
        <v/>
      </c>
      <c r="AU24" s="244"/>
      <c r="AV24" s="245"/>
      <c r="AW24" s="245"/>
      <c r="AX24" s="244"/>
      <c r="AY24" s="243" t="str">
        <f t="shared" si="33"/>
        <v/>
      </c>
      <c r="AZ24" s="61">
        <f t="shared" si="14"/>
        <v>0</v>
      </c>
    </row>
    <row r="25" spans="1:52" ht="15" customHeight="1" x14ac:dyDescent="0.25">
      <c r="A25">
        <v>8</v>
      </c>
      <c r="B25" s="247"/>
      <c r="C25" s="199"/>
      <c r="D25" s="138"/>
      <c r="E25" s="138"/>
      <c r="F25" s="159"/>
      <c r="G25" s="172"/>
      <c r="H25" s="203"/>
      <c r="I25" s="203"/>
      <c r="J25" s="203"/>
      <c r="K25" s="171"/>
      <c r="L25" s="202"/>
      <c r="M25" s="162">
        <f t="shared" si="15"/>
        <v>0</v>
      </c>
      <c r="N25" s="163" t="str">
        <f t="shared" si="16"/>
        <v/>
      </c>
      <c r="O25" s="163" t="str">
        <f t="shared" si="0"/>
        <v/>
      </c>
      <c r="P25" s="163" t="str">
        <f t="shared" si="0"/>
        <v/>
      </c>
      <c r="Q25" s="163">
        <f t="shared" si="17"/>
        <v>0</v>
      </c>
      <c r="R25" s="103" t="str">
        <f t="shared" si="1"/>
        <v/>
      </c>
      <c r="S25" s="103" t="str">
        <f t="shared" si="2"/>
        <v/>
      </c>
      <c r="T25" s="103" t="str">
        <f t="shared" si="3"/>
        <v/>
      </c>
      <c r="U25" s="103" t="str">
        <f t="shared" si="18"/>
        <v/>
      </c>
      <c r="V25" s="103" t="str">
        <f t="shared" si="4"/>
        <v/>
      </c>
      <c r="W25" s="103" t="str">
        <f t="shared" si="5"/>
        <v/>
      </c>
      <c r="X25" s="103">
        <f t="shared" si="6"/>
        <v>0</v>
      </c>
      <c r="Y25" s="164" t="b">
        <f t="shared" si="7"/>
        <v>0</v>
      </c>
      <c r="Z25" s="164" t="b">
        <f t="shared" si="8"/>
        <v>0</v>
      </c>
      <c r="AA25" s="164" t="b">
        <f t="shared" si="9"/>
        <v>0</v>
      </c>
      <c r="AB25" s="164" t="b">
        <f t="shared" si="10"/>
        <v>0</v>
      </c>
      <c r="AC25" s="164" t="b">
        <f t="shared" si="11"/>
        <v>0</v>
      </c>
      <c r="AD25" s="164" t="b">
        <f t="shared" si="19"/>
        <v>0</v>
      </c>
      <c r="AE25" s="164" t="b">
        <f t="shared" si="20"/>
        <v>0</v>
      </c>
      <c r="AF25" s="164" t="b">
        <f t="shared" si="21"/>
        <v>0</v>
      </c>
      <c r="AG25" s="164" t="b">
        <f t="shared" si="22"/>
        <v>0</v>
      </c>
      <c r="AH25" s="164" t="b">
        <f t="shared" si="23"/>
        <v>0</v>
      </c>
      <c r="AI25" s="169" t="str">
        <f t="shared" si="12"/>
        <v/>
      </c>
      <c r="AJ25" s="170" t="str">
        <f t="shared" si="13"/>
        <v/>
      </c>
      <c r="AK25" s="242" t="str">
        <f t="shared" si="24"/>
        <v/>
      </c>
      <c r="AL25" s="167" t="str">
        <f t="shared" si="25"/>
        <v/>
      </c>
      <c r="AM25" s="168">
        <f t="shared" si="26"/>
        <v>0</v>
      </c>
      <c r="AN25" s="149" t="str">
        <f t="shared" si="27"/>
        <v/>
      </c>
      <c r="AO25" s="150" t="str">
        <f t="shared" si="28"/>
        <v/>
      </c>
      <c r="AP25" s="138"/>
      <c r="AQ25" s="167" t="str">
        <f t="shared" si="29"/>
        <v/>
      </c>
      <c r="AR25" s="245" t="str">
        <f t="shared" si="30"/>
        <v/>
      </c>
      <c r="AS25" s="245" t="str">
        <f t="shared" si="31"/>
        <v/>
      </c>
      <c r="AT25" s="245" t="str">
        <f t="shared" si="32"/>
        <v/>
      </c>
      <c r="AU25" s="244"/>
      <c r="AV25" s="245" t="str">
        <f t="shared" ref="AV25:AV53" si="34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5">IF(AV25="",0,IF(AV25&lt;AQ25,0,IF(AV25&gt;=AQ25,1)))</f>
        <v>0</v>
      </c>
      <c r="AX25" s="244"/>
      <c r="AY25" s="243" t="str">
        <f t="shared" si="33"/>
        <v/>
      </c>
      <c r="AZ25" s="61">
        <f t="shared" si="14"/>
        <v>0</v>
      </c>
    </row>
    <row r="26" spans="1:52" ht="15" customHeight="1" x14ac:dyDescent="0.25">
      <c r="A26">
        <v>9</v>
      </c>
      <c r="B26" s="247"/>
      <c r="C26" s="199"/>
      <c r="D26" s="138"/>
      <c r="E26" s="138"/>
      <c r="F26" s="159"/>
      <c r="G26" s="172"/>
      <c r="H26" s="203"/>
      <c r="I26" s="203"/>
      <c r="J26" s="203"/>
      <c r="K26" s="171"/>
      <c r="L26" s="202"/>
      <c r="M26" s="162">
        <f t="shared" si="15"/>
        <v>0</v>
      </c>
      <c r="N26" s="163" t="str">
        <f t="shared" si="16"/>
        <v/>
      </c>
      <c r="O26" s="163" t="str">
        <f t="shared" si="0"/>
        <v/>
      </c>
      <c r="P26" s="163" t="str">
        <f t="shared" si="0"/>
        <v/>
      </c>
      <c r="Q26" s="163">
        <f t="shared" si="17"/>
        <v>0</v>
      </c>
      <c r="R26" s="103" t="str">
        <f t="shared" si="1"/>
        <v/>
      </c>
      <c r="S26" s="103" t="str">
        <f t="shared" si="2"/>
        <v/>
      </c>
      <c r="T26" s="103" t="str">
        <f t="shared" si="3"/>
        <v/>
      </c>
      <c r="U26" s="103" t="str">
        <f t="shared" si="18"/>
        <v/>
      </c>
      <c r="V26" s="103" t="str">
        <f t="shared" si="4"/>
        <v/>
      </c>
      <c r="W26" s="103" t="str">
        <f t="shared" si="5"/>
        <v/>
      </c>
      <c r="X26" s="103">
        <f t="shared" si="6"/>
        <v>0</v>
      </c>
      <c r="Y26" s="164" t="b">
        <f t="shared" si="7"/>
        <v>0</v>
      </c>
      <c r="Z26" s="164" t="b">
        <f t="shared" si="8"/>
        <v>0</v>
      </c>
      <c r="AA26" s="164" t="b">
        <f t="shared" si="9"/>
        <v>0</v>
      </c>
      <c r="AB26" s="164" t="b">
        <f t="shared" si="10"/>
        <v>0</v>
      </c>
      <c r="AC26" s="164" t="b">
        <f t="shared" si="11"/>
        <v>0</v>
      </c>
      <c r="AD26" s="164" t="b">
        <f t="shared" si="19"/>
        <v>0</v>
      </c>
      <c r="AE26" s="164" t="b">
        <f t="shared" si="20"/>
        <v>0</v>
      </c>
      <c r="AF26" s="164" t="b">
        <f t="shared" si="21"/>
        <v>0</v>
      </c>
      <c r="AG26" s="164" t="b">
        <f t="shared" si="22"/>
        <v>0</v>
      </c>
      <c r="AH26" s="164" t="b">
        <f t="shared" si="23"/>
        <v>0</v>
      </c>
      <c r="AI26" s="169" t="str">
        <f t="shared" si="12"/>
        <v/>
      </c>
      <c r="AJ26" s="170" t="str">
        <f t="shared" si="13"/>
        <v/>
      </c>
      <c r="AK26" s="242" t="str">
        <f t="shared" si="24"/>
        <v/>
      </c>
      <c r="AL26" s="167" t="str">
        <f t="shared" si="25"/>
        <v/>
      </c>
      <c r="AM26" s="168">
        <f t="shared" si="26"/>
        <v>0</v>
      </c>
      <c r="AN26" s="149" t="str">
        <f t="shared" si="27"/>
        <v/>
      </c>
      <c r="AO26" s="150" t="str">
        <f t="shared" si="28"/>
        <v/>
      </c>
      <c r="AP26" s="138"/>
      <c r="AQ26" s="167" t="str">
        <f t="shared" si="29"/>
        <v/>
      </c>
      <c r="AR26" s="245" t="str">
        <f t="shared" si="30"/>
        <v/>
      </c>
      <c r="AS26" s="245" t="str">
        <f t="shared" si="31"/>
        <v/>
      </c>
      <c r="AT26" s="245" t="str">
        <f t="shared" si="32"/>
        <v/>
      </c>
      <c r="AU26" s="244"/>
      <c r="AV26" s="245" t="str">
        <f t="shared" si="34"/>
        <v/>
      </c>
      <c r="AW26" s="245">
        <f t="shared" si="35"/>
        <v>0</v>
      </c>
      <c r="AX26" s="244"/>
      <c r="AY26" s="243" t="str">
        <f t="shared" si="33"/>
        <v/>
      </c>
      <c r="AZ26" s="61">
        <f t="shared" si="14"/>
        <v>0</v>
      </c>
    </row>
    <row r="27" spans="1:52" ht="15" customHeight="1" x14ac:dyDescent="0.25">
      <c r="A27">
        <v>10</v>
      </c>
      <c r="B27" s="247"/>
      <c r="C27" s="199"/>
      <c r="D27" s="138"/>
      <c r="E27" s="138"/>
      <c r="F27" s="159"/>
      <c r="G27" s="172"/>
      <c r="H27" s="203"/>
      <c r="I27" s="203"/>
      <c r="J27" s="203"/>
      <c r="K27" s="171"/>
      <c r="L27" s="202"/>
      <c r="M27" s="162">
        <f t="shared" si="15"/>
        <v>0</v>
      </c>
      <c r="N27" s="163" t="str">
        <f t="shared" si="16"/>
        <v/>
      </c>
      <c r="O27" s="163" t="str">
        <f t="shared" si="0"/>
        <v/>
      </c>
      <c r="P27" s="163" t="str">
        <f t="shared" si="0"/>
        <v/>
      </c>
      <c r="Q27" s="163">
        <f t="shared" si="17"/>
        <v>0</v>
      </c>
      <c r="R27" s="103" t="str">
        <f t="shared" si="1"/>
        <v/>
      </c>
      <c r="S27" s="103" t="str">
        <f t="shared" si="2"/>
        <v/>
      </c>
      <c r="T27" s="103" t="str">
        <f t="shared" si="3"/>
        <v/>
      </c>
      <c r="U27" s="103" t="str">
        <f t="shared" si="18"/>
        <v/>
      </c>
      <c r="V27" s="103" t="str">
        <f t="shared" si="4"/>
        <v/>
      </c>
      <c r="W27" s="103" t="str">
        <f t="shared" si="5"/>
        <v/>
      </c>
      <c r="X27" s="103">
        <f t="shared" si="6"/>
        <v>0</v>
      </c>
      <c r="Y27" s="164" t="b">
        <f t="shared" si="7"/>
        <v>0</v>
      </c>
      <c r="Z27" s="164" t="b">
        <f t="shared" si="8"/>
        <v>0</v>
      </c>
      <c r="AA27" s="164" t="b">
        <f t="shared" si="9"/>
        <v>0</v>
      </c>
      <c r="AB27" s="164" t="b">
        <f t="shared" si="10"/>
        <v>0</v>
      </c>
      <c r="AC27" s="164" t="b">
        <f t="shared" si="11"/>
        <v>0</v>
      </c>
      <c r="AD27" s="164" t="b">
        <f t="shared" si="19"/>
        <v>0</v>
      </c>
      <c r="AE27" s="164" t="b">
        <f t="shared" si="20"/>
        <v>0</v>
      </c>
      <c r="AF27" s="164" t="b">
        <f t="shared" si="21"/>
        <v>0</v>
      </c>
      <c r="AG27" s="164" t="b">
        <f t="shared" si="22"/>
        <v>0</v>
      </c>
      <c r="AH27" s="164" t="b">
        <f t="shared" si="23"/>
        <v>0</v>
      </c>
      <c r="AI27" s="169" t="str">
        <f t="shared" si="12"/>
        <v/>
      </c>
      <c r="AJ27" s="170" t="str">
        <f t="shared" si="13"/>
        <v/>
      </c>
      <c r="AK27" s="242" t="str">
        <f t="shared" si="24"/>
        <v/>
      </c>
      <c r="AL27" s="167" t="str">
        <f t="shared" si="25"/>
        <v/>
      </c>
      <c r="AM27" s="168">
        <f t="shared" si="26"/>
        <v>0</v>
      </c>
      <c r="AN27" s="149" t="str">
        <f t="shared" si="27"/>
        <v/>
      </c>
      <c r="AO27" s="150" t="str">
        <f t="shared" si="28"/>
        <v/>
      </c>
      <c r="AP27" s="138"/>
      <c r="AQ27" s="167" t="str">
        <f t="shared" si="29"/>
        <v/>
      </c>
      <c r="AR27" s="245" t="str">
        <f t="shared" si="30"/>
        <v/>
      </c>
      <c r="AS27" s="245" t="str">
        <f t="shared" si="31"/>
        <v/>
      </c>
      <c r="AT27" s="245" t="str">
        <f t="shared" si="32"/>
        <v/>
      </c>
      <c r="AU27" s="244"/>
      <c r="AV27" s="245" t="str">
        <f t="shared" si="34"/>
        <v/>
      </c>
      <c r="AW27" s="245">
        <f t="shared" si="35"/>
        <v>0</v>
      </c>
      <c r="AX27" s="244"/>
      <c r="AY27" s="243" t="str">
        <f t="shared" si="33"/>
        <v/>
      </c>
      <c r="AZ27" s="61">
        <f t="shared" si="14"/>
        <v>0</v>
      </c>
    </row>
    <row r="28" spans="1:52" ht="15" customHeight="1" x14ac:dyDescent="0.25">
      <c r="A28">
        <v>11</v>
      </c>
      <c r="B28" s="247"/>
      <c r="C28" s="199"/>
      <c r="D28" s="138"/>
      <c r="E28" s="138"/>
      <c r="F28" s="159"/>
      <c r="G28" s="172"/>
      <c r="H28" s="203"/>
      <c r="I28" s="203"/>
      <c r="J28" s="203"/>
      <c r="K28" s="171"/>
      <c r="L28" s="202"/>
      <c r="M28" s="162">
        <f t="shared" si="15"/>
        <v>0</v>
      </c>
      <c r="N28" s="163" t="str">
        <f t="shared" si="16"/>
        <v/>
      </c>
      <c r="O28" s="163" t="str">
        <f t="shared" si="0"/>
        <v/>
      </c>
      <c r="P28" s="163" t="str">
        <f t="shared" si="0"/>
        <v/>
      </c>
      <c r="Q28" s="163">
        <f t="shared" si="17"/>
        <v>0</v>
      </c>
      <c r="R28" s="103" t="str">
        <f t="shared" si="1"/>
        <v/>
      </c>
      <c r="S28" s="103" t="str">
        <f t="shared" si="2"/>
        <v/>
      </c>
      <c r="T28" s="103" t="str">
        <f t="shared" si="3"/>
        <v/>
      </c>
      <c r="U28" s="103" t="str">
        <f t="shared" si="18"/>
        <v/>
      </c>
      <c r="V28" s="103" t="str">
        <f t="shared" si="4"/>
        <v/>
      </c>
      <c r="W28" s="103" t="str">
        <f t="shared" si="5"/>
        <v/>
      </c>
      <c r="X28" s="103">
        <f t="shared" si="6"/>
        <v>0</v>
      </c>
      <c r="Y28" s="164" t="b">
        <f t="shared" si="7"/>
        <v>0</v>
      </c>
      <c r="Z28" s="164" t="b">
        <f t="shared" si="8"/>
        <v>0</v>
      </c>
      <c r="AA28" s="164" t="b">
        <f t="shared" si="9"/>
        <v>0</v>
      </c>
      <c r="AB28" s="164" t="b">
        <f t="shared" si="10"/>
        <v>0</v>
      </c>
      <c r="AC28" s="164" t="b">
        <f t="shared" si="11"/>
        <v>0</v>
      </c>
      <c r="AD28" s="164" t="b">
        <f t="shared" si="19"/>
        <v>0</v>
      </c>
      <c r="AE28" s="164" t="b">
        <f t="shared" si="20"/>
        <v>0</v>
      </c>
      <c r="AF28" s="164" t="b">
        <f t="shared" si="21"/>
        <v>0</v>
      </c>
      <c r="AG28" s="164" t="b">
        <f t="shared" si="22"/>
        <v>0</v>
      </c>
      <c r="AH28" s="164" t="b">
        <f t="shared" si="23"/>
        <v>0</v>
      </c>
      <c r="AI28" s="169" t="str">
        <f t="shared" si="12"/>
        <v/>
      </c>
      <c r="AJ28" s="170" t="str">
        <f t="shared" si="13"/>
        <v/>
      </c>
      <c r="AK28" s="242" t="str">
        <f t="shared" si="24"/>
        <v/>
      </c>
      <c r="AL28" s="167" t="str">
        <f t="shared" si="25"/>
        <v/>
      </c>
      <c r="AM28" s="168">
        <f t="shared" si="26"/>
        <v>0</v>
      </c>
      <c r="AN28" s="149" t="str">
        <f t="shared" si="27"/>
        <v/>
      </c>
      <c r="AO28" s="150" t="str">
        <f t="shared" si="28"/>
        <v/>
      </c>
      <c r="AP28" s="138"/>
      <c r="AQ28" s="167" t="str">
        <f t="shared" si="29"/>
        <v/>
      </c>
      <c r="AR28" s="245" t="str">
        <f t="shared" si="30"/>
        <v/>
      </c>
      <c r="AS28" s="245" t="str">
        <f t="shared" si="31"/>
        <v/>
      </c>
      <c r="AT28" s="245" t="str">
        <f t="shared" si="32"/>
        <v/>
      </c>
      <c r="AU28" s="244"/>
      <c r="AV28" s="245" t="str">
        <f t="shared" si="34"/>
        <v/>
      </c>
      <c r="AW28" s="245">
        <f t="shared" si="35"/>
        <v>0</v>
      </c>
      <c r="AX28" s="244"/>
      <c r="AY28" s="243" t="str">
        <f t="shared" si="33"/>
        <v/>
      </c>
      <c r="AZ28" s="61">
        <f t="shared" si="14"/>
        <v>0</v>
      </c>
    </row>
    <row r="29" spans="1:52" ht="15" customHeight="1" x14ac:dyDescent="0.25">
      <c r="A29">
        <v>12</v>
      </c>
      <c r="B29" s="247"/>
      <c r="C29" s="157"/>
      <c r="D29" s="138"/>
      <c r="E29" s="138"/>
      <c r="F29" s="159"/>
      <c r="G29" s="172"/>
      <c r="H29" s="171"/>
      <c r="I29" s="171"/>
      <c r="J29" s="171"/>
      <c r="K29" s="171"/>
      <c r="L29" s="202"/>
      <c r="M29" s="162">
        <f t="shared" si="15"/>
        <v>0</v>
      </c>
      <c r="N29" s="163" t="str">
        <f t="shared" si="16"/>
        <v/>
      </c>
      <c r="O29" s="163" t="str">
        <f t="shared" si="0"/>
        <v/>
      </c>
      <c r="P29" s="163" t="str">
        <f t="shared" si="0"/>
        <v/>
      </c>
      <c r="Q29" s="163">
        <f t="shared" si="17"/>
        <v>0</v>
      </c>
      <c r="R29" s="103" t="str">
        <f t="shared" si="1"/>
        <v/>
      </c>
      <c r="S29" s="103" t="str">
        <f t="shared" si="2"/>
        <v/>
      </c>
      <c r="T29" s="103" t="str">
        <f t="shared" si="3"/>
        <v/>
      </c>
      <c r="U29" s="103" t="str">
        <f t="shared" si="18"/>
        <v/>
      </c>
      <c r="V29" s="103" t="str">
        <f t="shared" si="4"/>
        <v/>
      </c>
      <c r="W29" s="103" t="str">
        <f t="shared" si="5"/>
        <v/>
      </c>
      <c r="X29" s="103">
        <f t="shared" si="6"/>
        <v>0</v>
      </c>
      <c r="Y29" s="164" t="b">
        <f t="shared" si="7"/>
        <v>0</v>
      </c>
      <c r="Z29" s="164" t="b">
        <f t="shared" si="8"/>
        <v>0</v>
      </c>
      <c r="AA29" s="164" t="b">
        <f t="shared" si="9"/>
        <v>0</v>
      </c>
      <c r="AB29" s="164" t="b">
        <f t="shared" si="10"/>
        <v>0</v>
      </c>
      <c r="AC29" s="164" t="b">
        <f t="shared" si="11"/>
        <v>0</v>
      </c>
      <c r="AD29" s="164" t="b">
        <f t="shared" si="19"/>
        <v>0</v>
      </c>
      <c r="AE29" s="164" t="b">
        <f t="shared" si="20"/>
        <v>0</v>
      </c>
      <c r="AF29" s="164" t="b">
        <f t="shared" si="21"/>
        <v>0</v>
      </c>
      <c r="AG29" s="164" t="b">
        <f t="shared" si="22"/>
        <v>0</v>
      </c>
      <c r="AH29" s="164" t="b">
        <f t="shared" si="23"/>
        <v>0</v>
      </c>
      <c r="AI29" s="169" t="str">
        <f t="shared" si="12"/>
        <v/>
      </c>
      <c r="AJ29" s="170" t="str">
        <f t="shared" si="13"/>
        <v/>
      </c>
      <c r="AK29" s="242" t="str">
        <f t="shared" si="24"/>
        <v/>
      </c>
      <c r="AL29" s="167" t="str">
        <f t="shared" si="25"/>
        <v/>
      </c>
      <c r="AM29" s="168">
        <f t="shared" si="26"/>
        <v>0</v>
      </c>
      <c r="AN29" s="149" t="str">
        <f t="shared" si="27"/>
        <v/>
      </c>
      <c r="AO29" s="150" t="str">
        <f t="shared" si="28"/>
        <v/>
      </c>
      <c r="AP29" s="138"/>
      <c r="AQ29" s="167" t="str">
        <f t="shared" si="29"/>
        <v/>
      </c>
      <c r="AR29" s="245" t="str">
        <f t="shared" si="30"/>
        <v/>
      </c>
      <c r="AS29" s="245" t="str">
        <f t="shared" si="31"/>
        <v/>
      </c>
      <c r="AT29" s="245" t="str">
        <f t="shared" si="32"/>
        <v/>
      </c>
      <c r="AU29" s="244"/>
      <c r="AV29" s="245" t="str">
        <f t="shared" si="34"/>
        <v/>
      </c>
      <c r="AW29" s="245">
        <f t="shared" si="35"/>
        <v>0</v>
      </c>
      <c r="AX29" s="244"/>
      <c r="AY29" s="243" t="str">
        <f t="shared" si="33"/>
        <v/>
      </c>
      <c r="AZ29" s="61">
        <f t="shared" si="14"/>
        <v>0</v>
      </c>
    </row>
    <row r="30" spans="1:52" ht="15" customHeight="1" x14ac:dyDescent="0.25">
      <c r="A30">
        <v>13</v>
      </c>
      <c r="B30" s="247"/>
      <c r="C30" s="157"/>
      <c r="D30" s="138"/>
      <c r="E30" s="138"/>
      <c r="F30" s="159"/>
      <c r="G30" s="172"/>
      <c r="H30" s="171"/>
      <c r="I30" s="171"/>
      <c r="J30" s="171"/>
      <c r="K30" s="171"/>
      <c r="L30" s="173"/>
      <c r="M30" s="162">
        <f t="shared" si="15"/>
        <v>0</v>
      </c>
      <c r="N30" s="163" t="str">
        <f t="shared" si="16"/>
        <v/>
      </c>
      <c r="O30" s="163" t="str">
        <f t="shared" si="0"/>
        <v/>
      </c>
      <c r="P30" s="163" t="str">
        <f t="shared" si="0"/>
        <v/>
      </c>
      <c r="Q30" s="163">
        <f t="shared" si="17"/>
        <v>0</v>
      </c>
      <c r="R30" s="103" t="str">
        <f t="shared" si="1"/>
        <v/>
      </c>
      <c r="S30" s="103" t="str">
        <f t="shared" si="2"/>
        <v/>
      </c>
      <c r="T30" s="103" t="str">
        <f t="shared" si="3"/>
        <v/>
      </c>
      <c r="U30" s="103" t="str">
        <f t="shared" si="18"/>
        <v/>
      </c>
      <c r="V30" s="103" t="str">
        <f t="shared" si="4"/>
        <v/>
      </c>
      <c r="W30" s="103" t="str">
        <f t="shared" si="5"/>
        <v/>
      </c>
      <c r="X30" s="103">
        <f t="shared" si="6"/>
        <v>0</v>
      </c>
      <c r="Y30" s="164" t="b">
        <f t="shared" si="7"/>
        <v>0</v>
      </c>
      <c r="Z30" s="164" t="b">
        <f t="shared" si="8"/>
        <v>0</v>
      </c>
      <c r="AA30" s="164" t="b">
        <f t="shared" si="9"/>
        <v>0</v>
      </c>
      <c r="AB30" s="164" t="b">
        <f t="shared" si="10"/>
        <v>0</v>
      </c>
      <c r="AC30" s="164" t="b">
        <f t="shared" si="11"/>
        <v>0</v>
      </c>
      <c r="AD30" s="164" t="b">
        <f t="shared" si="19"/>
        <v>0</v>
      </c>
      <c r="AE30" s="164" t="b">
        <f t="shared" si="20"/>
        <v>0</v>
      </c>
      <c r="AF30" s="164" t="b">
        <f t="shared" si="21"/>
        <v>0</v>
      </c>
      <c r="AG30" s="164" t="b">
        <f t="shared" si="22"/>
        <v>0</v>
      </c>
      <c r="AH30" s="164" t="b">
        <f t="shared" si="23"/>
        <v>0</v>
      </c>
      <c r="AI30" s="169" t="str">
        <f t="shared" si="12"/>
        <v/>
      </c>
      <c r="AJ30" s="170" t="str">
        <f t="shared" si="13"/>
        <v/>
      </c>
      <c r="AK30" s="242" t="str">
        <f t="shared" si="24"/>
        <v/>
      </c>
      <c r="AL30" s="167" t="str">
        <f t="shared" si="25"/>
        <v/>
      </c>
      <c r="AM30" s="168">
        <f t="shared" si="26"/>
        <v>0</v>
      </c>
      <c r="AN30" s="149" t="str">
        <f t="shared" si="27"/>
        <v/>
      </c>
      <c r="AO30" s="150" t="str">
        <f t="shared" si="28"/>
        <v/>
      </c>
      <c r="AP30" s="138"/>
      <c r="AQ30" s="167" t="str">
        <f t="shared" si="29"/>
        <v/>
      </c>
      <c r="AR30" s="245" t="str">
        <f t="shared" si="30"/>
        <v/>
      </c>
      <c r="AS30" s="245" t="str">
        <f t="shared" si="31"/>
        <v/>
      </c>
      <c r="AT30" s="245" t="str">
        <f t="shared" si="32"/>
        <v/>
      </c>
      <c r="AU30" s="244"/>
      <c r="AV30" s="245" t="str">
        <f t="shared" si="34"/>
        <v/>
      </c>
      <c r="AW30" s="245">
        <f t="shared" si="35"/>
        <v>0</v>
      </c>
      <c r="AX30" s="244"/>
      <c r="AY30" s="243" t="str">
        <f t="shared" si="33"/>
        <v/>
      </c>
      <c r="AZ30" s="61">
        <f t="shared" si="14"/>
        <v>0</v>
      </c>
    </row>
    <row r="31" spans="1:52" ht="15" customHeight="1" x14ac:dyDescent="0.25">
      <c r="A31">
        <v>14</v>
      </c>
      <c r="B31" s="247"/>
      <c r="C31" s="199"/>
      <c r="D31" s="138"/>
      <c r="E31" s="138"/>
      <c r="F31" s="159"/>
      <c r="G31" s="172"/>
      <c r="H31" s="171"/>
      <c r="I31" s="171"/>
      <c r="J31" s="171"/>
      <c r="K31" s="171"/>
      <c r="L31" s="173"/>
      <c r="M31" s="162">
        <f t="shared" si="15"/>
        <v>0</v>
      </c>
      <c r="N31" s="163" t="str">
        <f t="shared" si="16"/>
        <v/>
      </c>
      <c r="O31" s="163" t="str">
        <f t="shared" si="0"/>
        <v/>
      </c>
      <c r="P31" s="163" t="str">
        <f t="shared" si="0"/>
        <v/>
      </c>
      <c r="Q31" s="163">
        <f t="shared" si="17"/>
        <v>0</v>
      </c>
      <c r="R31" s="103" t="str">
        <f t="shared" si="1"/>
        <v/>
      </c>
      <c r="S31" s="103" t="str">
        <f t="shared" si="2"/>
        <v/>
      </c>
      <c r="T31" s="103" t="str">
        <f t="shared" si="3"/>
        <v/>
      </c>
      <c r="U31" s="103" t="str">
        <f t="shared" si="18"/>
        <v/>
      </c>
      <c r="V31" s="103" t="str">
        <f t="shared" si="4"/>
        <v/>
      </c>
      <c r="W31" s="103" t="str">
        <f t="shared" si="5"/>
        <v/>
      </c>
      <c r="X31" s="103">
        <f t="shared" si="6"/>
        <v>0</v>
      </c>
      <c r="Y31" s="164" t="b">
        <f t="shared" si="7"/>
        <v>0</v>
      </c>
      <c r="Z31" s="164" t="b">
        <f t="shared" si="8"/>
        <v>0</v>
      </c>
      <c r="AA31" s="164" t="b">
        <f t="shared" si="9"/>
        <v>0</v>
      </c>
      <c r="AB31" s="164" t="b">
        <f t="shared" si="10"/>
        <v>0</v>
      </c>
      <c r="AC31" s="164" t="b">
        <f t="shared" si="11"/>
        <v>0</v>
      </c>
      <c r="AD31" s="164" t="b">
        <f t="shared" si="19"/>
        <v>0</v>
      </c>
      <c r="AE31" s="164" t="b">
        <f t="shared" si="20"/>
        <v>0</v>
      </c>
      <c r="AF31" s="164" t="b">
        <f t="shared" si="21"/>
        <v>0</v>
      </c>
      <c r="AG31" s="164" t="b">
        <f t="shared" si="22"/>
        <v>0</v>
      </c>
      <c r="AH31" s="164" t="b">
        <f t="shared" si="23"/>
        <v>0</v>
      </c>
      <c r="AI31" s="169" t="str">
        <f t="shared" si="12"/>
        <v/>
      </c>
      <c r="AJ31" s="170" t="str">
        <f t="shared" si="13"/>
        <v/>
      </c>
      <c r="AK31" s="242" t="str">
        <f t="shared" si="24"/>
        <v/>
      </c>
      <c r="AL31" s="167" t="str">
        <f t="shared" si="25"/>
        <v/>
      </c>
      <c r="AM31" s="168">
        <f t="shared" si="26"/>
        <v>0</v>
      </c>
      <c r="AN31" s="149" t="str">
        <f t="shared" si="27"/>
        <v/>
      </c>
      <c r="AO31" s="150" t="str">
        <f t="shared" si="28"/>
        <v/>
      </c>
      <c r="AP31" s="138"/>
      <c r="AQ31" s="167" t="str">
        <f t="shared" si="29"/>
        <v/>
      </c>
      <c r="AR31" s="245" t="str">
        <f t="shared" si="30"/>
        <v/>
      </c>
      <c r="AS31" s="245" t="str">
        <f t="shared" si="31"/>
        <v/>
      </c>
      <c r="AT31" s="245" t="str">
        <f t="shared" si="32"/>
        <v/>
      </c>
      <c r="AU31" s="244"/>
      <c r="AV31" s="245" t="str">
        <f t="shared" si="34"/>
        <v/>
      </c>
      <c r="AW31" s="245">
        <f t="shared" si="35"/>
        <v>0</v>
      </c>
      <c r="AX31" s="244"/>
      <c r="AY31" s="243" t="str">
        <f t="shared" si="33"/>
        <v/>
      </c>
      <c r="AZ31" s="61">
        <f t="shared" si="14"/>
        <v>0</v>
      </c>
    </row>
    <row r="32" spans="1:52" ht="15" customHeight="1" x14ac:dyDescent="0.25">
      <c r="A32">
        <v>15</v>
      </c>
      <c r="B32" s="247"/>
      <c r="C32" s="199"/>
      <c r="D32" s="138"/>
      <c r="E32" s="138"/>
      <c r="F32" s="159"/>
      <c r="G32" s="172"/>
      <c r="H32" s="171"/>
      <c r="I32" s="171"/>
      <c r="J32" s="171"/>
      <c r="K32" s="171"/>
      <c r="L32" s="202"/>
      <c r="M32" s="162">
        <f t="shared" si="15"/>
        <v>0</v>
      </c>
      <c r="N32" s="163" t="str">
        <f t="shared" si="16"/>
        <v/>
      </c>
      <c r="O32" s="163" t="str">
        <f t="shared" si="0"/>
        <v/>
      </c>
      <c r="P32" s="163" t="str">
        <f t="shared" si="0"/>
        <v/>
      </c>
      <c r="Q32" s="163">
        <f t="shared" si="17"/>
        <v>0</v>
      </c>
      <c r="R32" s="103" t="str">
        <f t="shared" si="1"/>
        <v/>
      </c>
      <c r="S32" s="103" t="str">
        <f t="shared" si="2"/>
        <v/>
      </c>
      <c r="T32" s="103" t="str">
        <f t="shared" si="3"/>
        <v/>
      </c>
      <c r="U32" s="103" t="str">
        <f t="shared" si="18"/>
        <v/>
      </c>
      <c r="V32" s="103" t="str">
        <f t="shared" si="4"/>
        <v/>
      </c>
      <c r="W32" s="103" t="str">
        <f t="shared" si="5"/>
        <v/>
      </c>
      <c r="X32" s="103">
        <f t="shared" si="6"/>
        <v>0</v>
      </c>
      <c r="Y32" s="164" t="b">
        <f t="shared" si="7"/>
        <v>0</v>
      </c>
      <c r="Z32" s="164" t="b">
        <f t="shared" si="8"/>
        <v>0</v>
      </c>
      <c r="AA32" s="164" t="b">
        <f t="shared" si="9"/>
        <v>0</v>
      </c>
      <c r="AB32" s="164" t="b">
        <f t="shared" si="10"/>
        <v>0</v>
      </c>
      <c r="AC32" s="164" t="b">
        <f t="shared" si="11"/>
        <v>0</v>
      </c>
      <c r="AD32" s="164" t="b">
        <f t="shared" si="19"/>
        <v>0</v>
      </c>
      <c r="AE32" s="164" t="b">
        <f t="shared" si="20"/>
        <v>0</v>
      </c>
      <c r="AF32" s="164" t="b">
        <f t="shared" si="21"/>
        <v>0</v>
      </c>
      <c r="AG32" s="164" t="b">
        <f t="shared" si="22"/>
        <v>0</v>
      </c>
      <c r="AH32" s="164" t="b">
        <f t="shared" si="23"/>
        <v>0</v>
      </c>
      <c r="AI32" s="169" t="str">
        <f t="shared" si="12"/>
        <v/>
      </c>
      <c r="AJ32" s="170" t="str">
        <f t="shared" si="13"/>
        <v/>
      </c>
      <c r="AK32" s="242" t="str">
        <f t="shared" si="24"/>
        <v/>
      </c>
      <c r="AL32" s="167" t="str">
        <f t="shared" si="25"/>
        <v/>
      </c>
      <c r="AM32" s="168">
        <f t="shared" si="26"/>
        <v>0</v>
      </c>
      <c r="AN32" s="149" t="str">
        <f t="shared" si="27"/>
        <v/>
      </c>
      <c r="AO32" s="150" t="str">
        <f t="shared" si="28"/>
        <v/>
      </c>
      <c r="AP32" s="138"/>
      <c r="AQ32" s="167" t="str">
        <f t="shared" si="29"/>
        <v/>
      </c>
      <c r="AR32" s="245" t="str">
        <f t="shared" si="30"/>
        <v/>
      </c>
      <c r="AS32" s="245" t="str">
        <f t="shared" si="31"/>
        <v/>
      </c>
      <c r="AT32" s="245" t="str">
        <f t="shared" si="32"/>
        <v/>
      </c>
      <c r="AU32" s="244"/>
      <c r="AV32" s="245" t="str">
        <f t="shared" si="34"/>
        <v/>
      </c>
      <c r="AW32" s="245">
        <f t="shared" si="35"/>
        <v>0</v>
      </c>
      <c r="AX32" s="244"/>
      <c r="AY32" s="243" t="str">
        <f t="shared" si="33"/>
        <v/>
      </c>
      <c r="AZ32" s="61">
        <f t="shared" si="14"/>
        <v>0</v>
      </c>
    </row>
    <row r="33" spans="1:52" ht="15" customHeight="1" x14ac:dyDescent="0.25">
      <c r="A33">
        <v>16</v>
      </c>
      <c r="B33" s="247"/>
      <c r="C33" s="157"/>
      <c r="D33" s="138"/>
      <c r="E33" s="138"/>
      <c r="F33" s="159"/>
      <c r="G33" s="172"/>
      <c r="H33" s="171"/>
      <c r="I33" s="171"/>
      <c r="J33" s="171"/>
      <c r="K33" s="171"/>
      <c r="L33" s="173"/>
      <c r="M33" s="162">
        <f t="shared" si="15"/>
        <v>0</v>
      </c>
      <c r="N33" s="163" t="str">
        <f t="shared" si="16"/>
        <v/>
      </c>
      <c r="O33" s="163" t="str">
        <f t="shared" si="0"/>
        <v/>
      </c>
      <c r="P33" s="163" t="str">
        <f t="shared" si="0"/>
        <v/>
      </c>
      <c r="Q33" s="163">
        <f t="shared" si="17"/>
        <v>0</v>
      </c>
      <c r="R33" s="103" t="str">
        <f t="shared" si="1"/>
        <v/>
      </c>
      <c r="S33" s="103" t="str">
        <f t="shared" si="2"/>
        <v/>
      </c>
      <c r="T33" s="103" t="str">
        <f t="shared" si="3"/>
        <v/>
      </c>
      <c r="U33" s="103" t="str">
        <f t="shared" si="18"/>
        <v/>
      </c>
      <c r="V33" s="103" t="str">
        <f t="shared" si="4"/>
        <v/>
      </c>
      <c r="W33" s="103" t="str">
        <f t="shared" si="5"/>
        <v/>
      </c>
      <c r="X33" s="103">
        <f t="shared" si="6"/>
        <v>0</v>
      </c>
      <c r="Y33" s="164" t="b">
        <f t="shared" si="7"/>
        <v>0</v>
      </c>
      <c r="Z33" s="164" t="b">
        <f t="shared" si="8"/>
        <v>0</v>
      </c>
      <c r="AA33" s="164" t="b">
        <f t="shared" si="9"/>
        <v>0</v>
      </c>
      <c r="AB33" s="164" t="b">
        <f t="shared" si="10"/>
        <v>0</v>
      </c>
      <c r="AC33" s="164" t="b">
        <f t="shared" si="11"/>
        <v>0</v>
      </c>
      <c r="AD33" s="164" t="b">
        <f t="shared" si="19"/>
        <v>0</v>
      </c>
      <c r="AE33" s="164" t="b">
        <f t="shared" si="20"/>
        <v>0</v>
      </c>
      <c r="AF33" s="164" t="b">
        <f t="shared" si="21"/>
        <v>0</v>
      </c>
      <c r="AG33" s="164" t="b">
        <f t="shared" si="22"/>
        <v>0</v>
      </c>
      <c r="AH33" s="164" t="b">
        <f t="shared" si="23"/>
        <v>0</v>
      </c>
      <c r="AI33" s="169" t="str">
        <f t="shared" si="12"/>
        <v/>
      </c>
      <c r="AJ33" s="170" t="str">
        <f t="shared" si="13"/>
        <v/>
      </c>
      <c r="AK33" s="242" t="str">
        <f t="shared" si="24"/>
        <v/>
      </c>
      <c r="AL33" s="167" t="str">
        <f t="shared" si="25"/>
        <v/>
      </c>
      <c r="AM33" s="168">
        <f t="shared" si="26"/>
        <v>0</v>
      </c>
      <c r="AN33" s="149" t="str">
        <f t="shared" si="27"/>
        <v/>
      </c>
      <c r="AO33" s="150" t="str">
        <f t="shared" si="28"/>
        <v/>
      </c>
      <c r="AP33" s="138"/>
      <c r="AQ33" s="167" t="str">
        <f t="shared" si="29"/>
        <v/>
      </c>
      <c r="AR33" s="245" t="str">
        <f t="shared" si="30"/>
        <v/>
      </c>
      <c r="AS33" s="245" t="str">
        <f t="shared" si="31"/>
        <v/>
      </c>
      <c r="AT33" s="245" t="str">
        <f t="shared" si="32"/>
        <v/>
      </c>
      <c r="AU33" s="244"/>
      <c r="AV33" s="245" t="str">
        <f t="shared" si="34"/>
        <v/>
      </c>
      <c r="AW33" s="245">
        <f t="shared" si="35"/>
        <v>0</v>
      </c>
      <c r="AX33" s="244"/>
      <c r="AY33" s="243" t="str">
        <f t="shared" si="33"/>
        <v/>
      </c>
      <c r="AZ33" s="61">
        <f t="shared" si="14"/>
        <v>0</v>
      </c>
    </row>
    <row r="34" spans="1:52" ht="15" customHeight="1" x14ac:dyDescent="0.25">
      <c r="A34">
        <v>17</v>
      </c>
      <c r="B34" s="247"/>
      <c r="C34" s="157"/>
      <c r="D34" s="138"/>
      <c r="E34" s="138"/>
      <c r="F34" s="159"/>
      <c r="G34" s="172"/>
      <c r="H34" s="171"/>
      <c r="I34" s="171"/>
      <c r="J34" s="171"/>
      <c r="K34" s="171"/>
      <c r="L34" s="173"/>
      <c r="M34" s="162">
        <f t="shared" si="15"/>
        <v>0</v>
      </c>
      <c r="N34" s="163" t="str">
        <f t="shared" si="16"/>
        <v/>
      </c>
      <c r="O34" s="163" t="str">
        <f t="shared" si="0"/>
        <v/>
      </c>
      <c r="P34" s="163" t="str">
        <f t="shared" si="0"/>
        <v/>
      </c>
      <c r="Q34" s="163">
        <f t="shared" si="17"/>
        <v>0</v>
      </c>
      <c r="R34" s="103" t="str">
        <f t="shared" si="1"/>
        <v/>
      </c>
      <c r="S34" s="103" t="str">
        <f t="shared" si="2"/>
        <v/>
      </c>
      <c r="T34" s="103" t="str">
        <f t="shared" si="3"/>
        <v/>
      </c>
      <c r="U34" s="103" t="str">
        <f t="shared" si="18"/>
        <v/>
      </c>
      <c r="V34" s="103" t="str">
        <f t="shared" si="4"/>
        <v/>
      </c>
      <c r="W34" s="103" t="str">
        <f t="shared" si="5"/>
        <v/>
      </c>
      <c r="X34" s="103">
        <f t="shared" si="6"/>
        <v>0</v>
      </c>
      <c r="Y34" s="164" t="b">
        <f t="shared" si="7"/>
        <v>0</v>
      </c>
      <c r="Z34" s="164" t="b">
        <f t="shared" si="8"/>
        <v>0</v>
      </c>
      <c r="AA34" s="164" t="b">
        <f t="shared" si="9"/>
        <v>0</v>
      </c>
      <c r="AB34" s="164" t="b">
        <f t="shared" si="10"/>
        <v>0</v>
      </c>
      <c r="AC34" s="164" t="b">
        <f t="shared" si="11"/>
        <v>0</v>
      </c>
      <c r="AD34" s="164" t="b">
        <f t="shared" si="19"/>
        <v>0</v>
      </c>
      <c r="AE34" s="164" t="b">
        <f t="shared" si="20"/>
        <v>0</v>
      </c>
      <c r="AF34" s="164" t="b">
        <f t="shared" si="21"/>
        <v>0</v>
      </c>
      <c r="AG34" s="164" t="b">
        <f t="shared" si="22"/>
        <v>0</v>
      </c>
      <c r="AH34" s="164" t="b">
        <f t="shared" si="23"/>
        <v>0</v>
      </c>
      <c r="AI34" s="169" t="str">
        <f t="shared" si="12"/>
        <v/>
      </c>
      <c r="AJ34" s="170" t="str">
        <f t="shared" si="13"/>
        <v/>
      </c>
      <c r="AK34" s="242" t="str">
        <f t="shared" si="24"/>
        <v/>
      </c>
      <c r="AL34" s="167" t="str">
        <f t="shared" si="25"/>
        <v/>
      </c>
      <c r="AM34" s="168">
        <f t="shared" si="26"/>
        <v>0</v>
      </c>
      <c r="AN34" s="149" t="str">
        <f t="shared" si="27"/>
        <v/>
      </c>
      <c r="AO34" s="150" t="str">
        <f t="shared" si="28"/>
        <v/>
      </c>
      <c r="AP34" s="138"/>
      <c r="AQ34" s="167" t="str">
        <f t="shared" si="29"/>
        <v/>
      </c>
      <c r="AR34" s="245" t="str">
        <f t="shared" si="30"/>
        <v/>
      </c>
      <c r="AS34" s="245" t="str">
        <f t="shared" si="31"/>
        <v/>
      </c>
      <c r="AT34" s="245" t="str">
        <f t="shared" si="32"/>
        <v/>
      </c>
      <c r="AU34" s="244"/>
      <c r="AV34" s="245" t="str">
        <f t="shared" si="34"/>
        <v/>
      </c>
      <c r="AW34" s="245">
        <f t="shared" si="35"/>
        <v>0</v>
      </c>
      <c r="AX34" s="244"/>
      <c r="AY34" s="243" t="str">
        <f t="shared" si="33"/>
        <v/>
      </c>
      <c r="AZ34" s="61">
        <f t="shared" si="14"/>
        <v>0</v>
      </c>
    </row>
    <row r="35" spans="1:52" ht="15" customHeight="1" x14ac:dyDescent="0.25">
      <c r="A35">
        <v>18</v>
      </c>
      <c r="B35" s="247"/>
      <c r="C35" s="199"/>
      <c r="D35" s="138"/>
      <c r="E35" s="138"/>
      <c r="F35" s="159"/>
      <c r="G35" s="172"/>
      <c r="H35" s="171"/>
      <c r="I35" s="171"/>
      <c r="J35" s="171"/>
      <c r="K35" s="171"/>
      <c r="L35" s="173"/>
      <c r="M35" s="162">
        <f t="shared" si="15"/>
        <v>0</v>
      </c>
      <c r="N35" s="163" t="str">
        <f t="shared" si="16"/>
        <v/>
      </c>
      <c r="O35" s="163" t="str">
        <f t="shared" si="0"/>
        <v/>
      </c>
      <c r="P35" s="163" t="str">
        <f t="shared" si="0"/>
        <v/>
      </c>
      <c r="Q35" s="163">
        <f t="shared" si="17"/>
        <v>0</v>
      </c>
      <c r="R35" s="103" t="str">
        <f t="shared" si="1"/>
        <v/>
      </c>
      <c r="S35" s="103" t="str">
        <f t="shared" si="2"/>
        <v/>
      </c>
      <c r="T35" s="103" t="str">
        <f t="shared" si="3"/>
        <v/>
      </c>
      <c r="U35" s="103" t="str">
        <f t="shared" si="18"/>
        <v/>
      </c>
      <c r="V35" s="103" t="str">
        <f t="shared" si="4"/>
        <v/>
      </c>
      <c r="W35" s="103" t="str">
        <f t="shared" si="5"/>
        <v/>
      </c>
      <c r="X35" s="103">
        <f t="shared" si="6"/>
        <v>0</v>
      </c>
      <c r="Y35" s="164" t="b">
        <f t="shared" si="7"/>
        <v>0</v>
      </c>
      <c r="Z35" s="164" t="b">
        <f t="shared" si="8"/>
        <v>0</v>
      </c>
      <c r="AA35" s="164" t="b">
        <f t="shared" si="9"/>
        <v>0</v>
      </c>
      <c r="AB35" s="164" t="b">
        <f t="shared" si="10"/>
        <v>0</v>
      </c>
      <c r="AC35" s="164" t="b">
        <f t="shared" si="11"/>
        <v>0</v>
      </c>
      <c r="AD35" s="164" t="b">
        <f t="shared" si="19"/>
        <v>0</v>
      </c>
      <c r="AE35" s="164" t="b">
        <f t="shared" si="20"/>
        <v>0</v>
      </c>
      <c r="AF35" s="164" t="b">
        <f t="shared" si="21"/>
        <v>0</v>
      </c>
      <c r="AG35" s="164" t="b">
        <f t="shared" si="22"/>
        <v>0</v>
      </c>
      <c r="AH35" s="164" t="b">
        <f t="shared" si="23"/>
        <v>0</v>
      </c>
      <c r="AI35" s="169" t="str">
        <f t="shared" si="12"/>
        <v/>
      </c>
      <c r="AJ35" s="170" t="str">
        <f t="shared" si="13"/>
        <v/>
      </c>
      <c r="AK35" s="242" t="str">
        <f t="shared" si="24"/>
        <v/>
      </c>
      <c r="AL35" s="167" t="str">
        <f t="shared" si="25"/>
        <v/>
      </c>
      <c r="AM35" s="168">
        <f t="shared" si="26"/>
        <v>0</v>
      </c>
      <c r="AN35" s="149" t="str">
        <f t="shared" si="27"/>
        <v/>
      </c>
      <c r="AO35" s="150" t="str">
        <f t="shared" si="28"/>
        <v/>
      </c>
      <c r="AP35" s="138"/>
      <c r="AQ35" s="167" t="str">
        <f t="shared" si="29"/>
        <v/>
      </c>
      <c r="AR35" s="245" t="str">
        <f t="shared" si="30"/>
        <v/>
      </c>
      <c r="AS35" s="245" t="str">
        <f t="shared" si="31"/>
        <v/>
      </c>
      <c r="AT35" s="245" t="str">
        <f t="shared" si="32"/>
        <v/>
      </c>
      <c r="AU35" s="244"/>
      <c r="AV35" s="245" t="str">
        <f t="shared" si="34"/>
        <v/>
      </c>
      <c r="AW35" s="245">
        <f t="shared" si="35"/>
        <v>0</v>
      </c>
      <c r="AX35" s="244"/>
      <c r="AY35" s="243" t="str">
        <f t="shared" si="33"/>
        <v/>
      </c>
      <c r="AZ35" s="61">
        <f t="shared" si="14"/>
        <v>0</v>
      </c>
    </row>
    <row r="36" spans="1:52" ht="15" customHeight="1" x14ac:dyDescent="0.25">
      <c r="A36">
        <v>19</v>
      </c>
      <c r="B36" s="247"/>
      <c r="C36" s="157"/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15"/>
        <v>0</v>
      </c>
      <c r="N36" s="163" t="str">
        <f t="shared" si="16"/>
        <v/>
      </c>
      <c r="O36" s="163" t="str">
        <f t="shared" si="0"/>
        <v/>
      </c>
      <c r="P36" s="163" t="str">
        <f t="shared" si="0"/>
        <v/>
      </c>
      <c r="Q36" s="163">
        <f t="shared" si="17"/>
        <v>0</v>
      </c>
      <c r="R36" s="103" t="str">
        <f t="shared" si="1"/>
        <v/>
      </c>
      <c r="S36" s="103" t="str">
        <f t="shared" si="2"/>
        <v/>
      </c>
      <c r="T36" s="103" t="str">
        <f t="shared" si="3"/>
        <v/>
      </c>
      <c r="U36" s="103" t="str">
        <f t="shared" si="18"/>
        <v/>
      </c>
      <c r="V36" s="103" t="str">
        <f t="shared" si="4"/>
        <v/>
      </c>
      <c r="W36" s="103" t="str">
        <f t="shared" si="5"/>
        <v/>
      </c>
      <c r="X36" s="103">
        <f t="shared" si="6"/>
        <v>0</v>
      </c>
      <c r="Y36" s="164" t="b">
        <f t="shared" si="7"/>
        <v>0</v>
      </c>
      <c r="Z36" s="164" t="b">
        <f t="shared" si="8"/>
        <v>0</v>
      </c>
      <c r="AA36" s="164" t="b">
        <f t="shared" si="9"/>
        <v>0</v>
      </c>
      <c r="AB36" s="164" t="b">
        <f t="shared" si="10"/>
        <v>0</v>
      </c>
      <c r="AC36" s="164" t="b">
        <f t="shared" si="11"/>
        <v>0</v>
      </c>
      <c r="AD36" s="164" t="b">
        <f t="shared" si="19"/>
        <v>0</v>
      </c>
      <c r="AE36" s="164" t="b">
        <f t="shared" si="20"/>
        <v>0</v>
      </c>
      <c r="AF36" s="164" t="b">
        <f t="shared" si="21"/>
        <v>0</v>
      </c>
      <c r="AG36" s="164" t="b">
        <f t="shared" si="22"/>
        <v>0</v>
      </c>
      <c r="AH36" s="164" t="b">
        <f t="shared" si="23"/>
        <v>0</v>
      </c>
      <c r="AI36" s="169" t="str">
        <f t="shared" si="12"/>
        <v/>
      </c>
      <c r="AJ36" s="170" t="str">
        <f t="shared" si="13"/>
        <v/>
      </c>
      <c r="AK36" s="242" t="str">
        <f t="shared" si="24"/>
        <v/>
      </c>
      <c r="AL36" s="167" t="str">
        <f t="shared" si="25"/>
        <v/>
      </c>
      <c r="AM36" s="168">
        <f t="shared" si="26"/>
        <v>0</v>
      </c>
      <c r="AN36" s="149" t="str">
        <f t="shared" si="27"/>
        <v/>
      </c>
      <c r="AO36" s="150" t="str">
        <f t="shared" si="28"/>
        <v/>
      </c>
      <c r="AP36" s="138"/>
      <c r="AQ36" s="167" t="str">
        <f t="shared" si="29"/>
        <v/>
      </c>
      <c r="AR36" s="245" t="str">
        <f t="shared" si="30"/>
        <v/>
      </c>
      <c r="AS36" s="245" t="str">
        <f t="shared" si="31"/>
        <v/>
      </c>
      <c r="AT36" s="245" t="str">
        <f t="shared" si="32"/>
        <v/>
      </c>
      <c r="AU36" s="244"/>
      <c r="AV36" s="245" t="str">
        <f t="shared" si="34"/>
        <v/>
      </c>
      <c r="AW36" s="245">
        <f t="shared" si="35"/>
        <v>0</v>
      </c>
      <c r="AX36" s="244"/>
      <c r="AY36" s="243" t="str">
        <f t="shared" si="33"/>
        <v/>
      </c>
      <c r="AZ36" s="61">
        <f t="shared" si="14"/>
        <v>0</v>
      </c>
    </row>
    <row r="37" spans="1:52" ht="15" customHeight="1" x14ac:dyDescent="0.25">
      <c r="A37">
        <v>20</v>
      </c>
      <c r="B37" s="247"/>
      <c r="C37" s="157"/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15"/>
        <v>0</v>
      </c>
      <c r="N37" s="163" t="str">
        <f t="shared" si="16"/>
        <v/>
      </c>
      <c r="O37" s="163" t="str">
        <f t="shared" si="0"/>
        <v/>
      </c>
      <c r="P37" s="163" t="str">
        <f t="shared" si="0"/>
        <v/>
      </c>
      <c r="Q37" s="163">
        <f t="shared" si="17"/>
        <v>0</v>
      </c>
      <c r="R37" s="103" t="str">
        <f t="shared" si="1"/>
        <v/>
      </c>
      <c r="S37" s="103" t="str">
        <f t="shared" si="2"/>
        <v/>
      </c>
      <c r="T37" s="103" t="str">
        <f t="shared" si="3"/>
        <v/>
      </c>
      <c r="U37" s="103" t="str">
        <f t="shared" si="18"/>
        <v/>
      </c>
      <c r="V37" s="103" t="str">
        <f t="shared" si="4"/>
        <v/>
      </c>
      <c r="W37" s="103" t="str">
        <f t="shared" si="5"/>
        <v/>
      </c>
      <c r="X37" s="103">
        <f t="shared" si="6"/>
        <v>0</v>
      </c>
      <c r="Y37" s="164" t="b">
        <f t="shared" si="7"/>
        <v>0</v>
      </c>
      <c r="Z37" s="164" t="b">
        <f t="shared" si="8"/>
        <v>0</v>
      </c>
      <c r="AA37" s="164" t="b">
        <f t="shared" si="9"/>
        <v>0</v>
      </c>
      <c r="AB37" s="164" t="b">
        <f t="shared" si="10"/>
        <v>0</v>
      </c>
      <c r="AC37" s="164" t="b">
        <f t="shared" si="11"/>
        <v>0</v>
      </c>
      <c r="AD37" s="164" t="b">
        <f t="shared" si="19"/>
        <v>0</v>
      </c>
      <c r="AE37" s="164" t="b">
        <f t="shared" si="20"/>
        <v>0</v>
      </c>
      <c r="AF37" s="164" t="b">
        <f t="shared" si="21"/>
        <v>0</v>
      </c>
      <c r="AG37" s="164" t="b">
        <f t="shared" si="22"/>
        <v>0</v>
      </c>
      <c r="AH37" s="164" t="b">
        <f t="shared" si="23"/>
        <v>0</v>
      </c>
      <c r="AI37" s="169" t="str">
        <f t="shared" si="12"/>
        <v/>
      </c>
      <c r="AJ37" s="170" t="str">
        <f t="shared" si="13"/>
        <v/>
      </c>
      <c r="AK37" s="242" t="str">
        <f t="shared" si="24"/>
        <v/>
      </c>
      <c r="AL37" s="167" t="str">
        <f t="shared" si="25"/>
        <v/>
      </c>
      <c r="AM37" s="168">
        <f t="shared" si="26"/>
        <v>0</v>
      </c>
      <c r="AN37" s="149" t="str">
        <f t="shared" si="27"/>
        <v/>
      </c>
      <c r="AO37" s="150" t="str">
        <f t="shared" si="28"/>
        <v/>
      </c>
      <c r="AP37" s="138"/>
      <c r="AQ37" s="167" t="str">
        <f t="shared" si="29"/>
        <v/>
      </c>
      <c r="AR37" s="245" t="str">
        <f t="shared" si="30"/>
        <v/>
      </c>
      <c r="AS37" s="245" t="str">
        <f t="shared" si="31"/>
        <v/>
      </c>
      <c r="AT37" s="245" t="str">
        <f t="shared" si="32"/>
        <v/>
      </c>
      <c r="AU37" s="244"/>
      <c r="AV37" s="245" t="str">
        <f t="shared" si="34"/>
        <v/>
      </c>
      <c r="AW37" s="245">
        <f t="shared" si="35"/>
        <v>0</v>
      </c>
      <c r="AX37" s="244"/>
      <c r="AY37" s="243" t="str">
        <f t="shared" si="33"/>
        <v/>
      </c>
      <c r="AZ37" s="61">
        <f t="shared" si="14"/>
        <v>0</v>
      </c>
    </row>
    <row r="38" spans="1:52" ht="15" customHeight="1" x14ac:dyDescent="0.25">
      <c r="A38">
        <v>21</v>
      </c>
      <c r="B38" s="17"/>
      <c r="C38" s="199"/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15"/>
        <v>0</v>
      </c>
      <c r="N38" s="163" t="str">
        <f t="shared" si="16"/>
        <v/>
      </c>
      <c r="O38" s="163" t="str">
        <f t="shared" si="0"/>
        <v/>
      </c>
      <c r="P38" s="163" t="str">
        <f t="shared" si="0"/>
        <v/>
      </c>
      <c r="Q38" s="163">
        <f t="shared" si="17"/>
        <v>0</v>
      </c>
      <c r="R38" s="103" t="str">
        <f t="shared" si="1"/>
        <v/>
      </c>
      <c r="S38" s="103" t="str">
        <f t="shared" si="2"/>
        <v/>
      </c>
      <c r="T38" s="103" t="str">
        <f t="shared" si="3"/>
        <v/>
      </c>
      <c r="U38" s="103" t="str">
        <f t="shared" si="18"/>
        <v/>
      </c>
      <c r="V38" s="103" t="str">
        <f t="shared" si="4"/>
        <v/>
      </c>
      <c r="W38" s="103" t="str">
        <f t="shared" si="5"/>
        <v/>
      </c>
      <c r="X38" s="103">
        <f t="shared" si="6"/>
        <v>0</v>
      </c>
      <c r="Y38" s="164" t="b">
        <f t="shared" si="7"/>
        <v>0</v>
      </c>
      <c r="Z38" s="164" t="b">
        <f t="shared" si="8"/>
        <v>0</v>
      </c>
      <c r="AA38" s="164" t="b">
        <f t="shared" si="9"/>
        <v>0</v>
      </c>
      <c r="AB38" s="164" t="b">
        <f t="shared" si="10"/>
        <v>0</v>
      </c>
      <c r="AC38" s="164" t="b">
        <f t="shared" si="11"/>
        <v>0</v>
      </c>
      <c r="AD38" s="164" t="b">
        <f t="shared" si="19"/>
        <v>0</v>
      </c>
      <c r="AE38" s="164" t="b">
        <f t="shared" si="20"/>
        <v>0</v>
      </c>
      <c r="AF38" s="164" t="b">
        <f t="shared" si="21"/>
        <v>0</v>
      </c>
      <c r="AG38" s="164" t="b">
        <f t="shared" si="22"/>
        <v>0</v>
      </c>
      <c r="AH38" s="164" t="b">
        <f t="shared" si="23"/>
        <v>0</v>
      </c>
      <c r="AI38" s="169" t="str">
        <f t="shared" si="12"/>
        <v/>
      </c>
      <c r="AJ38" s="170" t="str">
        <f t="shared" si="13"/>
        <v/>
      </c>
      <c r="AK38" s="242" t="str">
        <f t="shared" si="24"/>
        <v/>
      </c>
      <c r="AL38" s="167" t="str">
        <f t="shared" si="25"/>
        <v/>
      </c>
      <c r="AM38" s="168">
        <f t="shared" si="26"/>
        <v>0</v>
      </c>
      <c r="AN38" s="149" t="str">
        <f t="shared" si="27"/>
        <v/>
      </c>
      <c r="AO38" s="150" t="str">
        <f t="shared" si="28"/>
        <v/>
      </c>
      <c r="AP38" s="138"/>
      <c r="AQ38" s="167" t="str">
        <f t="shared" si="29"/>
        <v/>
      </c>
      <c r="AR38" s="245" t="str">
        <f t="shared" si="30"/>
        <v/>
      </c>
      <c r="AS38" s="245" t="str">
        <f t="shared" si="31"/>
        <v/>
      </c>
      <c r="AT38" s="245" t="str">
        <f t="shared" si="32"/>
        <v/>
      </c>
      <c r="AU38" s="244"/>
      <c r="AV38" s="245" t="str">
        <f t="shared" si="34"/>
        <v/>
      </c>
      <c r="AW38" s="245">
        <f t="shared" si="35"/>
        <v>0</v>
      </c>
      <c r="AX38" s="244"/>
      <c r="AY38" s="243" t="str">
        <f t="shared" si="33"/>
        <v/>
      </c>
      <c r="AZ38" s="61">
        <f t="shared" si="14"/>
        <v>0</v>
      </c>
    </row>
    <row r="39" spans="1:52" ht="15" customHeight="1" x14ac:dyDescent="0.25">
      <c r="A39">
        <v>22</v>
      </c>
      <c r="B39" s="17"/>
      <c r="C39" s="157"/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15"/>
        <v>0</v>
      </c>
      <c r="N39" s="163" t="str">
        <f t="shared" si="16"/>
        <v/>
      </c>
      <c r="O39" s="163" t="str">
        <f t="shared" si="0"/>
        <v/>
      </c>
      <c r="P39" s="163" t="str">
        <f t="shared" si="0"/>
        <v/>
      </c>
      <c r="Q39" s="163">
        <f t="shared" si="17"/>
        <v>0</v>
      </c>
      <c r="R39" s="103" t="str">
        <f t="shared" si="1"/>
        <v/>
      </c>
      <c r="S39" s="103" t="str">
        <f t="shared" si="2"/>
        <v/>
      </c>
      <c r="T39" s="103" t="str">
        <f t="shared" si="3"/>
        <v/>
      </c>
      <c r="U39" s="103" t="str">
        <f t="shared" si="18"/>
        <v/>
      </c>
      <c r="V39" s="103" t="str">
        <f t="shared" si="4"/>
        <v/>
      </c>
      <c r="W39" s="103" t="str">
        <f t="shared" si="5"/>
        <v/>
      </c>
      <c r="X39" s="103">
        <f t="shared" si="6"/>
        <v>0</v>
      </c>
      <c r="Y39" s="164" t="b">
        <f t="shared" si="7"/>
        <v>0</v>
      </c>
      <c r="Z39" s="164" t="b">
        <f t="shared" si="8"/>
        <v>0</v>
      </c>
      <c r="AA39" s="164" t="b">
        <f t="shared" si="9"/>
        <v>0</v>
      </c>
      <c r="AB39" s="164" t="b">
        <f t="shared" si="10"/>
        <v>0</v>
      </c>
      <c r="AC39" s="164" t="b">
        <f t="shared" si="11"/>
        <v>0</v>
      </c>
      <c r="AD39" s="164" t="b">
        <f t="shared" si="19"/>
        <v>0</v>
      </c>
      <c r="AE39" s="164" t="b">
        <f t="shared" si="20"/>
        <v>0</v>
      </c>
      <c r="AF39" s="164" t="b">
        <f t="shared" si="21"/>
        <v>0</v>
      </c>
      <c r="AG39" s="164" t="b">
        <f t="shared" si="22"/>
        <v>0</v>
      </c>
      <c r="AH39" s="164" t="b">
        <f t="shared" si="23"/>
        <v>0</v>
      </c>
      <c r="AI39" s="169" t="str">
        <f t="shared" si="12"/>
        <v/>
      </c>
      <c r="AJ39" s="170" t="str">
        <f t="shared" si="13"/>
        <v/>
      </c>
      <c r="AK39" s="242" t="str">
        <f t="shared" si="24"/>
        <v/>
      </c>
      <c r="AL39" s="167" t="str">
        <f t="shared" si="25"/>
        <v/>
      </c>
      <c r="AM39" s="168">
        <f t="shared" si="26"/>
        <v>0</v>
      </c>
      <c r="AN39" s="149" t="str">
        <f t="shared" si="27"/>
        <v/>
      </c>
      <c r="AO39" s="150" t="str">
        <f t="shared" si="28"/>
        <v/>
      </c>
      <c r="AP39" s="138"/>
      <c r="AQ39" s="167" t="str">
        <f t="shared" si="29"/>
        <v/>
      </c>
      <c r="AR39" s="245" t="str">
        <f t="shared" si="30"/>
        <v/>
      </c>
      <c r="AS39" s="245" t="str">
        <f t="shared" si="31"/>
        <v/>
      </c>
      <c r="AT39" s="245" t="str">
        <f t="shared" si="32"/>
        <v/>
      </c>
      <c r="AU39" s="244"/>
      <c r="AV39" s="245" t="str">
        <f t="shared" si="34"/>
        <v/>
      </c>
      <c r="AW39" s="245">
        <f t="shared" si="35"/>
        <v>0</v>
      </c>
      <c r="AX39" s="244"/>
      <c r="AY39" s="243" t="str">
        <f t="shared" si="33"/>
        <v/>
      </c>
      <c r="AZ39" s="61">
        <f t="shared" si="14"/>
        <v>0</v>
      </c>
    </row>
    <row r="40" spans="1:52" ht="15" customHeight="1" x14ac:dyDescent="0.25">
      <c r="A40">
        <v>23</v>
      </c>
      <c r="B40" s="17"/>
      <c r="C40" s="199"/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15"/>
        <v>0</v>
      </c>
      <c r="N40" s="163" t="str">
        <f t="shared" si="16"/>
        <v/>
      </c>
      <c r="O40" s="163" t="str">
        <f t="shared" si="0"/>
        <v/>
      </c>
      <c r="P40" s="163" t="str">
        <f t="shared" si="0"/>
        <v/>
      </c>
      <c r="Q40" s="163">
        <f t="shared" si="17"/>
        <v>0</v>
      </c>
      <c r="R40" s="103" t="str">
        <f t="shared" si="1"/>
        <v/>
      </c>
      <c r="S40" s="103" t="str">
        <f t="shared" si="2"/>
        <v/>
      </c>
      <c r="T40" s="103" t="str">
        <f t="shared" si="3"/>
        <v/>
      </c>
      <c r="U40" s="103" t="str">
        <f t="shared" si="18"/>
        <v/>
      </c>
      <c r="V40" s="103" t="str">
        <f t="shared" si="4"/>
        <v/>
      </c>
      <c r="W40" s="103" t="str">
        <f t="shared" si="5"/>
        <v/>
      </c>
      <c r="X40" s="103">
        <f t="shared" si="6"/>
        <v>0</v>
      </c>
      <c r="Y40" s="164" t="b">
        <f t="shared" si="7"/>
        <v>0</v>
      </c>
      <c r="Z40" s="164" t="b">
        <f t="shared" si="8"/>
        <v>0</v>
      </c>
      <c r="AA40" s="164" t="b">
        <f t="shared" si="9"/>
        <v>0</v>
      </c>
      <c r="AB40" s="164" t="b">
        <f t="shared" si="10"/>
        <v>0</v>
      </c>
      <c r="AC40" s="164" t="b">
        <f t="shared" si="11"/>
        <v>0</v>
      </c>
      <c r="AD40" s="164" t="b">
        <f t="shared" si="19"/>
        <v>0</v>
      </c>
      <c r="AE40" s="164" t="b">
        <f t="shared" si="20"/>
        <v>0</v>
      </c>
      <c r="AF40" s="164" t="b">
        <f t="shared" si="21"/>
        <v>0</v>
      </c>
      <c r="AG40" s="164" t="b">
        <f t="shared" si="22"/>
        <v>0</v>
      </c>
      <c r="AH40" s="164" t="b">
        <f t="shared" si="23"/>
        <v>0</v>
      </c>
      <c r="AI40" s="169" t="str">
        <f t="shared" si="12"/>
        <v/>
      </c>
      <c r="AJ40" s="170" t="str">
        <f t="shared" si="13"/>
        <v/>
      </c>
      <c r="AK40" s="242" t="str">
        <f t="shared" si="24"/>
        <v/>
      </c>
      <c r="AL40" s="167" t="str">
        <f t="shared" si="25"/>
        <v/>
      </c>
      <c r="AM40" s="168">
        <f t="shared" si="26"/>
        <v>0</v>
      </c>
      <c r="AN40" s="149" t="str">
        <f t="shared" si="27"/>
        <v/>
      </c>
      <c r="AO40" s="150" t="str">
        <f t="shared" si="28"/>
        <v/>
      </c>
      <c r="AP40" s="138"/>
      <c r="AQ40" s="167" t="str">
        <f t="shared" si="29"/>
        <v/>
      </c>
      <c r="AR40" s="245" t="str">
        <f t="shared" si="30"/>
        <v/>
      </c>
      <c r="AS40" s="245" t="str">
        <f t="shared" si="31"/>
        <v/>
      </c>
      <c r="AT40" s="245" t="str">
        <f t="shared" si="32"/>
        <v/>
      </c>
      <c r="AU40" s="244"/>
      <c r="AV40" s="245" t="str">
        <f t="shared" si="34"/>
        <v/>
      </c>
      <c r="AW40" s="245">
        <f t="shared" si="35"/>
        <v>0</v>
      </c>
      <c r="AX40" s="244"/>
      <c r="AY40" s="243" t="str">
        <f t="shared" si="33"/>
        <v/>
      </c>
      <c r="AZ40" s="61">
        <f t="shared" si="14"/>
        <v>0</v>
      </c>
    </row>
    <row r="41" spans="1:52" ht="15" customHeight="1" x14ac:dyDescent="0.25">
      <c r="A41">
        <v>24</v>
      </c>
      <c r="B41" s="17"/>
      <c r="C41" s="157"/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15"/>
        <v>0</v>
      </c>
      <c r="N41" s="163" t="str">
        <f t="shared" si="16"/>
        <v/>
      </c>
      <c r="O41" s="163" t="str">
        <f t="shared" si="0"/>
        <v/>
      </c>
      <c r="P41" s="163" t="str">
        <f t="shared" si="0"/>
        <v/>
      </c>
      <c r="Q41" s="163">
        <f t="shared" si="17"/>
        <v>0</v>
      </c>
      <c r="R41" s="103" t="str">
        <f t="shared" si="1"/>
        <v/>
      </c>
      <c r="S41" s="103" t="str">
        <f t="shared" si="2"/>
        <v/>
      </c>
      <c r="T41" s="103" t="str">
        <f t="shared" si="3"/>
        <v/>
      </c>
      <c r="U41" s="103" t="str">
        <f t="shared" si="18"/>
        <v/>
      </c>
      <c r="V41" s="103" t="str">
        <f t="shared" si="4"/>
        <v/>
      </c>
      <c r="W41" s="103" t="str">
        <f t="shared" si="5"/>
        <v/>
      </c>
      <c r="X41" s="103">
        <f t="shared" si="6"/>
        <v>0</v>
      </c>
      <c r="Y41" s="164" t="b">
        <f t="shared" si="7"/>
        <v>0</v>
      </c>
      <c r="Z41" s="164" t="b">
        <f t="shared" si="8"/>
        <v>0</v>
      </c>
      <c r="AA41" s="164" t="b">
        <f t="shared" si="9"/>
        <v>0</v>
      </c>
      <c r="AB41" s="164" t="b">
        <f t="shared" si="10"/>
        <v>0</v>
      </c>
      <c r="AC41" s="164" t="b">
        <f t="shared" si="11"/>
        <v>0</v>
      </c>
      <c r="AD41" s="164" t="b">
        <f t="shared" si="19"/>
        <v>0</v>
      </c>
      <c r="AE41" s="164" t="b">
        <f t="shared" si="20"/>
        <v>0</v>
      </c>
      <c r="AF41" s="164" t="b">
        <f t="shared" si="21"/>
        <v>0</v>
      </c>
      <c r="AG41" s="164" t="b">
        <f t="shared" si="22"/>
        <v>0</v>
      </c>
      <c r="AH41" s="164" t="b">
        <f t="shared" si="23"/>
        <v>0</v>
      </c>
      <c r="AI41" s="169" t="str">
        <f t="shared" si="12"/>
        <v/>
      </c>
      <c r="AJ41" s="170" t="str">
        <f t="shared" si="13"/>
        <v/>
      </c>
      <c r="AK41" s="242" t="str">
        <f t="shared" si="24"/>
        <v/>
      </c>
      <c r="AL41" s="167" t="str">
        <f t="shared" si="25"/>
        <v/>
      </c>
      <c r="AM41" s="168">
        <f t="shared" si="26"/>
        <v>0</v>
      </c>
      <c r="AN41" s="149" t="str">
        <f t="shared" si="27"/>
        <v/>
      </c>
      <c r="AO41" s="150" t="str">
        <f t="shared" si="28"/>
        <v/>
      </c>
      <c r="AP41" s="138"/>
      <c r="AQ41" s="167" t="str">
        <f t="shared" si="29"/>
        <v/>
      </c>
      <c r="AR41" s="245" t="str">
        <f t="shared" si="30"/>
        <v/>
      </c>
      <c r="AS41" s="245" t="str">
        <f t="shared" si="31"/>
        <v/>
      </c>
      <c r="AT41" s="245" t="str">
        <f t="shared" si="32"/>
        <v/>
      </c>
      <c r="AU41" s="244"/>
      <c r="AV41" s="245" t="str">
        <f t="shared" si="34"/>
        <v/>
      </c>
      <c r="AW41" s="245">
        <f t="shared" si="35"/>
        <v>0</v>
      </c>
      <c r="AX41" s="244"/>
      <c r="AY41" s="243" t="str">
        <f t="shared" si="33"/>
        <v/>
      </c>
      <c r="AZ41" s="61">
        <f t="shared" si="14"/>
        <v>0</v>
      </c>
    </row>
    <row r="42" spans="1:52" ht="15" customHeight="1" x14ac:dyDescent="0.25">
      <c r="A42">
        <v>25</v>
      </c>
      <c r="B42" s="17"/>
      <c r="C42" s="199"/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15"/>
        <v>0</v>
      </c>
      <c r="N42" s="163" t="str">
        <f t="shared" si="16"/>
        <v/>
      </c>
      <c r="O42" s="163" t="str">
        <f t="shared" si="0"/>
        <v/>
      </c>
      <c r="P42" s="163" t="str">
        <f t="shared" si="0"/>
        <v/>
      </c>
      <c r="Q42" s="163">
        <f t="shared" si="17"/>
        <v>0</v>
      </c>
      <c r="R42" s="103" t="str">
        <f t="shared" si="1"/>
        <v/>
      </c>
      <c r="S42" s="103" t="str">
        <f t="shared" si="2"/>
        <v/>
      </c>
      <c r="T42" s="103" t="str">
        <f t="shared" si="3"/>
        <v/>
      </c>
      <c r="U42" s="103" t="str">
        <f t="shared" si="18"/>
        <v/>
      </c>
      <c r="V42" s="103" t="str">
        <f t="shared" si="4"/>
        <v/>
      </c>
      <c r="W42" s="103" t="str">
        <f t="shared" si="5"/>
        <v/>
      </c>
      <c r="X42" s="103">
        <f t="shared" si="6"/>
        <v>0</v>
      </c>
      <c r="Y42" s="164" t="b">
        <f t="shared" si="7"/>
        <v>0</v>
      </c>
      <c r="Z42" s="164" t="b">
        <f t="shared" si="8"/>
        <v>0</v>
      </c>
      <c r="AA42" s="164" t="b">
        <f t="shared" si="9"/>
        <v>0</v>
      </c>
      <c r="AB42" s="164" t="b">
        <f t="shared" si="10"/>
        <v>0</v>
      </c>
      <c r="AC42" s="164" t="b">
        <f t="shared" si="11"/>
        <v>0</v>
      </c>
      <c r="AD42" s="164" t="b">
        <f t="shared" si="19"/>
        <v>0</v>
      </c>
      <c r="AE42" s="164" t="b">
        <f t="shared" si="20"/>
        <v>0</v>
      </c>
      <c r="AF42" s="164" t="b">
        <f t="shared" si="21"/>
        <v>0</v>
      </c>
      <c r="AG42" s="164" t="b">
        <f t="shared" si="22"/>
        <v>0</v>
      </c>
      <c r="AH42" s="164" t="b">
        <f t="shared" si="23"/>
        <v>0</v>
      </c>
      <c r="AI42" s="169" t="str">
        <f t="shared" si="12"/>
        <v/>
      </c>
      <c r="AJ42" s="170" t="str">
        <f t="shared" si="13"/>
        <v/>
      </c>
      <c r="AK42" s="242" t="str">
        <f t="shared" si="24"/>
        <v/>
      </c>
      <c r="AL42" s="167" t="str">
        <f t="shared" si="25"/>
        <v/>
      </c>
      <c r="AM42" s="168">
        <f t="shared" si="26"/>
        <v>0</v>
      </c>
      <c r="AN42" s="149" t="str">
        <f t="shared" si="27"/>
        <v/>
      </c>
      <c r="AO42" s="150" t="str">
        <f t="shared" si="28"/>
        <v/>
      </c>
      <c r="AP42" s="138"/>
      <c r="AQ42" s="167" t="str">
        <f t="shared" si="29"/>
        <v/>
      </c>
      <c r="AR42" s="245" t="str">
        <f t="shared" si="30"/>
        <v/>
      </c>
      <c r="AS42" s="245" t="str">
        <f t="shared" si="31"/>
        <v/>
      </c>
      <c r="AT42" s="245" t="str">
        <f t="shared" si="32"/>
        <v/>
      </c>
      <c r="AU42" s="244"/>
      <c r="AV42" s="245" t="str">
        <f t="shared" si="34"/>
        <v/>
      </c>
      <c r="AW42" s="245">
        <f t="shared" si="35"/>
        <v>0</v>
      </c>
      <c r="AX42" s="244"/>
      <c r="AY42" s="243" t="str">
        <f t="shared" si="33"/>
        <v/>
      </c>
      <c r="AZ42" s="61">
        <f t="shared" si="14"/>
        <v>0</v>
      </c>
    </row>
    <row r="43" spans="1:52" ht="15" customHeight="1" x14ac:dyDescent="0.25">
      <c r="A43">
        <v>26</v>
      </c>
      <c r="B43" s="17"/>
      <c r="C43" s="157"/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15"/>
        <v>0</v>
      </c>
      <c r="N43" s="163" t="str">
        <f t="shared" si="16"/>
        <v/>
      </c>
      <c r="O43" s="163" t="str">
        <f t="shared" si="0"/>
        <v/>
      </c>
      <c r="P43" s="163" t="str">
        <f t="shared" si="0"/>
        <v/>
      </c>
      <c r="Q43" s="163">
        <f t="shared" si="17"/>
        <v>0</v>
      </c>
      <c r="R43" s="103" t="str">
        <f t="shared" si="1"/>
        <v/>
      </c>
      <c r="S43" s="103" t="str">
        <f t="shared" si="2"/>
        <v/>
      </c>
      <c r="T43" s="103" t="str">
        <f t="shared" si="3"/>
        <v/>
      </c>
      <c r="U43" s="103" t="str">
        <f t="shared" si="18"/>
        <v/>
      </c>
      <c r="V43" s="103" t="str">
        <f t="shared" si="4"/>
        <v/>
      </c>
      <c r="W43" s="103" t="str">
        <f t="shared" si="5"/>
        <v/>
      </c>
      <c r="X43" s="103">
        <f t="shared" si="6"/>
        <v>0</v>
      </c>
      <c r="Y43" s="164" t="b">
        <f t="shared" si="7"/>
        <v>0</v>
      </c>
      <c r="Z43" s="164" t="b">
        <f t="shared" si="8"/>
        <v>0</v>
      </c>
      <c r="AA43" s="164" t="b">
        <f t="shared" si="9"/>
        <v>0</v>
      </c>
      <c r="AB43" s="164" t="b">
        <f t="shared" si="10"/>
        <v>0</v>
      </c>
      <c r="AC43" s="164" t="b">
        <f t="shared" si="11"/>
        <v>0</v>
      </c>
      <c r="AD43" s="164" t="b">
        <f t="shared" si="19"/>
        <v>0</v>
      </c>
      <c r="AE43" s="164" t="b">
        <f t="shared" si="20"/>
        <v>0</v>
      </c>
      <c r="AF43" s="164" t="b">
        <f t="shared" si="21"/>
        <v>0</v>
      </c>
      <c r="AG43" s="164" t="b">
        <f t="shared" si="22"/>
        <v>0</v>
      </c>
      <c r="AH43" s="164" t="b">
        <f t="shared" si="23"/>
        <v>0</v>
      </c>
      <c r="AI43" s="169" t="str">
        <f t="shared" si="12"/>
        <v/>
      </c>
      <c r="AJ43" s="170" t="str">
        <f t="shared" si="13"/>
        <v/>
      </c>
      <c r="AK43" s="242" t="str">
        <f t="shared" si="24"/>
        <v/>
      </c>
      <c r="AL43" s="167" t="str">
        <f t="shared" si="25"/>
        <v/>
      </c>
      <c r="AM43" s="168">
        <f t="shared" si="26"/>
        <v>0</v>
      </c>
      <c r="AN43" s="149" t="str">
        <f t="shared" si="27"/>
        <v/>
      </c>
      <c r="AO43" s="150" t="str">
        <f t="shared" si="28"/>
        <v/>
      </c>
      <c r="AP43" s="138"/>
      <c r="AQ43" s="167" t="str">
        <f t="shared" si="29"/>
        <v/>
      </c>
      <c r="AR43" s="245" t="str">
        <f t="shared" si="30"/>
        <v/>
      </c>
      <c r="AS43" s="245" t="str">
        <f t="shared" si="31"/>
        <v/>
      </c>
      <c r="AT43" s="245" t="str">
        <f t="shared" si="32"/>
        <v/>
      </c>
      <c r="AU43" s="244"/>
      <c r="AV43" s="245" t="str">
        <f t="shared" si="34"/>
        <v/>
      </c>
      <c r="AW43" s="245">
        <f t="shared" si="35"/>
        <v>0</v>
      </c>
      <c r="AX43" s="244"/>
      <c r="AY43" s="243" t="str">
        <f t="shared" si="33"/>
        <v/>
      </c>
      <c r="AZ43" s="61">
        <f t="shared" si="14"/>
        <v>0</v>
      </c>
    </row>
    <row r="44" spans="1:52" ht="15" customHeight="1" x14ac:dyDescent="0.25">
      <c r="A44">
        <v>27</v>
      </c>
      <c r="B44" s="17"/>
      <c r="C44" s="157"/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15"/>
        <v>0</v>
      </c>
      <c r="N44" s="163" t="str">
        <f t="shared" si="16"/>
        <v/>
      </c>
      <c r="O44" s="163" t="str">
        <f t="shared" si="0"/>
        <v/>
      </c>
      <c r="P44" s="163" t="str">
        <f t="shared" si="0"/>
        <v/>
      </c>
      <c r="Q44" s="163">
        <f t="shared" si="17"/>
        <v>0</v>
      </c>
      <c r="R44" s="103" t="str">
        <f t="shared" si="1"/>
        <v/>
      </c>
      <c r="S44" s="103" t="str">
        <f t="shared" si="2"/>
        <v/>
      </c>
      <c r="T44" s="103" t="str">
        <f t="shared" si="3"/>
        <v/>
      </c>
      <c r="U44" s="103" t="str">
        <f t="shared" si="18"/>
        <v/>
      </c>
      <c r="V44" s="103" t="str">
        <f t="shared" si="4"/>
        <v/>
      </c>
      <c r="W44" s="103" t="str">
        <f t="shared" si="5"/>
        <v/>
      </c>
      <c r="X44" s="103">
        <f t="shared" si="6"/>
        <v>0</v>
      </c>
      <c r="Y44" s="164" t="b">
        <f t="shared" si="7"/>
        <v>0</v>
      </c>
      <c r="Z44" s="164" t="b">
        <f t="shared" si="8"/>
        <v>0</v>
      </c>
      <c r="AA44" s="164" t="b">
        <f t="shared" si="9"/>
        <v>0</v>
      </c>
      <c r="AB44" s="164" t="b">
        <f t="shared" si="10"/>
        <v>0</v>
      </c>
      <c r="AC44" s="164" t="b">
        <f t="shared" si="11"/>
        <v>0</v>
      </c>
      <c r="AD44" s="164" t="b">
        <f t="shared" si="19"/>
        <v>0</v>
      </c>
      <c r="AE44" s="164" t="b">
        <f t="shared" si="20"/>
        <v>0</v>
      </c>
      <c r="AF44" s="164" t="b">
        <f t="shared" si="21"/>
        <v>0</v>
      </c>
      <c r="AG44" s="164" t="b">
        <f t="shared" si="22"/>
        <v>0</v>
      </c>
      <c r="AH44" s="164" t="b">
        <f t="shared" si="23"/>
        <v>0</v>
      </c>
      <c r="AI44" s="169" t="str">
        <f t="shared" si="12"/>
        <v/>
      </c>
      <c r="AJ44" s="170" t="str">
        <f t="shared" si="13"/>
        <v/>
      </c>
      <c r="AK44" s="242" t="str">
        <f t="shared" si="24"/>
        <v/>
      </c>
      <c r="AL44" s="167" t="str">
        <f t="shared" si="25"/>
        <v/>
      </c>
      <c r="AM44" s="168">
        <f t="shared" si="26"/>
        <v>0</v>
      </c>
      <c r="AN44" s="149" t="str">
        <f t="shared" si="27"/>
        <v/>
      </c>
      <c r="AO44" s="150" t="str">
        <f t="shared" si="28"/>
        <v/>
      </c>
      <c r="AP44" s="138"/>
      <c r="AQ44" s="167" t="str">
        <f t="shared" si="29"/>
        <v/>
      </c>
      <c r="AR44" s="245" t="str">
        <f t="shared" si="30"/>
        <v/>
      </c>
      <c r="AS44" s="245" t="str">
        <f t="shared" si="31"/>
        <v/>
      </c>
      <c r="AT44" s="245" t="str">
        <f t="shared" si="32"/>
        <v/>
      </c>
      <c r="AU44" s="244"/>
      <c r="AV44" s="245" t="str">
        <f t="shared" si="34"/>
        <v/>
      </c>
      <c r="AW44" s="245">
        <f t="shared" si="35"/>
        <v>0</v>
      </c>
      <c r="AX44" s="244"/>
      <c r="AY44" s="243" t="str">
        <f t="shared" si="33"/>
        <v/>
      </c>
      <c r="AZ44" s="61">
        <f t="shared" si="14"/>
        <v>0</v>
      </c>
    </row>
    <row r="45" spans="1:52" ht="15" customHeight="1" x14ac:dyDescent="0.25">
      <c r="A45">
        <v>28</v>
      </c>
      <c r="B45" s="17"/>
      <c r="C45" s="157"/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15"/>
        <v>0</v>
      </c>
      <c r="N45" s="163" t="str">
        <f t="shared" si="16"/>
        <v/>
      </c>
      <c r="O45" s="163" t="str">
        <f t="shared" si="0"/>
        <v/>
      </c>
      <c r="P45" s="163" t="str">
        <f t="shared" si="0"/>
        <v/>
      </c>
      <c r="Q45" s="163">
        <f t="shared" si="17"/>
        <v>0</v>
      </c>
      <c r="R45" s="103" t="str">
        <f t="shared" si="1"/>
        <v/>
      </c>
      <c r="S45" s="103" t="str">
        <f t="shared" si="2"/>
        <v/>
      </c>
      <c r="T45" s="103" t="str">
        <f t="shared" si="3"/>
        <v/>
      </c>
      <c r="U45" s="103" t="str">
        <f t="shared" si="18"/>
        <v/>
      </c>
      <c r="V45" s="103" t="str">
        <f t="shared" si="4"/>
        <v/>
      </c>
      <c r="W45" s="103" t="str">
        <f t="shared" si="5"/>
        <v/>
      </c>
      <c r="X45" s="103">
        <f t="shared" si="6"/>
        <v>0</v>
      </c>
      <c r="Y45" s="164" t="b">
        <f t="shared" si="7"/>
        <v>0</v>
      </c>
      <c r="Z45" s="164" t="b">
        <f t="shared" si="8"/>
        <v>0</v>
      </c>
      <c r="AA45" s="164" t="b">
        <f t="shared" si="9"/>
        <v>0</v>
      </c>
      <c r="AB45" s="164" t="b">
        <f t="shared" si="10"/>
        <v>0</v>
      </c>
      <c r="AC45" s="164" t="b">
        <f t="shared" si="11"/>
        <v>0</v>
      </c>
      <c r="AD45" s="164" t="b">
        <f t="shared" si="19"/>
        <v>0</v>
      </c>
      <c r="AE45" s="164" t="b">
        <f t="shared" si="20"/>
        <v>0</v>
      </c>
      <c r="AF45" s="164" t="b">
        <f t="shared" si="21"/>
        <v>0</v>
      </c>
      <c r="AG45" s="164" t="b">
        <f t="shared" si="22"/>
        <v>0</v>
      </c>
      <c r="AH45" s="164" t="b">
        <f t="shared" si="23"/>
        <v>0</v>
      </c>
      <c r="AI45" s="169" t="str">
        <f t="shared" si="12"/>
        <v/>
      </c>
      <c r="AJ45" s="170" t="str">
        <f t="shared" si="13"/>
        <v/>
      </c>
      <c r="AK45" s="242" t="str">
        <f t="shared" si="24"/>
        <v/>
      </c>
      <c r="AL45" s="167" t="str">
        <f t="shared" si="25"/>
        <v/>
      </c>
      <c r="AM45" s="168">
        <f t="shared" si="26"/>
        <v>0</v>
      </c>
      <c r="AN45" s="149" t="str">
        <f t="shared" si="27"/>
        <v/>
      </c>
      <c r="AO45" s="150" t="str">
        <f t="shared" si="28"/>
        <v/>
      </c>
      <c r="AP45" s="138"/>
      <c r="AQ45" s="167" t="str">
        <f t="shared" si="29"/>
        <v/>
      </c>
      <c r="AR45" s="245" t="str">
        <f t="shared" si="30"/>
        <v/>
      </c>
      <c r="AS45" s="245" t="str">
        <f t="shared" si="31"/>
        <v/>
      </c>
      <c r="AT45" s="245" t="str">
        <f t="shared" si="32"/>
        <v/>
      </c>
      <c r="AU45" s="244"/>
      <c r="AV45" s="245" t="str">
        <f t="shared" si="34"/>
        <v/>
      </c>
      <c r="AW45" s="245">
        <f t="shared" si="35"/>
        <v>0</v>
      </c>
      <c r="AX45" s="244"/>
      <c r="AY45" s="243" t="str">
        <f t="shared" si="33"/>
        <v/>
      </c>
      <c r="AZ45" s="61">
        <f t="shared" si="14"/>
        <v>0</v>
      </c>
    </row>
    <row r="46" spans="1:52" ht="15" customHeight="1" x14ac:dyDescent="0.25">
      <c r="A46">
        <v>29</v>
      </c>
      <c r="B46" s="17"/>
      <c r="C46" s="199"/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15"/>
        <v>0</v>
      </c>
      <c r="N46" s="163" t="str">
        <f t="shared" si="16"/>
        <v/>
      </c>
      <c r="O46" s="163" t="str">
        <f t="shared" si="0"/>
        <v/>
      </c>
      <c r="P46" s="163" t="str">
        <f t="shared" si="0"/>
        <v/>
      </c>
      <c r="Q46" s="163">
        <f t="shared" si="17"/>
        <v>0</v>
      </c>
      <c r="R46" s="103" t="str">
        <f t="shared" si="1"/>
        <v/>
      </c>
      <c r="S46" s="103" t="str">
        <f t="shared" si="2"/>
        <v/>
      </c>
      <c r="T46" s="103" t="str">
        <f t="shared" si="3"/>
        <v/>
      </c>
      <c r="U46" s="103" t="str">
        <f t="shared" si="18"/>
        <v/>
      </c>
      <c r="V46" s="103" t="str">
        <f t="shared" si="4"/>
        <v/>
      </c>
      <c r="W46" s="103" t="str">
        <f t="shared" si="5"/>
        <v/>
      </c>
      <c r="X46" s="103">
        <f t="shared" si="6"/>
        <v>0</v>
      </c>
      <c r="Y46" s="164" t="b">
        <f t="shared" si="7"/>
        <v>0</v>
      </c>
      <c r="Z46" s="164" t="b">
        <f t="shared" si="8"/>
        <v>0</v>
      </c>
      <c r="AA46" s="164" t="b">
        <f t="shared" si="9"/>
        <v>0</v>
      </c>
      <c r="AB46" s="164" t="b">
        <f t="shared" si="10"/>
        <v>0</v>
      </c>
      <c r="AC46" s="164" t="b">
        <f t="shared" si="11"/>
        <v>0</v>
      </c>
      <c r="AD46" s="164" t="b">
        <f t="shared" si="19"/>
        <v>0</v>
      </c>
      <c r="AE46" s="164" t="b">
        <f t="shared" si="20"/>
        <v>0</v>
      </c>
      <c r="AF46" s="164" t="b">
        <f t="shared" si="21"/>
        <v>0</v>
      </c>
      <c r="AG46" s="164" t="b">
        <f t="shared" si="22"/>
        <v>0</v>
      </c>
      <c r="AH46" s="164" t="b">
        <f t="shared" si="23"/>
        <v>0</v>
      </c>
      <c r="AI46" s="169" t="str">
        <f t="shared" si="12"/>
        <v/>
      </c>
      <c r="AJ46" s="170" t="str">
        <f t="shared" si="13"/>
        <v/>
      </c>
      <c r="AK46" s="242" t="str">
        <f t="shared" si="24"/>
        <v/>
      </c>
      <c r="AL46" s="167" t="str">
        <f t="shared" si="25"/>
        <v/>
      </c>
      <c r="AM46" s="168">
        <f t="shared" si="26"/>
        <v>0</v>
      </c>
      <c r="AN46" s="149" t="str">
        <f t="shared" si="27"/>
        <v/>
      </c>
      <c r="AO46" s="150" t="str">
        <f t="shared" si="28"/>
        <v/>
      </c>
      <c r="AP46" s="138"/>
      <c r="AQ46" s="167" t="str">
        <f t="shared" si="29"/>
        <v/>
      </c>
      <c r="AR46" s="245" t="str">
        <f t="shared" si="30"/>
        <v/>
      </c>
      <c r="AS46" s="245" t="str">
        <f t="shared" si="31"/>
        <v/>
      </c>
      <c r="AT46" s="245" t="str">
        <f t="shared" si="32"/>
        <v/>
      </c>
      <c r="AU46" s="244"/>
      <c r="AV46" s="245" t="str">
        <f t="shared" si="34"/>
        <v/>
      </c>
      <c r="AW46" s="245">
        <f t="shared" si="35"/>
        <v>0</v>
      </c>
      <c r="AX46" s="244"/>
      <c r="AY46" s="243" t="str">
        <f t="shared" si="33"/>
        <v/>
      </c>
      <c r="AZ46" s="61">
        <f t="shared" si="14"/>
        <v>0</v>
      </c>
    </row>
    <row r="47" spans="1:52" ht="15" customHeight="1" x14ac:dyDescent="0.25">
      <c r="A47">
        <v>30</v>
      </c>
      <c r="B47" s="17"/>
      <c r="C47" s="199"/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15"/>
        <v>0</v>
      </c>
      <c r="N47" s="163" t="str">
        <f t="shared" si="16"/>
        <v/>
      </c>
      <c r="O47" s="163" t="str">
        <f t="shared" si="0"/>
        <v/>
      </c>
      <c r="P47" s="163" t="str">
        <f t="shared" si="0"/>
        <v/>
      </c>
      <c r="Q47" s="163">
        <f t="shared" si="17"/>
        <v>0</v>
      </c>
      <c r="R47" s="103" t="str">
        <f t="shared" si="1"/>
        <v/>
      </c>
      <c r="S47" s="103" t="str">
        <f t="shared" si="2"/>
        <v/>
      </c>
      <c r="T47" s="103" t="str">
        <f t="shared" si="3"/>
        <v/>
      </c>
      <c r="U47" s="103" t="str">
        <f t="shared" si="18"/>
        <v/>
      </c>
      <c r="V47" s="103" t="str">
        <f t="shared" si="4"/>
        <v/>
      </c>
      <c r="W47" s="103" t="str">
        <f t="shared" si="5"/>
        <v/>
      </c>
      <c r="X47" s="103">
        <f t="shared" si="6"/>
        <v>0</v>
      </c>
      <c r="Y47" s="164" t="b">
        <f t="shared" si="7"/>
        <v>0</v>
      </c>
      <c r="Z47" s="164" t="b">
        <f t="shared" si="8"/>
        <v>0</v>
      </c>
      <c r="AA47" s="164" t="b">
        <f t="shared" si="9"/>
        <v>0</v>
      </c>
      <c r="AB47" s="164" t="b">
        <f t="shared" si="10"/>
        <v>0</v>
      </c>
      <c r="AC47" s="164" t="b">
        <f t="shared" si="11"/>
        <v>0</v>
      </c>
      <c r="AD47" s="164" t="b">
        <f t="shared" si="19"/>
        <v>0</v>
      </c>
      <c r="AE47" s="164" t="b">
        <f t="shared" si="20"/>
        <v>0</v>
      </c>
      <c r="AF47" s="164" t="b">
        <f t="shared" si="21"/>
        <v>0</v>
      </c>
      <c r="AG47" s="164" t="b">
        <f t="shared" si="22"/>
        <v>0</v>
      </c>
      <c r="AH47" s="164" t="b">
        <f t="shared" si="23"/>
        <v>0</v>
      </c>
      <c r="AI47" s="169" t="str">
        <f t="shared" si="12"/>
        <v/>
      </c>
      <c r="AJ47" s="170" t="str">
        <f t="shared" si="13"/>
        <v/>
      </c>
      <c r="AK47" s="242" t="str">
        <f t="shared" si="24"/>
        <v/>
      </c>
      <c r="AL47" s="167" t="str">
        <f t="shared" si="25"/>
        <v/>
      </c>
      <c r="AM47" s="168">
        <f t="shared" si="26"/>
        <v>0</v>
      </c>
      <c r="AN47" s="149" t="str">
        <f t="shared" si="27"/>
        <v/>
      </c>
      <c r="AO47" s="150" t="str">
        <f t="shared" si="28"/>
        <v/>
      </c>
      <c r="AP47" s="138"/>
      <c r="AQ47" s="167" t="str">
        <f t="shared" si="29"/>
        <v/>
      </c>
      <c r="AR47" s="245" t="str">
        <f t="shared" si="30"/>
        <v/>
      </c>
      <c r="AS47" s="245" t="str">
        <f t="shared" si="31"/>
        <v/>
      </c>
      <c r="AT47" s="245" t="str">
        <f t="shared" si="32"/>
        <v/>
      </c>
      <c r="AU47" s="244"/>
      <c r="AV47" s="245" t="str">
        <f t="shared" si="34"/>
        <v/>
      </c>
      <c r="AW47" s="245">
        <f t="shared" si="35"/>
        <v>0</v>
      </c>
      <c r="AX47" s="244"/>
      <c r="AY47" s="243" t="str">
        <f t="shared" si="33"/>
        <v/>
      </c>
      <c r="AZ47" s="61">
        <f t="shared" si="14"/>
        <v>0</v>
      </c>
    </row>
    <row r="48" spans="1:52" ht="15" customHeight="1" x14ac:dyDescent="0.25">
      <c r="A48">
        <v>31</v>
      </c>
      <c r="B48" s="17"/>
      <c r="C48" s="157"/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15"/>
        <v>0</v>
      </c>
      <c r="N48" s="163" t="str">
        <f t="shared" si="16"/>
        <v/>
      </c>
      <c r="O48" s="163" t="str">
        <f t="shared" si="0"/>
        <v/>
      </c>
      <c r="P48" s="163" t="str">
        <f t="shared" si="0"/>
        <v/>
      </c>
      <c r="Q48" s="163">
        <f t="shared" si="17"/>
        <v>0</v>
      </c>
      <c r="R48" s="103" t="str">
        <f t="shared" si="1"/>
        <v/>
      </c>
      <c r="S48" s="103" t="str">
        <f t="shared" si="2"/>
        <v/>
      </c>
      <c r="T48" s="103" t="str">
        <f t="shared" si="3"/>
        <v/>
      </c>
      <c r="U48" s="103" t="str">
        <f t="shared" si="18"/>
        <v/>
      </c>
      <c r="V48" s="103" t="str">
        <f t="shared" si="4"/>
        <v/>
      </c>
      <c r="W48" s="103" t="str">
        <f t="shared" si="5"/>
        <v/>
      </c>
      <c r="X48" s="103">
        <f t="shared" si="6"/>
        <v>0</v>
      </c>
      <c r="Y48" s="164" t="b">
        <f t="shared" si="7"/>
        <v>0</v>
      </c>
      <c r="Z48" s="164" t="b">
        <f t="shared" si="8"/>
        <v>0</v>
      </c>
      <c r="AA48" s="164" t="b">
        <f t="shared" si="9"/>
        <v>0</v>
      </c>
      <c r="AB48" s="164" t="b">
        <f t="shared" si="10"/>
        <v>0</v>
      </c>
      <c r="AC48" s="164" t="b">
        <f t="shared" si="11"/>
        <v>0</v>
      </c>
      <c r="AD48" s="164" t="b">
        <f t="shared" si="19"/>
        <v>0</v>
      </c>
      <c r="AE48" s="164" t="b">
        <f t="shared" si="20"/>
        <v>0</v>
      </c>
      <c r="AF48" s="164" t="b">
        <f t="shared" si="21"/>
        <v>0</v>
      </c>
      <c r="AG48" s="164" t="b">
        <f t="shared" si="22"/>
        <v>0</v>
      </c>
      <c r="AH48" s="164" t="b">
        <f t="shared" si="23"/>
        <v>0</v>
      </c>
      <c r="AI48" s="169" t="str">
        <f t="shared" si="12"/>
        <v/>
      </c>
      <c r="AJ48" s="170" t="str">
        <f t="shared" si="13"/>
        <v/>
      </c>
      <c r="AK48" s="242" t="str">
        <f t="shared" si="24"/>
        <v/>
      </c>
      <c r="AL48" s="167" t="str">
        <f t="shared" si="25"/>
        <v/>
      </c>
      <c r="AM48" s="168">
        <f t="shared" si="26"/>
        <v>0</v>
      </c>
      <c r="AN48" s="149" t="str">
        <f t="shared" si="27"/>
        <v/>
      </c>
      <c r="AO48" s="150" t="str">
        <f t="shared" si="28"/>
        <v/>
      </c>
      <c r="AP48" s="138"/>
      <c r="AQ48" s="167" t="str">
        <f t="shared" si="29"/>
        <v/>
      </c>
      <c r="AR48" s="245" t="str">
        <f t="shared" si="30"/>
        <v/>
      </c>
      <c r="AS48" s="245" t="str">
        <f t="shared" si="31"/>
        <v/>
      </c>
      <c r="AT48" s="245" t="str">
        <f t="shared" si="32"/>
        <v/>
      </c>
      <c r="AU48" s="244"/>
      <c r="AV48" s="245" t="str">
        <f t="shared" si="34"/>
        <v/>
      </c>
      <c r="AW48" s="245">
        <f t="shared" si="35"/>
        <v>0</v>
      </c>
      <c r="AX48" s="244"/>
      <c r="AY48" s="243" t="str">
        <f t="shared" si="33"/>
        <v/>
      </c>
      <c r="AZ48" s="61">
        <f t="shared" si="14"/>
        <v>0</v>
      </c>
    </row>
    <row r="49" spans="1:52" ht="15" customHeight="1" x14ac:dyDescent="0.25">
      <c r="A49">
        <v>32</v>
      </c>
      <c r="B49" s="17"/>
      <c r="C49" s="157"/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15"/>
        <v>0</v>
      </c>
      <c r="N49" s="163" t="str">
        <f t="shared" si="16"/>
        <v/>
      </c>
      <c r="O49" s="163" t="str">
        <f t="shared" si="0"/>
        <v/>
      </c>
      <c r="P49" s="163" t="str">
        <f t="shared" si="0"/>
        <v/>
      </c>
      <c r="Q49" s="163">
        <f t="shared" si="17"/>
        <v>0</v>
      </c>
      <c r="R49" s="103" t="str">
        <f t="shared" si="1"/>
        <v/>
      </c>
      <c r="S49" s="103" t="str">
        <f t="shared" si="2"/>
        <v/>
      </c>
      <c r="T49" s="103" t="str">
        <f t="shared" si="3"/>
        <v/>
      </c>
      <c r="U49" s="103" t="str">
        <f t="shared" si="18"/>
        <v/>
      </c>
      <c r="V49" s="103" t="str">
        <f t="shared" si="4"/>
        <v/>
      </c>
      <c r="W49" s="103" t="str">
        <f t="shared" si="5"/>
        <v/>
      </c>
      <c r="X49" s="103">
        <f t="shared" si="6"/>
        <v>0</v>
      </c>
      <c r="Y49" s="164" t="b">
        <f t="shared" si="7"/>
        <v>0</v>
      </c>
      <c r="Z49" s="164" t="b">
        <f t="shared" si="8"/>
        <v>0</v>
      </c>
      <c r="AA49" s="164" t="b">
        <f t="shared" si="9"/>
        <v>0</v>
      </c>
      <c r="AB49" s="164" t="b">
        <f t="shared" si="10"/>
        <v>0</v>
      </c>
      <c r="AC49" s="164" t="b">
        <f t="shared" si="11"/>
        <v>0</v>
      </c>
      <c r="AD49" s="164" t="b">
        <f t="shared" si="19"/>
        <v>0</v>
      </c>
      <c r="AE49" s="164" t="b">
        <f t="shared" si="20"/>
        <v>0</v>
      </c>
      <c r="AF49" s="164" t="b">
        <f t="shared" si="21"/>
        <v>0</v>
      </c>
      <c r="AG49" s="164" t="b">
        <f t="shared" si="22"/>
        <v>0</v>
      </c>
      <c r="AH49" s="164" t="b">
        <f t="shared" si="23"/>
        <v>0</v>
      </c>
      <c r="AI49" s="169" t="str">
        <f t="shared" si="12"/>
        <v/>
      </c>
      <c r="AJ49" s="170" t="str">
        <f t="shared" si="13"/>
        <v/>
      </c>
      <c r="AK49" s="242" t="str">
        <f t="shared" si="24"/>
        <v/>
      </c>
      <c r="AL49" s="167" t="str">
        <f t="shared" si="25"/>
        <v/>
      </c>
      <c r="AM49" s="168">
        <f t="shared" si="26"/>
        <v>0</v>
      </c>
      <c r="AN49" s="149" t="str">
        <f t="shared" si="27"/>
        <v/>
      </c>
      <c r="AO49" s="150" t="str">
        <f t="shared" si="28"/>
        <v/>
      </c>
      <c r="AP49" s="138"/>
      <c r="AQ49" s="167" t="str">
        <f t="shared" si="29"/>
        <v/>
      </c>
      <c r="AR49" s="245" t="str">
        <f t="shared" si="30"/>
        <v/>
      </c>
      <c r="AS49" s="245" t="str">
        <f t="shared" si="31"/>
        <v/>
      </c>
      <c r="AT49" s="245" t="str">
        <f t="shared" si="32"/>
        <v/>
      </c>
      <c r="AU49" s="244"/>
      <c r="AV49" s="245" t="str">
        <f t="shared" si="34"/>
        <v/>
      </c>
      <c r="AW49" s="245">
        <f t="shared" si="35"/>
        <v>0</v>
      </c>
      <c r="AX49" s="244"/>
      <c r="AY49" s="243" t="str">
        <f t="shared" si="33"/>
        <v/>
      </c>
      <c r="AZ49" s="61">
        <f t="shared" si="14"/>
        <v>0</v>
      </c>
    </row>
    <row r="50" spans="1:52" ht="15" customHeight="1" x14ac:dyDescent="0.25">
      <c r="A50">
        <v>33</v>
      </c>
      <c r="B50" s="17"/>
      <c r="C50" s="157"/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15"/>
        <v>0</v>
      </c>
      <c r="N50" s="163" t="str">
        <f t="shared" si="16"/>
        <v/>
      </c>
      <c r="O50" s="163" t="str">
        <f t="shared" si="0"/>
        <v/>
      </c>
      <c r="P50" s="163" t="str">
        <f t="shared" si="0"/>
        <v/>
      </c>
      <c r="Q50" s="163">
        <f t="shared" si="17"/>
        <v>0</v>
      </c>
      <c r="R50" s="103" t="str">
        <f t="shared" si="1"/>
        <v/>
      </c>
      <c r="S50" s="103" t="str">
        <f t="shared" si="2"/>
        <v/>
      </c>
      <c r="T50" s="103" t="str">
        <f t="shared" si="3"/>
        <v/>
      </c>
      <c r="U50" s="103" t="str">
        <f t="shared" si="18"/>
        <v/>
      </c>
      <c r="V50" s="103" t="str">
        <f t="shared" si="4"/>
        <v/>
      </c>
      <c r="W50" s="103" t="str">
        <f t="shared" si="5"/>
        <v/>
      </c>
      <c r="X50" s="103">
        <f t="shared" si="6"/>
        <v>0</v>
      </c>
      <c r="Y50" s="164" t="b">
        <f t="shared" si="7"/>
        <v>0</v>
      </c>
      <c r="Z50" s="164" t="b">
        <f t="shared" si="8"/>
        <v>0</v>
      </c>
      <c r="AA50" s="164" t="b">
        <f t="shared" si="9"/>
        <v>0</v>
      </c>
      <c r="AB50" s="164" t="b">
        <f t="shared" si="10"/>
        <v>0</v>
      </c>
      <c r="AC50" s="164" t="b">
        <f t="shared" si="11"/>
        <v>0</v>
      </c>
      <c r="AD50" s="164" t="b">
        <f t="shared" si="19"/>
        <v>0</v>
      </c>
      <c r="AE50" s="164" t="b">
        <f t="shared" si="20"/>
        <v>0</v>
      </c>
      <c r="AF50" s="164" t="b">
        <f t="shared" si="21"/>
        <v>0</v>
      </c>
      <c r="AG50" s="164" t="b">
        <f t="shared" si="22"/>
        <v>0</v>
      </c>
      <c r="AH50" s="164" t="b">
        <f t="shared" si="23"/>
        <v>0</v>
      </c>
      <c r="AI50" s="169" t="str">
        <f t="shared" si="12"/>
        <v/>
      </c>
      <c r="AJ50" s="170" t="str">
        <f t="shared" si="13"/>
        <v/>
      </c>
      <c r="AK50" s="242" t="str">
        <f t="shared" si="24"/>
        <v/>
      </c>
      <c r="AL50" s="167" t="str">
        <f t="shared" si="25"/>
        <v/>
      </c>
      <c r="AM50" s="168">
        <f t="shared" si="26"/>
        <v>0</v>
      </c>
      <c r="AN50" s="149" t="str">
        <f t="shared" si="27"/>
        <v/>
      </c>
      <c r="AO50" s="150" t="str">
        <f t="shared" si="28"/>
        <v/>
      </c>
      <c r="AP50" s="138"/>
      <c r="AQ50" s="167" t="str">
        <f t="shared" si="29"/>
        <v/>
      </c>
      <c r="AR50" s="245" t="str">
        <f t="shared" si="30"/>
        <v/>
      </c>
      <c r="AS50" s="245" t="str">
        <f t="shared" si="31"/>
        <v/>
      </c>
      <c r="AT50" s="245" t="str">
        <f t="shared" si="32"/>
        <v/>
      </c>
      <c r="AU50" s="244"/>
      <c r="AV50" s="245" t="str">
        <f t="shared" si="34"/>
        <v/>
      </c>
      <c r="AW50" s="245">
        <f t="shared" si="35"/>
        <v>0</v>
      </c>
      <c r="AX50" s="244"/>
      <c r="AY50" s="243" t="str">
        <f t="shared" si="33"/>
        <v/>
      </c>
      <c r="AZ50" s="61">
        <f t="shared" si="14"/>
        <v>0</v>
      </c>
    </row>
    <row r="51" spans="1:52" ht="15" customHeight="1" x14ac:dyDescent="0.25">
      <c r="A51">
        <v>34</v>
      </c>
      <c r="B51" s="17"/>
      <c r="C51" s="199"/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15"/>
        <v>0</v>
      </c>
      <c r="N51" s="163" t="str">
        <f t="shared" si="16"/>
        <v/>
      </c>
      <c r="O51" s="163" t="str">
        <f t="shared" si="0"/>
        <v/>
      </c>
      <c r="P51" s="163" t="str">
        <f t="shared" si="0"/>
        <v/>
      </c>
      <c r="Q51" s="163">
        <f t="shared" si="17"/>
        <v>0</v>
      </c>
      <c r="R51" s="103" t="str">
        <f t="shared" si="1"/>
        <v/>
      </c>
      <c r="S51" s="103" t="str">
        <f t="shared" si="2"/>
        <v/>
      </c>
      <c r="T51" s="103" t="str">
        <f t="shared" si="3"/>
        <v/>
      </c>
      <c r="U51" s="103" t="str">
        <f t="shared" si="18"/>
        <v/>
      </c>
      <c r="V51" s="103" t="str">
        <f t="shared" si="4"/>
        <v/>
      </c>
      <c r="W51" s="103" t="str">
        <f t="shared" si="5"/>
        <v/>
      </c>
      <c r="X51" s="103">
        <f t="shared" si="6"/>
        <v>0</v>
      </c>
      <c r="Y51" s="164" t="b">
        <f t="shared" si="7"/>
        <v>0</v>
      </c>
      <c r="Z51" s="164" t="b">
        <f t="shared" si="8"/>
        <v>0</v>
      </c>
      <c r="AA51" s="164" t="b">
        <f t="shared" si="9"/>
        <v>0</v>
      </c>
      <c r="AB51" s="164" t="b">
        <f t="shared" si="10"/>
        <v>0</v>
      </c>
      <c r="AC51" s="164" t="b">
        <f t="shared" si="11"/>
        <v>0</v>
      </c>
      <c r="AD51" s="164" t="b">
        <f t="shared" si="19"/>
        <v>0</v>
      </c>
      <c r="AE51" s="164" t="b">
        <f t="shared" si="20"/>
        <v>0</v>
      </c>
      <c r="AF51" s="164" t="b">
        <f t="shared" si="21"/>
        <v>0</v>
      </c>
      <c r="AG51" s="164" t="b">
        <f t="shared" si="22"/>
        <v>0</v>
      </c>
      <c r="AH51" s="164" t="b">
        <f t="shared" si="23"/>
        <v>0</v>
      </c>
      <c r="AI51" s="169" t="str">
        <f t="shared" si="12"/>
        <v/>
      </c>
      <c r="AJ51" s="170" t="str">
        <f t="shared" si="13"/>
        <v/>
      </c>
      <c r="AK51" s="242" t="str">
        <f t="shared" si="24"/>
        <v/>
      </c>
      <c r="AL51" s="167" t="str">
        <f t="shared" si="25"/>
        <v/>
      </c>
      <c r="AM51" s="168">
        <f t="shared" si="26"/>
        <v>0</v>
      </c>
      <c r="AN51" s="149" t="str">
        <f t="shared" si="27"/>
        <v/>
      </c>
      <c r="AO51" s="150" t="str">
        <f t="shared" si="28"/>
        <v/>
      </c>
      <c r="AP51" s="138"/>
      <c r="AQ51" s="167" t="str">
        <f t="shared" si="29"/>
        <v/>
      </c>
      <c r="AR51" s="245" t="str">
        <f t="shared" si="30"/>
        <v/>
      </c>
      <c r="AS51" s="245" t="str">
        <f t="shared" si="31"/>
        <v/>
      </c>
      <c r="AT51" s="245" t="str">
        <f t="shared" si="32"/>
        <v/>
      </c>
      <c r="AU51" s="244"/>
      <c r="AV51" s="245" t="str">
        <f t="shared" si="34"/>
        <v/>
      </c>
      <c r="AW51" s="245">
        <f t="shared" si="35"/>
        <v>0</v>
      </c>
      <c r="AX51" s="244"/>
      <c r="AY51" s="243" t="str">
        <f t="shared" si="33"/>
        <v/>
      </c>
      <c r="AZ51" s="61">
        <f t="shared" si="14"/>
        <v>0</v>
      </c>
    </row>
    <row r="52" spans="1:52" ht="15" customHeight="1" x14ac:dyDescent="0.25">
      <c r="A52">
        <v>35</v>
      </c>
      <c r="B52" s="17"/>
      <c r="C52" s="199"/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15"/>
        <v>0</v>
      </c>
      <c r="N52" s="163" t="str">
        <f t="shared" si="16"/>
        <v/>
      </c>
      <c r="O52" s="163" t="str">
        <f t="shared" si="0"/>
        <v/>
      </c>
      <c r="P52" s="163" t="str">
        <f t="shared" si="0"/>
        <v/>
      </c>
      <c r="Q52" s="163">
        <f t="shared" si="17"/>
        <v>0</v>
      </c>
      <c r="R52" s="103" t="str">
        <f t="shared" si="1"/>
        <v/>
      </c>
      <c r="S52" s="103" t="str">
        <f t="shared" si="2"/>
        <v/>
      </c>
      <c r="T52" s="103" t="str">
        <f t="shared" si="3"/>
        <v/>
      </c>
      <c r="U52" s="103" t="str">
        <f t="shared" si="18"/>
        <v/>
      </c>
      <c r="V52" s="103" t="str">
        <f t="shared" si="4"/>
        <v/>
      </c>
      <c r="W52" s="103" t="str">
        <f t="shared" si="5"/>
        <v/>
      </c>
      <c r="X52" s="103">
        <f t="shared" si="6"/>
        <v>0</v>
      </c>
      <c r="Y52" s="164" t="b">
        <f t="shared" si="7"/>
        <v>0</v>
      </c>
      <c r="Z52" s="164" t="b">
        <f t="shared" si="8"/>
        <v>0</v>
      </c>
      <c r="AA52" s="164" t="b">
        <f t="shared" si="9"/>
        <v>0</v>
      </c>
      <c r="AB52" s="164" t="b">
        <f t="shared" si="10"/>
        <v>0</v>
      </c>
      <c r="AC52" s="164" t="b">
        <f t="shared" si="11"/>
        <v>0</v>
      </c>
      <c r="AD52" s="164" t="b">
        <f t="shared" si="19"/>
        <v>0</v>
      </c>
      <c r="AE52" s="164" t="b">
        <f t="shared" si="20"/>
        <v>0</v>
      </c>
      <c r="AF52" s="164" t="b">
        <f t="shared" si="21"/>
        <v>0</v>
      </c>
      <c r="AG52" s="164" t="b">
        <f t="shared" si="22"/>
        <v>0</v>
      </c>
      <c r="AH52" s="164" t="b">
        <f t="shared" si="23"/>
        <v>0</v>
      </c>
      <c r="AI52" s="169" t="str">
        <f t="shared" si="12"/>
        <v/>
      </c>
      <c r="AJ52" s="170" t="str">
        <f t="shared" si="13"/>
        <v/>
      </c>
      <c r="AK52" s="242" t="str">
        <f t="shared" si="24"/>
        <v/>
      </c>
      <c r="AL52" s="167" t="str">
        <f t="shared" si="25"/>
        <v/>
      </c>
      <c r="AM52" s="168">
        <f t="shared" si="26"/>
        <v>0</v>
      </c>
      <c r="AN52" s="149" t="str">
        <f t="shared" si="27"/>
        <v/>
      </c>
      <c r="AO52" s="150" t="str">
        <f t="shared" si="28"/>
        <v/>
      </c>
      <c r="AP52" s="138"/>
      <c r="AQ52" s="167" t="str">
        <f t="shared" si="29"/>
        <v/>
      </c>
      <c r="AR52" s="245" t="str">
        <f t="shared" si="30"/>
        <v/>
      </c>
      <c r="AS52" s="245" t="str">
        <f t="shared" si="31"/>
        <v/>
      </c>
      <c r="AT52" s="245" t="str">
        <f t="shared" si="32"/>
        <v/>
      </c>
      <c r="AU52" s="244"/>
      <c r="AV52" s="245" t="str">
        <f t="shared" si="34"/>
        <v/>
      </c>
      <c r="AW52" s="245">
        <f t="shared" si="35"/>
        <v>0</v>
      </c>
      <c r="AX52" s="244"/>
      <c r="AY52" s="243" t="str">
        <f t="shared" si="33"/>
        <v/>
      </c>
      <c r="AZ52" s="61">
        <f t="shared" si="14"/>
        <v>0</v>
      </c>
    </row>
    <row r="53" spans="1:52" ht="15" customHeight="1" thickBot="1" x14ac:dyDescent="0.3">
      <c r="A53">
        <v>36</v>
      </c>
      <c r="B53" s="17"/>
      <c r="C53" s="157"/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15"/>
        <v>0</v>
      </c>
      <c r="N53" s="163" t="str">
        <f t="shared" si="16"/>
        <v/>
      </c>
      <c r="O53" s="163" t="str">
        <f t="shared" si="0"/>
        <v/>
      </c>
      <c r="P53" s="163" t="str">
        <f t="shared" si="0"/>
        <v/>
      </c>
      <c r="Q53" s="163">
        <f t="shared" si="17"/>
        <v>0</v>
      </c>
      <c r="R53" s="103" t="str">
        <f t="shared" si="1"/>
        <v/>
      </c>
      <c r="S53" s="103" t="str">
        <f t="shared" si="2"/>
        <v/>
      </c>
      <c r="T53" s="103" t="str">
        <f t="shared" si="3"/>
        <v/>
      </c>
      <c r="U53" s="103" t="str">
        <f t="shared" si="18"/>
        <v/>
      </c>
      <c r="V53" s="103" t="str">
        <f t="shared" si="4"/>
        <v/>
      </c>
      <c r="W53" s="103" t="str">
        <f t="shared" si="5"/>
        <v/>
      </c>
      <c r="X53" s="103">
        <f t="shared" si="6"/>
        <v>0</v>
      </c>
      <c r="Y53" s="164" t="b">
        <f t="shared" si="7"/>
        <v>0</v>
      </c>
      <c r="Z53" s="164" t="b">
        <f t="shared" si="8"/>
        <v>0</v>
      </c>
      <c r="AA53" s="164" t="b">
        <f t="shared" si="9"/>
        <v>0</v>
      </c>
      <c r="AB53" s="164" t="b">
        <f t="shared" si="10"/>
        <v>0</v>
      </c>
      <c r="AC53" s="164" t="b">
        <f t="shared" si="11"/>
        <v>0</v>
      </c>
      <c r="AD53" s="164" t="b">
        <f t="shared" si="19"/>
        <v>0</v>
      </c>
      <c r="AE53" s="164" t="b">
        <f t="shared" si="20"/>
        <v>0</v>
      </c>
      <c r="AF53" s="164" t="b">
        <f t="shared" si="21"/>
        <v>0</v>
      </c>
      <c r="AG53" s="164" t="b">
        <f t="shared" si="22"/>
        <v>0</v>
      </c>
      <c r="AH53" s="164" t="b">
        <f t="shared" si="23"/>
        <v>0</v>
      </c>
      <c r="AI53" s="177" t="str">
        <f t="shared" si="12"/>
        <v/>
      </c>
      <c r="AJ53" s="170" t="str">
        <f t="shared" si="13"/>
        <v/>
      </c>
      <c r="AK53" s="242" t="str">
        <f t="shared" si="24"/>
        <v/>
      </c>
      <c r="AL53" s="167" t="str">
        <f t="shared" si="25"/>
        <v/>
      </c>
      <c r="AM53" s="168">
        <f t="shared" si="26"/>
        <v>0</v>
      </c>
      <c r="AN53" s="149" t="str">
        <f t="shared" si="27"/>
        <v/>
      </c>
      <c r="AO53" s="150" t="str">
        <f t="shared" si="28"/>
        <v/>
      </c>
      <c r="AP53" s="138"/>
      <c r="AQ53" s="167" t="str">
        <f t="shared" si="29"/>
        <v/>
      </c>
      <c r="AR53" s="245" t="str">
        <f t="shared" si="30"/>
        <v/>
      </c>
      <c r="AS53" s="245" t="str">
        <f t="shared" si="31"/>
        <v/>
      </c>
      <c r="AT53" s="245" t="str">
        <f t="shared" si="32"/>
        <v/>
      </c>
      <c r="AU53" s="244"/>
      <c r="AV53" s="245" t="str">
        <f t="shared" si="34"/>
        <v/>
      </c>
      <c r="AW53" s="245">
        <f t="shared" si="35"/>
        <v>0</v>
      </c>
      <c r="AX53" s="244"/>
      <c r="AY53" s="243" t="str">
        <f t="shared" si="33"/>
        <v/>
      </c>
      <c r="AZ53" s="61">
        <f t="shared" si="14"/>
        <v>0</v>
      </c>
    </row>
    <row r="54" spans="1:52" ht="15" customHeight="1" thickBot="1" x14ac:dyDescent="0.3">
      <c r="A54" t="s">
        <v>79</v>
      </c>
      <c r="B54" s="65">
        <f>COUNTA(B18:B53)</f>
        <v>0</v>
      </c>
      <c r="C54" s="301" t="s">
        <v>47</v>
      </c>
      <c r="D54" s="301"/>
      <c r="E54" s="301"/>
      <c r="F54" s="301"/>
      <c r="G54" s="178" t="str">
        <f t="shared" ref="G54:L54" si="36">IF(R56=0,"",IF(R56&gt;0,R55))</f>
        <v/>
      </c>
      <c r="H54" s="179" t="str">
        <f t="shared" si="36"/>
        <v/>
      </c>
      <c r="I54" s="179" t="str">
        <f t="shared" si="36"/>
        <v/>
      </c>
      <c r="J54" s="179" t="str">
        <f t="shared" si="36"/>
        <v/>
      </c>
      <c r="K54" s="179" t="str">
        <f t="shared" si="36"/>
        <v/>
      </c>
      <c r="L54" s="179" t="str">
        <f t="shared" si="36"/>
        <v/>
      </c>
      <c r="M54" s="179"/>
      <c r="N54" s="179"/>
      <c r="O54" s="179"/>
      <c r="P54" s="179"/>
      <c r="Q54" s="179"/>
      <c r="R54" s="180">
        <f t="shared" ref="R54:W54" si="37">SUM(R18:R53)</f>
        <v>0</v>
      </c>
      <c r="S54" s="180">
        <f t="shared" si="37"/>
        <v>0</v>
      </c>
      <c r="T54" s="180">
        <f t="shared" si="37"/>
        <v>0</v>
      </c>
      <c r="U54" s="180">
        <f t="shared" si="37"/>
        <v>0</v>
      </c>
      <c r="V54" s="180">
        <f t="shared" si="37"/>
        <v>0</v>
      </c>
      <c r="W54" s="180">
        <f t="shared" si="37"/>
        <v>0</v>
      </c>
      <c r="X54" s="181">
        <f>SUM(X18:X53)*0.2</f>
        <v>0</v>
      </c>
      <c r="Y54" s="181">
        <f t="shared" ref="Y54:AH54" si="38">SUM(Y18:Y53)</f>
        <v>0</v>
      </c>
      <c r="Z54" s="181">
        <f t="shared" si="38"/>
        <v>0</v>
      </c>
      <c r="AA54" s="181">
        <f t="shared" si="38"/>
        <v>0</v>
      </c>
      <c r="AB54" s="181">
        <f t="shared" si="38"/>
        <v>0</v>
      </c>
      <c r="AC54" s="181">
        <f t="shared" si="38"/>
        <v>0</v>
      </c>
      <c r="AD54" s="181">
        <f t="shared" si="38"/>
        <v>0</v>
      </c>
      <c r="AE54" s="181">
        <f t="shared" si="38"/>
        <v>0</v>
      </c>
      <c r="AF54" s="181">
        <f t="shared" si="38"/>
        <v>0</v>
      </c>
      <c r="AG54" s="181">
        <f t="shared" si="38"/>
        <v>0</v>
      </c>
      <c r="AH54" s="181">
        <f t="shared" si="38"/>
        <v>0</v>
      </c>
      <c r="AI54" s="182"/>
      <c r="AJ54" s="246" t="str">
        <f>IF(X57=0,"",IF(X57&gt;0,$X$55))</f>
        <v/>
      </c>
      <c r="AK54" s="246" t="str">
        <f>IF(Y57=0,"",IF(Y57&gt;0,$X$55))</f>
        <v/>
      </c>
      <c r="AL54" s="183"/>
      <c r="AM54" s="183"/>
      <c r="AN54" s="184" t="str">
        <f>IF(B54=0,"",IF(B54&gt;0,AN55/B54))</f>
        <v/>
      </c>
      <c r="AO54" s="184" t="str">
        <f>IF(B54=0,"",IF(B54&gt;0,AO55/B54))</f>
        <v/>
      </c>
      <c r="AP54" s="185" t="str">
        <f>IF(B54=0,"",IF(B54&gt;0,AP56/B54))</f>
        <v/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 t="e">
        <f t="shared" ref="R55:W55" si="39">R54/R56</f>
        <v>#DIV/0!</v>
      </c>
      <c r="S55" s="188" t="e">
        <f t="shared" si="39"/>
        <v>#DIV/0!</v>
      </c>
      <c r="T55" s="188" t="e">
        <f t="shared" si="39"/>
        <v>#DIV/0!</v>
      </c>
      <c r="U55" s="188" t="e">
        <f t="shared" si="39"/>
        <v>#DIV/0!</v>
      </c>
      <c r="V55" s="188" t="e">
        <f t="shared" si="39"/>
        <v>#DIV/0!</v>
      </c>
      <c r="W55" s="188" t="e">
        <f t="shared" si="39"/>
        <v>#DIV/0!</v>
      </c>
      <c r="X55" s="188" t="e">
        <f>X54/X57</f>
        <v>#DIV/0!</v>
      </c>
      <c r="Y55" s="164">
        <f>Y54/10</f>
        <v>0</v>
      </c>
      <c r="Z55" s="164">
        <f t="shared" ref="Z55:AH55" si="40">Z54/10</f>
        <v>0</v>
      </c>
      <c r="AA55" s="164">
        <f t="shared" si="40"/>
        <v>0</v>
      </c>
      <c r="AB55" s="164">
        <f t="shared" si="40"/>
        <v>0</v>
      </c>
      <c r="AC55" s="164">
        <f t="shared" si="40"/>
        <v>0</v>
      </c>
      <c r="AD55" s="164">
        <f t="shared" si="40"/>
        <v>0</v>
      </c>
      <c r="AE55" s="164">
        <f t="shared" si="40"/>
        <v>0</v>
      </c>
      <c r="AF55" s="164">
        <f t="shared" si="40"/>
        <v>0</v>
      </c>
      <c r="AG55" s="164">
        <f t="shared" si="40"/>
        <v>0</v>
      </c>
      <c r="AH55" s="164">
        <f t="shared" si="40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 t="str">
        <f>IF($AR$57=0,"",IF($C$2&lt;6,"",IF($C$2&gt;=6,(AR58+AR59)/AR57)))</f>
        <v/>
      </c>
      <c r="AS55" s="128" t="str">
        <f t="shared" ref="AS55:AT55" si="41">IF($AR$57=0,"",IF($C$2&lt;6,"",IF($C$2&gt;=6,(AS58+AS59)/AS57)))</f>
        <v/>
      </c>
      <c r="AT55" s="128" t="str">
        <f t="shared" si="41"/>
        <v/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COUNTIF(X18:X53,0)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0</v>
      </c>
      <c r="AQ56" s="3"/>
      <c r="AR56" s="128" t="str">
        <f>IF($AR$57=0,"",IF($C$2&lt;6,"",IF($C$2&gt;=6,(AR59/AR57))))</f>
        <v/>
      </c>
      <c r="AS56" s="128" t="str">
        <f t="shared" ref="AS56:AT56" si="43">IF($AR$57=0,"",IF($C$2&lt;6,"",IF($C$2&gt;=6,(AS59/AS57))))</f>
        <v/>
      </c>
      <c r="AT56" s="128" t="str">
        <f t="shared" si="43"/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8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4">COUNTIF(AR18:AR53,"&gt;""")</f>
        <v>0</v>
      </c>
      <c r="AS57" s="77">
        <f t="shared" si="44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45692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0</v>
      </c>
      <c r="AS58" s="102">
        <f t="shared" ref="AS58:AT58" si="45">COUNTIF(AS18:AS53,"1F")</f>
        <v>0</v>
      </c>
      <c r="AT58" s="102">
        <f t="shared" si="45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0</v>
      </c>
      <c r="AS59" s="102">
        <f t="shared" ref="AS59" si="46">COUNTIF(AS18:AS53,"2F")</f>
        <v>0</v>
      </c>
      <c r="AT59" s="102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7">R55</f>
        <v>#DIV/0!</v>
      </c>
      <c r="D63" s="10" t="e">
        <f t="shared" si="47"/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str">
        <f>$AJ$54</f>
        <v/>
      </c>
      <c r="J63" s="14" t="str">
        <f>$AN$54</f>
        <v/>
      </c>
      <c r="K63" s="10" t="str">
        <f>$AO$54</f>
        <v/>
      </c>
      <c r="L63" s="10" t="str">
        <f>$AP$54</f>
        <v/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 t="e">
        <f>C68/$B$54</f>
        <v>#DIV/0!</v>
      </c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 t="e">
        <f>C69/$B$54</f>
        <v>#DIV/0!</v>
      </c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 t="e">
        <f>IF($D$7="ja",C70,IF($D7="nee",C72))</f>
        <v>#DIV/0!</v>
      </c>
      <c r="D74" s="10" t="e">
        <f>IF($D$7="ja",D70,IF($D7="nee",D72))</f>
        <v>#DIV/0!</v>
      </c>
      <c r="E74" s="10" t="e">
        <f>IF($D$7="ja",E70,IF($D7="nee",E72))</f>
        <v>#DIV/0!</v>
      </c>
      <c r="F74" s="10" t="e">
        <f>IF($D$7="ja",F70,IF($D7="nee",F72))</f>
        <v>#DIV/0!</v>
      </c>
      <c r="G74" s="10" t="e">
        <f>IF($D$7="ja",G70,IF($D7="nee",G72))</f>
        <v>#DIV/0!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3:D3"/>
    <mergeCell ref="B5:AX5"/>
    <mergeCell ref="B7:C7"/>
    <mergeCell ref="B8:C8"/>
    <mergeCell ref="G10:H10"/>
    <mergeCell ref="I10:J10"/>
    <mergeCell ref="K10:L10"/>
    <mergeCell ref="AR10:AT10"/>
    <mergeCell ref="C54:F54"/>
    <mergeCell ref="G55:H55"/>
    <mergeCell ref="I55:J55"/>
    <mergeCell ref="K55:L55"/>
    <mergeCell ref="C58:D58"/>
  </mergeCells>
  <phoneticPr fontId="53" type="noConversion"/>
  <conditionalFormatting sqref="B18:C53">
    <cfRule type="cellIs" dxfId="216" priority="38" stopIfTrue="1" operator="equal">
      <formula>""</formula>
    </cfRule>
  </conditionalFormatting>
  <conditionalFormatting sqref="D7:D8 C9">
    <cfRule type="cellIs" dxfId="215" priority="62" stopIfTrue="1" operator="equal">
      <formula>"nee"</formula>
    </cfRule>
    <cfRule type="cellIs" dxfId="214" priority="61" stopIfTrue="1" operator="equal">
      <formula>"ja"</formula>
    </cfRule>
  </conditionalFormatting>
  <conditionalFormatting sqref="D18:D53">
    <cfRule type="cellIs" dxfId="213" priority="73" stopIfTrue="1" operator="equal">
      <formula>""</formula>
    </cfRule>
  </conditionalFormatting>
  <conditionalFormatting sqref="D18:E53">
    <cfRule type="cellIs" dxfId="212" priority="71" stopIfTrue="1" operator="equal">
      <formula>"x"</formula>
    </cfRule>
  </conditionalFormatting>
  <conditionalFormatting sqref="E18:E53">
    <cfRule type="cellIs" dxfId="211" priority="72" stopIfTrue="1" operator="equal">
      <formula>""</formula>
    </cfRule>
  </conditionalFormatting>
  <conditionalFormatting sqref="F11:F13">
    <cfRule type="expression" dxfId="210" priority="66" stopIfTrue="1">
      <formula>$K$3="ja"</formula>
    </cfRule>
    <cfRule type="expression" dxfId="209" priority="65" stopIfTrue="1">
      <formula>$I$3="ja"</formula>
    </cfRule>
  </conditionalFormatting>
  <conditionalFormatting sqref="F18:F53">
    <cfRule type="cellIs" dxfId="208" priority="48" stopIfTrue="1" operator="greaterThan">
      <formula>""</formula>
    </cfRule>
    <cfRule type="cellIs" dxfId="207" priority="47" stopIfTrue="1" operator="equal">
      <formula>""</formula>
    </cfRule>
  </conditionalFormatting>
  <conditionalFormatting sqref="G11:G13">
    <cfRule type="expression" dxfId="206" priority="56">
      <formula>$J$2="ja"</formula>
    </cfRule>
    <cfRule type="expression" dxfId="205" priority="68" stopIfTrue="1">
      <formula>$K$2="ja"</formula>
    </cfRule>
    <cfRule type="expression" dxfId="204" priority="67" stopIfTrue="1">
      <formula>$I$2="ja"</formula>
    </cfRule>
  </conditionalFormatting>
  <conditionalFormatting sqref="G18:L53">
    <cfRule type="cellIs" dxfId="203" priority="60" stopIfTrue="1" operator="notEqual">
      <formula>$C18</formula>
    </cfRule>
    <cfRule type="cellIs" dxfId="202" priority="59" stopIfTrue="1" operator="lessThanOrEqual">
      <formula>$C18</formula>
    </cfRule>
    <cfRule type="cellIs" dxfId="201" priority="58" stopIfTrue="1" operator="equal">
      <formula>0</formula>
    </cfRule>
  </conditionalFormatting>
  <conditionalFormatting sqref="H11:H13">
    <cfRule type="expression" dxfId="200" priority="69" stopIfTrue="1">
      <formula>$I$3="ja"</formula>
    </cfRule>
  </conditionalFormatting>
  <conditionalFormatting sqref="H11:I13">
    <cfRule type="expression" dxfId="199" priority="54">
      <formula>$L$2="ja"</formula>
    </cfRule>
  </conditionalFormatting>
  <conditionalFormatting sqref="H11:J13">
    <cfRule type="expression" dxfId="198" priority="53">
      <formula>$K$3="ja"</formula>
    </cfRule>
  </conditionalFormatting>
  <conditionalFormatting sqref="I11:I13">
    <cfRule type="expression" dxfId="197" priority="55">
      <formula>$J$2="ja"</formula>
    </cfRule>
    <cfRule type="expression" dxfId="196" priority="57">
      <formula>$K$2="ja"</formula>
    </cfRule>
  </conditionalFormatting>
  <conditionalFormatting sqref="I11:Q13">
    <cfRule type="expression" dxfId="195" priority="42">
      <formula>$I$3="ja"</formula>
    </cfRule>
  </conditionalFormatting>
  <conditionalFormatting sqref="K11:Q13">
    <cfRule type="expression" dxfId="194" priority="45" stopIfTrue="1">
      <formula>$R$2="ja"</formula>
    </cfRule>
    <cfRule type="expression" dxfId="193" priority="44" stopIfTrue="1">
      <formula>$L$2="ja"</formula>
    </cfRule>
    <cfRule type="expression" dxfId="192" priority="43" stopIfTrue="1">
      <formula>$K$2="ja"</formula>
    </cfRule>
    <cfRule type="expression" dxfId="191" priority="41">
      <formula>$J$2="ja"</formula>
    </cfRule>
  </conditionalFormatting>
  <conditionalFormatting sqref="AI18:AI53">
    <cfRule type="cellIs" dxfId="190" priority="70" stopIfTrue="1" operator="notEqual">
      <formula>""</formula>
    </cfRule>
  </conditionalFormatting>
  <conditionalFormatting sqref="AJ18:AJ53">
    <cfRule type="cellIs" dxfId="189" priority="2" stopIfTrue="1" operator="lessThan">
      <formula>1</formula>
    </cfRule>
    <cfRule type="cellIs" dxfId="188" priority="1" stopIfTrue="1" operator="equal">
      <formula>1</formula>
    </cfRule>
  </conditionalFormatting>
  <conditionalFormatting sqref="AJ11:AK13">
    <cfRule type="cellIs" dxfId="187" priority="40" stopIfTrue="1" operator="lessThan">
      <formula>1</formula>
    </cfRule>
    <cfRule type="cellIs" dxfId="186" priority="39" stopIfTrue="1" operator="equal">
      <formula>1</formula>
    </cfRule>
  </conditionalFormatting>
  <conditionalFormatting sqref="AK18:AK53">
    <cfRule type="expression" dxfId="185" priority="37">
      <formula>$AL18&gt;=$AQ18</formula>
    </cfRule>
    <cfRule type="expression" dxfId="184" priority="34">
      <formula>$F18=""</formula>
    </cfRule>
    <cfRule type="expression" dxfId="183" priority="35">
      <formula>$AL18=""</formula>
    </cfRule>
    <cfRule type="expression" dxfId="182" priority="36">
      <formula>$AL18&lt;$AQ18</formula>
    </cfRule>
  </conditionalFormatting>
  <conditionalFormatting sqref="AK18:AK54">
    <cfRule type="expression" dxfId="181" priority="33">
      <formula>$B18&gt;0</formula>
    </cfRule>
  </conditionalFormatting>
  <conditionalFormatting sqref="AL18:AM53 AY18:AZ53">
    <cfRule type="expression" dxfId="180" priority="46" stopIfTrue="1">
      <formula>$K$3="ja"</formula>
    </cfRule>
  </conditionalFormatting>
  <conditionalFormatting sqref="AN18:AN53">
    <cfRule type="cellIs" dxfId="179" priority="49" stopIfTrue="1" operator="equal">
      <formula>1</formula>
    </cfRule>
    <cfRule type="cellIs" dxfId="178" priority="50" stopIfTrue="1" operator="equal">
      <formula>""</formula>
    </cfRule>
  </conditionalFormatting>
  <conditionalFormatting sqref="AO18:AO53">
    <cfRule type="cellIs" dxfId="177" priority="51" stopIfTrue="1" operator="equal">
      <formula>1</formula>
    </cfRule>
    <cfRule type="cellIs" dxfId="176" priority="52" stopIfTrue="1" operator="equal">
      <formula>""</formula>
    </cfRule>
  </conditionalFormatting>
  <conditionalFormatting sqref="AP18:AP53">
    <cfRule type="cellIs" dxfId="175" priority="32" stopIfTrue="1" operator="equal">
      <formula>""</formula>
    </cfRule>
    <cfRule type="expression" dxfId="174" priority="31" stopIfTrue="1">
      <formula>$B18&gt;0</formula>
    </cfRule>
    <cfRule type="cellIs" dxfId="173" priority="30" stopIfTrue="1" operator="equal">
      <formula>"x"</formula>
    </cfRule>
  </conditionalFormatting>
  <conditionalFormatting sqref="AQ18:AQ54">
    <cfRule type="expression" dxfId="172" priority="29" stopIfTrue="1">
      <formula>$K$3="ja"</formula>
    </cfRule>
  </conditionalFormatting>
  <conditionalFormatting sqref="AQ54">
    <cfRule type="expression" dxfId="171" priority="28" stopIfTrue="1">
      <formula>$I$3="ja"</formula>
    </cfRule>
  </conditionalFormatting>
  <conditionalFormatting sqref="AR11:AR13">
    <cfRule type="expression" dxfId="170" priority="22" stopIfTrue="1">
      <formula>$I$3="ja"</formula>
    </cfRule>
  </conditionalFormatting>
  <conditionalFormatting sqref="AR11:AS13">
    <cfRule type="expression" dxfId="169" priority="25">
      <formula>$K$3="ja"</formula>
    </cfRule>
    <cfRule type="expression" dxfId="168" priority="24">
      <formula>$L$2="ja"</formula>
    </cfRule>
  </conditionalFormatting>
  <conditionalFormatting sqref="AR18:AS53">
    <cfRule type="cellIs" dxfId="167" priority="3" operator="equal">
      <formula>"2F"</formula>
    </cfRule>
  </conditionalFormatting>
  <conditionalFormatting sqref="AR18:AT53">
    <cfRule type="cellIs" dxfId="166" priority="6" operator="equal">
      <formula>"1F"</formula>
    </cfRule>
    <cfRule type="expression" dxfId="165" priority="7" stopIfTrue="1">
      <formula>$K$3="ja"</formula>
    </cfRule>
    <cfRule type="cellIs" dxfId="164" priority="5" operator="equal">
      <formula>"&lt;1F"</formula>
    </cfRule>
  </conditionalFormatting>
  <conditionalFormatting sqref="AR54:AT54">
    <cfRule type="expression" dxfId="163" priority="15" stopIfTrue="1">
      <formula>$K$3="ja"</formula>
    </cfRule>
  </conditionalFormatting>
  <conditionalFormatting sqref="AR54:AX54">
    <cfRule type="expression" dxfId="162" priority="16" stopIfTrue="1">
      <formula>$I$3="ja"</formula>
    </cfRule>
  </conditionalFormatting>
  <conditionalFormatting sqref="AS11:AS13">
    <cfRule type="expression" dxfId="161" priority="23">
      <formula>$K$2="ja"</formula>
    </cfRule>
  </conditionalFormatting>
  <conditionalFormatting sqref="AS11:AT13">
    <cfRule type="expression" dxfId="160" priority="17">
      <formula>$J$2="ja"</formula>
    </cfRule>
  </conditionalFormatting>
  <conditionalFormatting sqref="AS11:AU13">
    <cfRule type="expression" dxfId="159" priority="18">
      <formula>$I$3="ja"</formula>
    </cfRule>
  </conditionalFormatting>
  <conditionalFormatting sqref="AT11:AT13">
    <cfRule type="expression" dxfId="158" priority="21" stopIfTrue="1">
      <formula>$R$2="ja"</formula>
    </cfRule>
    <cfRule type="expression" dxfId="157" priority="19" stopIfTrue="1">
      <formula>$K$2="ja"</formula>
    </cfRule>
    <cfRule type="expression" dxfId="156" priority="20" stopIfTrue="1">
      <formula>$L$2="ja"</formula>
    </cfRule>
  </conditionalFormatting>
  <conditionalFormatting sqref="AT18:AT53">
    <cfRule type="cellIs" dxfId="155" priority="4" operator="equal">
      <formula>"1S"</formula>
    </cfRule>
  </conditionalFormatting>
  <conditionalFormatting sqref="AU11:AU13 AX11:AX13">
    <cfRule type="expression" dxfId="154" priority="27" stopIfTrue="1">
      <formula>$K$3="ja"</formula>
    </cfRule>
  </conditionalFormatting>
  <conditionalFormatting sqref="AU18:AU53">
    <cfRule type="expression" dxfId="153" priority="13">
      <formula>$AV18&gt;=$AQ18</formula>
    </cfRule>
    <cfRule type="expression" dxfId="152" priority="12">
      <formula>$AV18&lt;$AQ18</formula>
    </cfRule>
    <cfRule type="expression" dxfId="151" priority="11">
      <formula>$AV18=""</formula>
    </cfRule>
  </conditionalFormatting>
  <conditionalFormatting sqref="AU54:AX54">
    <cfRule type="expression" dxfId="150" priority="26" stopIfTrue="1">
      <formula>$K$3="ja"</formula>
    </cfRule>
  </conditionalFormatting>
  <conditionalFormatting sqref="AV18:AW53">
    <cfRule type="expression" dxfId="149" priority="14" stopIfTrue="1">
      <formula>$K$3="ja"</formula>
    </cfRule>
  </conditionalFormatting>
  <conditionalFormatting sqref="AX18:AX53">
    <cfRule type="expression" dxfId="148" priority="9">
      <formula>$AY18&lt;$AV18</formula>
    </cfRule>
    <cfRule type="expression" dxfId="147" priority="8">
      <formula>$AY18=""</formula>
    </cfRule>
    <cfRule type="expression" dxfId="146" priority="10">
      <formula>$AY18&gt;=$AV18</formula>
    </cfRule>
  </conditionalFormatting>
  <conditionalFormatting sqref="AZ54">
    <cfRule type="expression" dxfId="145" priority="63" stopIfTrue="1">
      <formula>$I$3="ja"</formula>
    </cfRule>
    <cfRule type="expression" dxfId="144" priority="64" stopIfTrue="1">
      <formula>$K$3="ja"</formula>
    </cfRule>
  </conditionalFormatting>
  <dataValidations count="5">
    <dataValidation type="list" allowBlank="1" showInputMessage="1" showErrorMessage="1" sqref="F18:F53" xr:uid="{33509D4B-B8EA-41B0-ACDC-5AB4E44288D4}">
      <formula1>"PRO,BBL,BBL/Kader,Kader,Kader/TL,TL,TL/Havo,Havo,Havo/Vwo,Vwo,"</formula1>
    </dataValidation>
    <dataValidation type="list" allowBlank="1" showInputMessage="1" showErrorMessage="1" sqref="AX18:AX53 AU18:AU53" xr:uid="{F1156A01-B1FC-4A4D-86D4-2BE97C588EA9}">
      <formula1>"PRO,LWOO,BBL,BBL/Kader,Kader,Kader/TL,TL,TL/Havo,Havo,Havo/Vwo,Vwo,"</formula1>
    </dataValidation>
    <dataValidation type="list" allowBlank="1" showInputMessage="1" showErrorMessage="1" sqref="D7" xr:uid="{19845E9E-5C06-4E41-AFF8-1AD36327B06C}">
      <formula1>"ja,nee,"</formula1>
    </dataValidation>
    <dataValidation type="list" allowBlank="1" showInputMessage="1" showErrorMessage="1" sqref="C2" xr:uid="{439AD988-4007-43A5-B016-261CBEBCFBA2}">
      <formula1>"3,4,5,6,7,8,"</formula1>
    </dataValidation>
    <dataValidation type="list" allowBlank="1" showInputMessage="1" showErrorMessage="1" sqref="D2" xr:uid="{1990B67A-1D78-4FD5-8416-0CCF5C1ADDDB}">
      <formula1>"--,A,B,C,D,E,F,G,H,I,J,"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72855-08CE-4D1C-A4CF-DFDEB888E6D3}">
  <sheetPr codeName="Blad7">
    <tabColor rgb="FFCC00FF"/>
  </sheetPr>
  <dimension ref="A1:AZ75"/>
  <sheetViews>
    <sheetView showGridLines="0" showRowColHeaders="0" showWhiteSpace="0" zoomScale="85" zoomScaleNormal="85" workbookViewId="0">
      <selection activeCell="D18" sqref="D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8</v>
      </c>
      <c r="D2" s="76"/>
      <c r="E2" s="13"/>
      <c r="F2" s="192"/>
      <c r="G2" s="192"/>
      <c r="I2" s="77" t="b">
        <f>IF($C$2=3,"ja",IF($C$2="3A","ja",IF($C$2="3B","ja",IF($C$2="3C","ja"))))</f>
        <v>0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str">
        <f>IF($C$2=8,"ja",IF($C$2="8A","ja",IF($C$2="8B","ja",IF($C$2="8C","ja"))))</f>
        <v>ja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45692</v>
      </c>
      <c r="D3" s="298"/>
      <c r="E3" s="13"/>
      <c r="F3" s="193"/>
      <c r="G3" s="193"/>
      <c r="H3" s="3"/>
      <c r="I3" s="77" t="b">
        <f>IF($C$2=7,"ja",IF($C$2="7A","ja",IF($C$2="7B","ja",IF($C$2="7C","ja"))))</f>
        <v>0</v>
      </c>
      <c r="J3" s="77"/>
      <c r="K3" s="77" t="str">
        <f>IF($C$2=8,"ja",IF($C$2="8A","ja",IF($C$2="8B","ja",IF($C$2="8C","ja"))))</f>
        <v>ja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1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41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267">
        <f>'8E7'!B18</f>
        <v>0</v>
      </c>
      <c r="C18" s="260" t="str">
        <f>IF('8E7'!C18="","",IF('8E7'!C18&gt;0,'8E7'!C18))</f>
        <v/>
      </c>
      <c r="D18" s="158"/>
      <c r="E18" s="158"/>
      <c r="F18" s="159"/>
      <c r="G18" s="204"/>
      <c r="H18" s="203"/>
      <c r="I18" s="203"/>
      <c r="J18" s="203"/>
      <c r="K18" s="203"/>
      <c r="L18" s="202"/>
      <c r="M18" s="162">
        <f>COUNTA(H18,I18,L18)</f>
        <v>0</v>
      </c>
      <c r="N18" s="163" t="str">
        <f>IF(L18="E",1,IF(L18="D",2,IF(L18="C",3,IF(L18="B",4,IF(L18="A",5,IF(L18=5,1,IF(L18=4,2,IF(L18=3,3,IF(L18=2,4,IF(L18=1,5,IF(L18="","")))))))))))</f>
        <v/>
      </c>
      <c r="O18" s="163" t="str">
        <f t="shared" ref="O18:O53" si="0">IF(H18="E",1,IF(H18="D",2,IF(H18="C",3,IF(H18="B",4,IF(H18="A",5,IF(H18=5,1,IF(H18=4,2,IF(H18=3,3,IF(H18=2,4,IF(H18=1,5,IF(H18="","")))))))))))</f>
        <v/>
      </c>
      <c r="P18" s="163" t="str">
        <f t="shared" ref="P18:P53" si="1">IF(I18="E",1,IF(I18="D",2,IF(I18="C",3,IF(I18="B",4,IF(I18="A",5,IF(I18=5,1,IF(I18=4,2,IF(I18=3,3,IF(I18=2,4,IF(I18=1,5,IF(I18="","")))))))))))</f>
        <v/>
      </c>
      <c r="Q18" s="163">
        <f>IF(M18&lt;3,2,IF($C$2&lt;6,0,IF($C$2&gt;=6,SUM(N18:P18))))</f>
        <v>2</v>
      </c>
      <c r="R18" s="103" t="str">
        <f t="shared" ref="R18:R53" si="2">IF(C18="","",IF(G18="","",IF(G18=$C18,1,IF(G18&lt;$C18,1,IF(G18&gt;$C18,"",IF(G18="A+",1))))))</f>
        <v/>
      </c>
      <c r="S18" s="103" t="str">
        <f t="shared" ref="S18:S53" si="3">IF(C18="","",IF(H18="","",IF(H18=$C18,1,IF(H18&lt;$C18,1,IF(H18&gt;$C18,"",IF(H18="A+",1))))))</f>
        <v/>
      </c>
      <c r="T18" s="103" t="str">
        <f t="shared" ref="T18:T53" si="4">IF(C18="","",IF(I18="","",IF(I18=$C18,1,IF(I18&lt;$C18,1,IF(I18&gt;$C18,"",IF(I18="A+",1))))))</f>
        <v/>
      </c>
      <c r="U18" s="103" t="str">
        <f>IF(C18="","",IF(J18="","",IF(J18=$C18,1,IF(J18&lt;$C18,1,IF(J18&gt;$C18,"",IF(J18="A+",1))))))</f>
        <v/>
      </c>
      <c r="V18" s="103" t="str">
        <f t="shared" ref="V18:V53" si="5">IF(C18="","",IF(K18="","",IF(K18=$C18,1,IF(K18&lt;$C18,1,IF(K18&gt;$C18,"",IF(K18="A+",1))))))</f>
        <v/>
      </c>
      <c r="W18" s="103" t="str">
        <f t="shared" ref="W18:W53" si="6">IF(C18="","",IF(L18="","",IF(L18=$C18,1,IF(L18&lt;$C18,1,IF(L18&gt;$C18,"",IF(L18="A+",1))))))</f>
        <v/>
      </c>
      <c r="X18" s="103">
        <f t="shared" ref="X18:X53" si="7">SUM(R18:W18)</f>
        <v>0</v>
      </c>
      <c r="Y18" s="164" t="b">
        <f t="shared" ref="Y18:Y53" si="8">IF($C18="A",$AJ18)</f>
        <v>0</v>
      </c>
      <c r="Z18" s="164" t="b">
        <f t="shared" ref="Z18:Z53" si="9">IF($C18="B",$AJ18)</f>
        <v>0</v>
      </c>
      <c r="AA18" s="164" t="b">
        <f t="shared" ref="AA18:AA53" si="10">IF($C18="C",$AJ18)</f>
        <v>0</v>
      </c>
      <c r="AB18" s="164" t="b">
        <f t="shared" ref="AB18:AB53" si="11">IF($C18="D",$AJ18)</f>
        <v>0</v>
      </c>
      <c r="AC18" s="164" t="b">
        <f t="shared" ref="AC18:AC53" si="12">IF($C18="E",$AJ18)</f>
        <v>0</v>
      </c>
      <c r="AD18" s="164" t="b">
        <f>IF($C18=1,$AJ18)</f>
        <v>0</v>
      </c>
      <c r="AE18" s="164" t="b">
        <f>IF($C18=2,$AJ18)</f>
        <v>0</v>
      </c>
      <c r="AF18" s="164" t="b">
        <f>IF($C18=3,$AJ18)</f>
        <v>0</v>
      </c>
      <c r="AG18" s="164" t="b">
        <f>IF($C18=4,$AJ18)</f>
        <v>0</v>
      </c>
      <c r="AH18" s="164" t="b">
        <f>IF($C18=5,$AJ18)</f>
        <v>0</v>
      </c>
      <c r="AI18" s="165" t="str">
        <f t="shared" ref="AI18:AI53" si="13">IF(C18="","",IF(C18&gt;0,COUNTA(G18:L18)))</f>
        <v/>
      </c>
      <c r="AJ18" s="264" t="str">
        <f t="shared" ref="AJ18:AJ53" si="14">IF(AI18=0,"",IF(AI18="","",IF(AI18&gt;0,X18/AI18)))</f>
        <v/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7" t="str">
        <f>IF(AK18="","",IF(AK18="PRO",1,IF(AK18="LWOO",2,IF(AK18="BBL",3,IF(AK18="BBL/Kader",4,IF(AK18="Kader",5,IF(AK18="Kader/TL",6,IF(AK18="TL",7,IF(AK18="TL/Havo",8,IF(AK18="Havo",9,IF(AK18="Havo/VWO",10,IF(AK18="VWO",11))))))))))))</f>
        <v/>
      </c>
      <c r="AM18" s="168">
        <f>IF(AL18="",0,IF(AL18&lt;AQ18,0,IF(AL18&gt;=AQ18,1)))</f>
        <v>0</v>
      </c>
      <c r="AN18" s="149" t="str">
        <f>IF(E18="","",IF(E18="x",1))</f>
        <v/>
      </c>
      <c r="AO18" s="150" t="str">
        <f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/>
      </c>
      <c r="AS18" s="245" t="str">
        <f>IF($C$2&lt;6,"",IF($M18&lt;3,"",IF(P18=1,"&lt;1F",IF(P18&gt;3,"2F",IF(P18&gt;1,"1F")))))</f>
        <v/>
      </c>
      <c r="AT18" s="245" t="str">
        <f>IF($C$2&lt;6,"",IF($M18&lt;3,"",IF(N18&lt;=2,"&lt;1F",IF(N18&gt;3,"1S",IF(N18&gt;2,"1F")))))</f>
        <v/>
      </c>
      <c r="AU18" s="244"/>
      <c r="AV18" s="245"/>
      <c r="AW18" s="245"/>
      <c r="AX18" s="244"/>
      <c r="AY18" s="243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267">
        <f>'8E7'!B19</f>
        <v>0</v>
      </c>
      <c r="C19" s="260" t="str">
        <f>IF('8E7'!C19="","",IF('8E7'!C19&gt;0,'8E7'!C19))</f>
        <v/>
      </c>
      <c r="D19" s="137"/>
      <c r="E19" s="137"/>
      <c r="F19" s="159"/>
      <c r="G19" s="204"/>
      <c r="H19" s="203"/>
      <c r="I19" s="203"/>
      <c r="J19" s="203"/>
      <c r="K19" s="156"/>
      <c r="L19" s="202"/>
      <c r="M19" s="162">
        <f t="shared" ref="M19:M53" si="16">COUNTA(H19,I19,L19)</f>
        <v>0</v>
      </c>
      <c r="N19" s="163" t="str">
        <f t="shared" ref="N19:N53" si="17">IF(L19="E",1,IF(L19="D",2,IF(L19="C",3,IF(L19="B",4,IF(L19="A",5,IF(L19=5,1,IF(L19=4,2,IF(L19=3,3,IF(L19=2,4,IF(L19=1,5,IF(L19="","")))))))))))</f>
        <v/>
      </c>
      <c r="O19" s="163" t="str">
        <f t="shared" si="0"/>
        <v/>
      </c>
      <c r="P19" s="163" t="str">
        <f t="shared" si="1"/>
        <v/>
      </c>
      <c r="Q19" s="163">
        <f t="shared" ref="Q19:Q53" si="18">IF($C$2&lt;6,0,IF($C$2&gt;=6,SUM(N19:P19)))</f>
        <v>0</v>
      </c>
      <c r="R19" s="103" t="str">
        <f t="shared" si="2"/>
        <v/>
      </c>
      <c r="S19" s="103" t="str">
        <f t="shared" si="3"/>
        <v/>
      </c>
      <c r="T19" s="103" t="str">
        <f t="shared" si="4"/>
        <v/>
      </c>
      <c r="U19" s="103" t="str">
        <f t="shared" ref="U19:U53" si="19">IF(C19="","",IF(J19="","",IF(J19=$C19,1,IF(J19&lt;$C19,1,IF(J19&gt;$C19,"",IF(J19="A+",1))))))</f>
        <v/>
      </c>
      <c r="V19" s="103" t="str">
        <f t="shared" si="5"/>
        <v/>
      </c>
      <c r="W19" s="103" t="str">
        <f t="shared" si="6"/>
        <v/>
      </c>
      <c r="X19" s="103">
        <f t="shared" si="7"/>
        <v>0</v>
      </c>
      <c r="Y19" s="164" t="b">
        <f t="shared" si="8"/>
        <v>0</v>
      </c>
      <c r="Z19" s="164" t="b">
        <f t="shared" si="9"/>
        <v>0</v>
      </c>
      <c r="AA19" s="164" t="b">
        <f t="shared" si="10"/>
        <v>0</v>
      </c>
      <c r="AB19" s="164" t="b">
        <f t="shared" si="11"/>
        <v>0</v>
      </c>
      <c r="AC19" s="164" t="b">
        <f t="shared" si="12"/>
        <v>0</v>
      </c>
      <c r="AD19" s="164" t="b">
        <f t="shared" ref="AD19:AD53" si="20">IF($C19="1",$AJ19)</f>
        <v>0</v>
      </c>
      <c r="AE19" s="164" t="b">
        <f t="shared" ref="AE19:AE53" si="21">IF($C19=2,$AJ19)</f>
        <v>0</v>
      </c>
      <c r="AF19" s="164" t="b">
        <f t="shared" ref="AF19:AF53" si="22">IF($C19=3,$AJ19)</f>
        <v>0</v>
      </c>
      <c r="AG19" s="164" t="b">
        <f t="shared" ref="AG19:AG53" si="23">IF($C19=4,$AJ19)</f>
        <v>0</v>
      </c>
      <c r="AH19" s="164" t="b">
        <f t="shared" ref="AH19:AH53" si="24">IF($C19=5,$AJ19)</f>
        <v>0</v>
      </c>
      <c r="AI19" s="169" t="str">
        <f t="shared" si="13"/>
        <v/>
      </c>
      <c r="AJ19" s="265" t="str">
        <f t="shared" si="14"/>
        <v/>
      </c>
      <c r="AK19" s="242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7" t="str">
        <f t="shared" ref="AL19:AL53" si="26">IF(AK19="","",IF(AK19="PRO",1,IF(AK19="LWOO",2,IF(AK19="BBL",3,IF(AK19="BBL/Kader",4,IF(AK19="Kader",5,IF(AK19="Kader/TL",6,IF(AK19="TL",7,IF(AK19="TL/Havo",8,IF(AK19="Havo",9,IF(AK19="Havo/VWO",10,IF(AK19="VWO",11))))))))))))</f>
        <v/>
      </c>
      <c r="AM19" s="168">
        <f t="shared" ref="AM19:AM53" si="27">IF(AL19="",0,IF(AL19&lt;AQ19,0,IF(AL19&gt;=AQ19,1)))</f>
        <v>0</v>
      </c>
      <c r="AN19" s="149" t="str">
        <f t="shared" ref="AN19:AN53" si="28">IF(E19="","",IF(E19="x",1))</f>
        <v/>
      </c>
      <c r="AO19" s="150" t="str">
        <f t="shared" ref="AO19:AO53" si="29">IF(D19="","",IF(D19="X",1))</f>
        <v/>
      </c>
      <c r="AP19" s="138"/>
      <c r="AQ19" s="167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1">IF($C$2&lt;6,"",IF(M19&lt;3,"",IF(O19=1,"&lt;1F",IF(O19&gt;3,"2F",IF(O19&gt;1,"1F")))))</f>
        <v/>
      </c>
      <c r="AS19" s="245" t="str">
        <f t="shared" ref="AS19:AS53" si="32">IF($C$2&lt;6,"",IF($M19&lt;3,"",IF(P19=1,"&lt;1F",IF(P19&gt;3,"2F",IF(P19&gt;1,"1F")))))</f>
        <v/>
      </c>
      <c r="AT19" s="245" t="str">
        <f t="shared" ref="AT19:AT53" si="33">IF($C$2&lt;6,"",IF($M19&lt;3,"",IF(N19&lt;=2,"&lt;1F",IF(N19&gt;3,"1S",IF(N19&gt;2,"1F")))))</f>
        <v/>
      </c>
      <c r="AU19" s="244"/>
      <c r="AV19" s="245"/>
      <c r="AW19" s="245"/>
      <c r="AX19" s="244"/>
      <c r="AY19" s="243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267">
        <f>'8E7'!B20</f>
        <v>0</v>
      </c>
      <c r="C20" s="260" t="str">
        <f>IF('8E7'!C20="","",IF('8E7'!C20&gt;0,'8E7'!C20))</f>
        <v/>
      </c>
      <c r="D20" s="137"/>
      <c r="E20" s="138"/>
      <c r="F20" s="159"/>
      <c r="G20" s="204"/>
      <c r="H20" s="203"/>
      <c r="I20" s="203"/>
      <c r="J20" s="203"/>
      <c r="K20" s="156"/>
      <c r="L20" s="202"/>
      <c r="M20" s="162">
        <f t="shared" si="16"/>
        <v>0</v>
      </c>
      <c r="N20" s="163" t="str">
        <f t="shared" si="17"/>
        <v/>
      </c>
      <c r="O20" s="163" t="str">
        <f t="shared" si="0"/>
        <v/>
      </c>
      <c r="P20" s="163" t="str">
        <f t="shared" si="1"/>
        <v/>
      </c>
      <c r="Q20" s="163">
        <f t="shared" si="18"/>
        <v>0</v>
      </c>
      <c r="R20" s="103" t="str">
        <f t="shared" si="2"/>
        <v/>
      </c>
      <c r="S20" s="103" t="str">
        <f t="shared" si="3"/>
        <v/>
      </c>
      <c r="T20" s="103" t="str">
        <f t="shared" si="4"/>
        <v/>
      </c>
      <c r="U20" s="103" t="str">
        <f t="shared" si="19"/>
        <v/>
      </c>
      <c r="V20" s="103" t="str">
        <f t="shared" si="5"/>
        <v/>
      </c>
      <c r="W20" s="103" t="str">
        <f t="shared" si="6"/>
        <v/>
      </c>
      <c r="X20" s="103">
        <f t="shared" si="7"/>
        <v>0</v>
      </c>
      <c r="Y20" s="164" t="b">
        <f t="shared" si="8"/>
        <v>0</v>
      </c>
      <c r="Z20" s="164" t="b">
        <f t="shared" si="9"/>
        <v>0</v>
      </c>
      <c r="AA20" s="164" t="b">
        <f t="shared" si="10"/>
        <v>0</v>
      </c>
      <c r="AB20" s="164" t="b">
        <f t="shared" si="11"/>
        <v>0</v>
      </c>
      <c r="AC20" s="164" t="b">
        <f t="shared" si="12"/>
        <v>0</v>
      </c>
      <c r="AD20" s="164" t="b">
        <f t="shared" si="20"/>
        <v>0</v>
      </c>
      <c r="AE20" s="164" t="b">
        <f t="shared" si="21"/>
        <v>0</v>
      </c>
      <c r="AF20" s="164" t="b">
        <f t="shared" si="22"/>
        <v>0</v>
      </c>
      <c r="AG20" s="164" t="b">
        <f t="shared" si="23"/>
        <v>0</v>
      </c>
      <c r="AH20" s="164" t="b">
        <f t="shared" si="24"/>
        <v>0</v>
      </c>
      <c r="AI20" s="169" t="str">
        <f t="shared" si="13"/>
        <v/>
      </c>
      <c r="AJ20" s="265" t="str">
        <f t="shared" si="14"/>
        <v/>
      </c>
      <c r="AK20" s="242" t="str">
        <f t="shared" si="25"/>
        <v/>
      </c>
      <c r="AL20" s="167" t="str">
        <f t="shared" si="26"/>
        <v/>
      </c>
      <c r="AM20" s="168">
        <f t="shared" si="27"/>
        <v>0</v>
      </c>
      <c r="AN20" s="149" t="str">
        <f t="shared" si="28"/>
        <v/>
      </c>
      <c r="AO20" s="150" t="str">
        <f t="shared" si="29"/>
        <v/>
      </c>
      <c r="AP20" s="138"/>
      <c r="AQ20" s="167" t="str">
        <f t="shared" si="30"/>
        <v/>
      </c>
      <c r="AR20" s="245" t="str">
        <f t="shared" si="31"/>
        <v/>
      </c>
      <c r="AS20" s="245" t="str">
        <f t="shared" si="32"/>
        <v/>
      </c>
      <c r="AT20" s="245" t="str">
        <f t="shared" si="33"/>
        <v/>
      </c>
      <c r="AU20" s="244"/>
      <c r="AV20" s="245"/>
      <c r="AW20" s="245"/>
      <c r="AX20" s="244"/>
      <c r="AY20" s="243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267">
        <f>'8E7'!B21</f>
        <v>0</v>
      </c>
      <c r="C21" s="260" t="str">
        <f>IF('8E7'!C21="","",IF('8E7'!C21&gt;0,'8E7'!C21))</f>
        <v/>
      </c>
      <c r="D21" s="138"/>
      <c r="E21" s="138"/>
      <c r="F21" s="159"/>
      <c r="G21" s="204"/>
      <c r="H21" s="203"/>
      <c r="I21" s="203"/>
      <c r="J21" s="203"/>
      <c r="K21" s="156"/>
      <c r="L21" s="202"/>
      <c r="M21" s="162">
        <f t="shared" si="16"/>
        <v>0</v>
      </c>
      <c r="N21" s="163" t="str">
        <f t="shared" si="17"/>
        <v/>
      </c>
      <c r="O21" s="163" t="str">
        <f t="shared" si="0"/>
        <v/>
      </c>
      <c r="P21" s="163" t="str">
        <f t="shared" si="1"/>
        <v/>
      </c>
      <c r="Q21" s="163">
        <f t="shared" si="18"/>
        <v>0</v>
      </c>
      <c r="R21" s="103" t="str">
        <f t="shared" si="2"/>
        <v/>
      </c>
      <c r="S21" s="103" t="str">
        <f t="shared" si="3"/>
        <v/>
      </c>
      <c r="T21" s="103" t="str">
        <f t="shared" si="4"/>
        <v/>
      </c>
      <c r="U21" s="103" t="str">
        <f t="shared" si="19"/>
        <v/>
      </c>
      <c r="V21" s="103" t="str">
        <f t="shared" si="5"/>
        <v/>
      </c>
      <c r="W21" s="103" t="str">
        <f t="shared" si="6"/>
        <v/>
      </c>
      <c r="X21" s="103">
        <f t="shared" si="7"/>
        <v>0</v>
      </c>
      <c r="Y21" s="164" t="b">
        <f t="shared" si="8"/>
        <v>0</v>
      </c>
      <c r="Z21" s="164" t="b">
        <f t="shared" si="9"/>
        <v>0</v>
      </c>
      <c r="AA21" s="164" t="b">
        <f t="shared" si="10"/>
        <v>0</v>
      </c>
      <c r="AB21" s="164" t="b">
        <f t="shared" si="11"/>
        <v>0</v>
      </c>
      <c r="AC21" s="164" t="b">
        <f t="shared" si="12"/>
        <v>0</v>
      </c>
      <c r="AD21" s="164" t="b">
        <f t="shared" si="20"/>
        <v>0</v>
      </c>
      <c r="AE21" s="164" t="b">
        <f t="shared" si="21"/>
        <v>0</v>
      </c>
      <c r="AF21" s="164" t="b">
        <f t="shared" si="22"/>
        <v>0</v>
      </c>
      <c r="AG21" s="164" t="b">
        <f t="shared" si="23"/>
        <v>0</v>
      </c>
      <c r="AH21" s="164" t="b">
        <f t="shared" si="24"/>
        <v>0</v>
      </c>
      <c r="AI21" s="169" t="str">
        <f t="shared" si="13"/>
        <v/>
      </c>
      <c r="AJ21" s="265" t="str">
        <f t="shared" si="14"/>
        <v/>
      </c>
      <c r="AK21" s="242" t="str">
        <f t="shared" si="25"/>
        <v/>
      </c>
      <c r="AL21" s="167" t="str">
        <f t="shared" si="26"/>
        <v/>
      </c>
      <c r="AM21" s="168">
        <f t="shared" si="27"/>
        <v>0</v>
      </c>
      <c r="AN21" s="149" t="str">
        <f t="shared" si="28"/>
        <v/>
      </c>
      <c r="AO21" s="150" t="str">
        <f t="shared" si="29"/>
        <v/>
      </c>
      <c r="AP21" s="138"/>
      <c r="AQ21" s="167" t="str">
        <f t="shared" si="30"/>
        <v/>
      </c>
      <c r="AR21" s="245" t="str">
        <f t="shared" si="31"/>
        <v/>
      </c>
      <c r="AS21" s="245" t="str">
        <f t="shared" si="32"/>
        <v/>
      </c>
      <c r="AT21" s="245" t="str">
        <f t="shared" si="33"/>
        <v/>
      </c>
      <c r="AU21" s="244"/>
      <c r="AV21" s="245"/>
      <c r="AW21" s="245"/>
      <c r="AX21" s="244"/>
      <c r="AY21" s="243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267">
        <f>'8E7'!B22</f>
        <v>0</v>
      </c>
      <c r="C22" s="260" t="str">
        <f>IF('8E7'!C22="","",IF('8E7'!C22&gt;0,'8E7'!C22))</f>
        <v/>
      </c>
      <c r="D22" s="138"/>
      <c r="E22" s="138"/>
      <c r="F22" s="159"/>
      <c r="G22" s="204"/>
      <c r="H22" s="203"/>
      <c r="I22" s="203"/>
      <c r="J22" s="203"/>
      <c r="K22" s="156"/>
      <c r="L22" s="202"/>
      <c r="M22" s="162">
        <f t="shared" si="16"/>
        <v>0</v>
      </c>
      <c r="N22" s="163" t="str">
        <f t="shared" si="17"/>
        <v/>
      </c>
      <c r="O22" s="163" t="str">
        <f t="shared" si="0"/>
        <v/>
      </c>
      <c r="P22" s="163" t="str">
        <f t="shared" si="1"/>
        <v/>
      </c>
      <c r="Q22" s="163">
        <f t="shared" si="18"/>
        <v>0</v>
      </c>
      <c r="R22" s="103" t="str">
        <f t="shared" si="2"/>
        <v/>
      </c>
      <c r="S22" s="103" t="str">
        <f t="shared" si="3"/>
        <v/>
      </c>
      <c r="T22" s="103" t="str">
        <f t="shared" si="4"/>
        <v/>
      </c>
      <c r="U22" s="103" t="str">
        <f t="shared" si="19"/>
        <v/>
      </c>
      <c r="V22" s="103" t="str">
        <f t="shared" si="5"/>
        <v/>
      </c>
      <c r="W22" s="103" t="str">
        <f t="shared" si="6"/>
        <v/>
      </c>
      <c r="X22" s="103">
        <f t="shared" si="7"/>
        <v>0</v>
      </c>
      <c r="Y22" s="164" t="b">
        <f t="shared" si="8"/>
        <v>0</v>
      </c>
      <c r="Z22" s="164" t="b">
        <f t="shared" si="9"/>
        <v>0</v>
      </c>
      <c r="AA22" s="164" t="b">
        <f t="shared" si="10"/>
        <v>0</v>
      </c>
      <c r="AB22" s="164" t="b">
        <f t="shared" si="11"/>
        <v>0</v>
      </c>
      <c r="AC22" s="164" t="b">
        <f t="shared" si="12"/>
        <v>0</v>
      </c>
      <c r="AD22" s="164" t="b">
        <f t="shared" si="20"/>
        <v>0</v>
      </c>
      <c r="AE22" s="164" t="b">
        <f t="shared" si="21"/>
        <v>0</v>
      </c>
      <c r="AF22" s="164" t="b">
        <f t="shared" si="22"/>
        <v>0</v>
      </c>
      <c r="AG22" s="164" t="b">
        <f t="shared" si="23"/>
        <v>0</v>
      </c>
      <c r="AH22" s="164" t="b">
        <f t="shared" si="24"/>
        <v>0</v>
      </c>
      <c r="AI22" s="169" t="str">
        <f t="shared" si="13"/>
        <v/>
      </c>
      <c r="AJ22" s="265" t="str">
        <f t="shared" si="14"/>
        <v/>
      </c>
      <c r="AK22" s="242" t="str">
        <f t="shared" si="25"/>
        <v/>
      </c>
      <c r="AL22" s="167" t="str">
        <f t="shared" si="26"/>
        <v/>
      </c>
      <c r="AM22" s="168">
        <f t="shared" si="27"/>
        <v>0</v>
      </c>
      <c r="AN22" s="149" t="str">
        <f t="shared" si="28"/>
        <v/>
      </c>
      <c r="AO22" s="150" t="str">
        <f t="shared" si="29"/>
        <v/>
      </c>
      <c r="AP22" s="138"/>
      <c r="AQ22" s="167" t="str">
        <f t="shared" si="30"/>
        <v/>
      </c>
      <c r="AR22" s="245" t="str">
        <f t="shared" si="31"/>
        <v/>
      </c>
      <c r="AS22" s="245" t="str">
        <f t="shared" si="32"/>
        <v/>
      </c>
      <c r="AT22" s="245" t="str">
        <f t="shared" si="33"/>
        <v/>
      </c>
      <c r="AU22" s="244"/>
      <c r="AV22" s="245"/>
      <c r="AW22" s="245"/>
      <c r="AX22" s="244"/>
      <c r="AY22" s="243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267">
        <f>'8E7'!B23</f>
        <v>0</v>
      </c>
      <c r="C23" s="260" t="str">
        <f>IF('8E7'!C23="","",IF('8E7'!C23&gt;0,'8E7'!C23))</f>
        <v/>
      </c>
      <c r="D23" s="138"/>
      <c r="E23" s="138"/>
      <c r="F23" s="159"/>
      <c r="G23" s="204"/>
      <c r="H23" s="203"/>
      <c r="I23" s="203"/>
      <c r="J23" s="203"/>
      <c r="K23" s="156"/>
      <c r="L23" s="202"/>
      <c r="M23" s="162">
        <f t="shared" si="16"/>
        <v>0</v>
      </c>
      <c r="N23" s="163" t="str">
        <f t="shared" si="17"/>
        <v/>
      </c>
      <c r="O23" s="163" t="str">
        <f t="shared" si="0"/>
        <v/>
      </c>
      <c r="P23" s="163" t="str">
        <f t="shared" si="1"/>
        <v/>
      </c>
      <c r="Q23" s="163">
        <f t="shared" si="18"/>
        <v>0</v>
      </c>
      <c r="R23" s="103" t="str">
        <f t="shared" si="2"/>
        <v/>
      </c>
      <c r="S23" s="103" t="str">
        <f t="shared" si="3"/>
        <v/>
      </c>
      <c r="T23" s="103" t="str">
        <f t="shared" si="4"/>
        <v/>
      </c>
      <c r="U23" s="103" t="str">
        <f t="shared" si="19"/>
        <v/>
      </c>
      <c r="V23" s="103" t="str">
        <f t="shared" si="5"/>
        <v/>
      </c>
      <c r="W23" s="103" t="str">
        <f t="shared" si="6"/>
        <v/>
      </c>
      <c r="X23" s="103">
        <f t="shared" si="7"/>
        <v>0</v>
      </c>
      <c r="Y23" s="164" t="b">
        <f t="shared" si="8"/>
        <v>0</v>
      </c>
      <c r="Z23" s="164" t="b">
        <f t="shared" si="9"/>
        <v>0</v>
      </c>
      <c r="AA23" s="164" t="b">
        <f t="shared" si="10"/>
        <v>0</v>
      </c>
      <c r="AB23" s="164" t="b">
        <f t="shared" si="11"/>
        <v>0</v>
      </c>
      <c r="AC23" s="164" t="b">
        <f t="shared" si="12"/>
        <v>0</v>
      </c>
      <c r="AD23" s="164" t="b">
        <f t="shared" si="20"/>
        <v>0</v>
      </c>
      <c r="AE23" s="164" t="b">
        <f t="shared" si="21"/>
        <v>0</v>
      </c>
      <c r="AF23" s="164" t="b">
        <f t="shared" si="22"/>
        <v>0</v>
      </c>
      <c r="AG23" s="164" t="b">
        <f t="shared" si="23"/>
        <v>0</v>
      </c>
      <c r="AH23" s="164" t="b">
        <f t="shared" si="24"/>
        <v>0</v>
      </c>
      <c r="AI23" s="169" t="str">
        <f t="shared" si="13"/>
        <v/>
      </c>
      <c r="AJ23" s="265" t="str">
        <f t="shared" si="14"/>
        <v/>
      </c>
      <c r="AK23" s="242" t="str">
        <f t="shared" si="25"/>
        <v/>
      </c>
      <c r="AL23" s="167" t="str">
        <f>IF(AK23="","",IF(AK23="PRO",1,IF(AK23="PRO/BBL",2,IF(AK23="BBL",3,IF(AK23="BBL/Kader",4,IF(AK23="Kader",5,IF(AK23="Kader/TL",6,IF(AK23="TL",7,IF(AK23="TL/Havo",8,IF(AK23="Havo",9,IF(AK23="Havo/VWO",10,IF(AK23="VWO",11))))))))))))</f>
        <v/>
      </c>
      <c r="AM23" s="168">
        <f t="shared" si="27"/>
        <v>0</v>
      </c>
      <c r="AN23" s="149" t="str">
        <f t="shared" si="28"/>
        <v/>
      </c>
      <c r="AO23" s="150" t="str">
        <f t="shared" si="29"/>
        <v/>
      </c>
      <c r="AP23" s="138"/>
      <c r="AQ23" s="167" t="str">
        <f t="shared" si="30"/>
        <v/>
      </c>
      <c r="AR23" s="245" t="str">
        <f t="shared" si="31"/>
        <v/>
      </c>
      <c r="AS23" s="245" t="str">
        <f t="shared" si="32"/>
        <v/>
      </c>
      <c r="AT23" s="245" t="str">
        <f t="shared" si="33"/>
        <v/>
      </c>
      <c r="AU23" s="244"/>
      <c r="AV23" s="245"/>
      <c r="AW23" s="245"/>
      <c r="AX23" s="244"/>
      <c r="AY23" s="243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267">
        <f>'8E7'!B24</f>
        <v>0</v>
      </c>
      <c r="C24" s="260" t="str">
        <f>IF('8E7'!C24="","",IF('8E7'!C24&gt;0,'8E7'!C24))</f>
        <v/>
      </c>
      <c r="D24" s="137"/>
      <c r="E24" s="137"/>
      <c r="F24" s="159"/>
      <c r="G24" s="204"/>
      <c r="H24" s="203"/>
      <c r="I24" s="203"/>
      <c r="J24" s="203"/>
      <c r="K24" s="156"/>
      <c r="L24" s="202"/>
      <c r="M24" s="162">
        <f t="shared" si="16"/>
        <v>0</v>
      </c>
      <c r="N24" s="163" t="str">
        <f t="shared" si="17"/>
        <v/>
      </c>
      <c r="O24" s="163" t="str">
        <f t="shared" si="0"/>
        <v/>
      </c>
      <c r="P24" s="163" t="str">
        <f t="shared" si="1"/>
        <v/>
      </c>
      <c r="Q24" s="163">
        <f t="shared" si="18"/>
        <v>0</v>
      </c>
      <c r="R24" s="103" t="str">
        <f t="shared" si="2"/>
        <v/>
      </c>
      <c r="S24" s="103" t="str">
        <f t="shared" si="3"/>
        <v/>
      </c>
      <c r="T24" s="103" t="str">
        <f t="shared" si="4"/>
        <v/>
      </c>
      <c r="U24" s="103" t="str">
        <f t="shared" si="19"/>
        <v/>
      </c>
      <c r="V24" s="103" t="str">
        <f t="shared" si="5"/>
        <v/>
      </c>
      <c r="W24" s="103" t="str">
        <f t="shared" si="6"/>
        <v/>
      </c>
      <c r="X24" s="103">
        <f t="shared" si="7"/>
        <v>0</v>
      </c>
      <c r="Y24" s="164" t="b">
        <f t="shared" si="8"/>
        <v>0</v>
      </c>
      <c r="Z24" s="164" t="b">
        <f t="shared" si="9"/>
        <v>0</v>
      </c>
      <c r="AA24" s="164" t="b">
        <f t="shared" si="10"/>
        <v>0</v>
      </c>
      <c r="AB24" s="164" t="b">
        <f t="shared" si="11"/>
        <v>0</v>
      </c>
      <c r="AC24" s="164" t="b">
        <f t="shared" si="12"/>
        <v>0</v>
      </c>
      <c r="AD24" s="164" t="b">
        <f t="shared" si="20"/>
        <v>0</v>
      </c>
      <c r="AE24" s="164" t="b">
        <f t="shared" si="21"/>
        <v>0</v>
      </c>
      <c r="AF24" s="164" t="b">
        <f t="shared" si="22"/>
        <v>0</v>
      </c>
      <c r="AG24" s="164" t="b">
        <f t="shared" si="23"/>
        <v>0</v>
      </c>
      <c r="AH24" s="164" t="b">
        <f t="shared" si="24"/>
        <v>0</v>
      </c>
      <c r="AI24" s="169" t="str">
        <f t="shared" si="13"/>
        <v/>
      </c>
      <c r="AJ24" s="265" t="str">
        <f t="shared" si="14"/>
        <v/>
      </c>
      <c r="AK24" s="242" t="str">
        <f t="shared" si="25"/>
        <v/>
      </c>
      <c r="AL24" s="167" t="str">
        <f t="shared" si="26"/>
        <v/>
      </c>
      <c r="AM24" s="168">
        <f t="shared" si="27"/>
        <v>0</v>
      </c>
      <c r="AN24" s="149" t="str">
        <f t="shared" si="28"/>
        <v/>
      </c>
      <c r="AO24" s="150" t="str">
        <f t="shared" si="29"/>
        <v/>
      </c>
      <c r="AP24" s="138"/>
      <c r="AQ24" s="167" t="str">
        <f t="shared" si="30"/>
        <v/>
      </c>
      <c r="AR24" s="245" t="str">
        <f t="shared" si="31"/>
        <v/>
      </c>
      <c r="AS24" s="245" t="str">
        <f t="shared" si="32"/>
        <v/>
      </c>
      <c r="AT24" s="245" t="str">
        <f t="shared" si="33"/>
        <v/>
      </c>
      <c r="AU24" s="244"/>
      <c r="AV24" s="245"/>
      <c r="AW24" s="245"/>
      <c r="AX24" s="244"/>
      <c r="AY24" s="243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267">
        <f>'8E7'!B25</f>
        <v>0</v>
      </c>
      <c r="C25" s="260" t="str">
        <f>IF('8E7'!C25="","",IF('8E7'!C25&gt;0,'8E7'!C25))</f>
        <v/>
      </c>
      <c r="D25" s="138"/>
      <c r="E25" s="138"/>
      <c r="F25" s="159"/>
      <c r="G25" s="172"/>
      <c r="H25" s="203"/>
      <c r="I25" s="203"/>
      <c r="J25" s="203"/>
      <c r="K25" s="171"/>
      <c r="L25" s="202"/>
      <c r="M25" s="162">
        <f t="shared" si="16"/>
        <v>0</v>
      </c>
      <c r="N25" s="163" t="str">
        <f t="shared" si="17"/>
        <v/>
      </c>
      <c r="O25" s="163" t="str">
        <f t="shared" si="0"/>
        <v/>
      </c>
      <c r="P25" s="163" t="str">
        <f t="shared" si="1"/>
        <v/>
      </c>
      <c r="Q25" s="163">
        <f t="shared" si="18"/>
        <v>0</v>
      </c>
      <c r="R25" s="103" t="str">
        <f t="shared" si="2"/>
        <v/>
      </c>
      <c r="S25" s="103" t="str">
        <f t="shared" si="3"/>
        <v/>
      </c>
      <c r="T25" s="103" t="str">
        <f t="shared" si="4"/>
        <v/>
      </c>
      <c r="U25" s="103" t="str">
        <f t="shared" si="19"/>
        <v/>
      </c>
      <c r="V25" s="103" t="str">
        <f t="shared" si="5"/>
        <v/>
      </c>
      <c r="W25" s="103" t="str">
        <f t="shared" si="6"/>
        <v/>
      </c>
      <c r="X25" s="103">
        <f t="shared" si="7"/>
        <v>0</v>
      </c>
      <c r="Y25" s="164" t="b">
        <f t="shared" si="8"/>
        <v>0</v>
      </c>
      <c r="Z25" s="164" t="b">
        <f t="shared" si="9"/>
        <v>0</v>
      </c>
      <c r="AA25" s="164" t="b">
        <f t="shared" si="10"/>
        <v>0</v>
      </c>
      <c r="AB25" s="164" t="b">
        <f t="shared" si="11"/>
        <v>0</v>
      </c>
      <c r="AC25" s="164" t="b">
        <f t="shared" si="12"/>
        <v>0</v>
      </c>
      <c r="AD25" s="164" t="b">
        <f t="shared" si="20"/>
        <v>0</v>
      </c>
      <c r="AE25" s="164" t="b">
        <f t="shared" si="21"/>
        <v>0</v>
      </c>
      <c r="AF25" s="164" t="b">
        <f t="shared" si="22"/>
        <v>0</v>
      </c>
      <c r="AG25" s="164" t="b">
        <f t="shared" si="23"/>
        <v>0</v>
      </c>
      <c r="AH25" s="164" t="b">
        <f t="shared" si="24"/>
        <v>0</v>
      </c>
      <c r="AI25" s="169" t="str">
        <f t="shared" si="13"/>
        <v/>
      </c>
      <c r="AJ25" s="265" t="str">
        <f t="shared" si="14"/>
        <v/>
      </c>
      <c r="AK25" s="242" t="str">
        <f t="shared" si="25"/>
        <v/>
      </c>
      <c r="AL25" s="167" t="str">
        <f t="shared" si="26"/>
        <v/>
      </c>
      <c r="AM25" s="168">
        <f t="shared" si="27"/>
        <v>0</v>
      </c>
      <c r="AN25" s="149" t="str">
        <f t="shared" si="28"/>
        <v/>
      </c>
      <c r="AO25" s="150" t="str">
        <f t="shared" si="29"/>
        <v/>
      </c>
      <c r="AP25" s="138"/>
      <c r="AQ25" s="167" t="str">
        <f t="shared" si="30"/>
        <v/>
      </c>
      <c r="AR25" s="245" t="str">
        <f t="shared" si="31"/>
        <v/>
      </c>
      <c r="AS25" s="245" t="str">
        <f t="shared" si="32"/>
        <v/>
      </c>
      <c r="AT25" s="245" t="str">
        <f t="shared" si="33"/>
        <v/>
      </c>
      <c r="AU25" s="244"/>
      <c r="AV25" s="24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6">IF(AV25="",0,IF(AV25&lt;AQ25,0,IF(AV25&gt;=AQ25,1)))</f>
        <v>0</v>
      </c>
      <c r="AX25" s="244"/>
      <c r="AY25" s="243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267">
        <f>'8E7'!B26</f>
        <v>0</v>
      </c>
      <c r="C26" s="260" t="str">
        <f>IF('8E7'!C26="","",IF('8E7'!C26&gt;0,'8E7'!C26))</f>
        <v/>
      </c>
      <c r="D26" s="138"/>
      <c r="E26" s="138"/>
      <c r="F26" s="159"/>
      <c r="G26" s="172"/>
      <c r="H26" s="203"/>
      <c r="I26" s="203"/>
      <c r="J26" s="203"/>
      <c r="K26" s="171"/>
      <c r="L26" s="202"/>
      <c r="M26" s="162">
        <f t="shared" si="16"/>
        <v>0</v>
      </c>
      <c r="N26" s="163" t="str">
        <f t="shared" si="17"/>
        <v/>
      </c>
      <c r="O26" s="163" t="str">
        <f t="shared" si="0"/>
        <v/>
      </c>
      <c r="P26" s="163" t="str">
        <f t="shared" si="1"/>
        <v/>
      </c>
      <c r="Q26" s="163">
        <f t="shared" si="18"/>
        <v>0</v>
      </c>
      <c r="R26" s="103" t="str">
        <f t="shared" si="2"/>
        <v/>
      </c>
      <c r="S26" s="103" t="str">
        <f t="shared" si="3"/>
        <v/>
      </c>
      <c r="T26" s="103" t="str">
        <f t="shared" si="4"/>
        <v/>
      </c>
      <c r="U26" s="103" t="str">
        <f t="shared" si="19"/>
        <v/>
      </c>
      <c r="V26" s="103" t="str">
        <f t="shared" si="5"/>
        <v/>
      </c>
      <c r="W26" s="103" t="str">
        <f t="shared" si="6"/>
        <v/>
      </c>
      <c r="X26" s="103">
        <f t="shared" si="7"/>
        <v>0</v>
      </c>
      <c r="Y26" s="164" t="b">
        <f t="shared" si="8"/>
        <v>0</v>
      </c>
      <c r="Z26" s="164" t="b">
        <f t="shared" si="9"/>
        <v>0</v>
      </c>
      <c r="AA26" s="164" t="b">
        <f t="shared" si="10"/>
        <v>0</v>
      </c>
      <c r="AB26" s="164" t="b">
        <f t="shared" si="11"/>
        <v>0</v>
      </c>
      <c r="AC26" s="164" t="b">
        <f t="shared" si="12"/>
        <v>0</v>
      </c>
      <c r="AD26" s="164" t="b">
        <f t="shared" si="20"/>
        <v>0</v>
      </c>
      <c r="AE26" s="164" t="b">
        <f t="shared" si="21"/>
        <v>0</v>
      </c>
      <c r="AF26" s="164" t="b">
        <f t="shared" si="22"/>
        <v>0</v>
      </c>
      <c r="AG26" s="164" t="b">
        <f t="shared" si="23"/>
        <v>0</v>
      </c>
      <c r="AH26" s="164" t="b">
        <f t="shared" si="24"/>
        <v>0</v>
      </c>
      <c r="AI26" s="169" t="str">
        <f t="shared" si="13"/>
        <v/>
      </c>
      <c r="AJ26" s="265" t="str">
        <f t="shared" si="14"/>
        <v/>
      </c>
      <c r="AK26" s="242" t="str">
        <f t="shared" si="25"/>
        <v/>
      </c>
      <c r="AL26" s="167" t="str">
        <f t="shared" si="26"/>
        <v/>
      </c>
      <c r="AM26" s="168">
        <f t="shared" si="27"/>
        <v>0</v>
      </c>
      <c r="AN26" s="149" t="str">
        <f t="shared" si="28"/>
        <v/>
      </c>
      <c r="AO26" s="150" t="str">
        <f t="shared" si="29"/>
        <v/>
      </c>
      <c r="AP26" s="138"/>
      <c r="AQ26" s="167" t="str">
        <f t="shared" si="30"/>
        <v/>
      </c>
      <c r="AR26" s="245" t="str">
        <f t="shared" si="31"/>
        <v/>
      </c>
      <c r="AS26" s="245" t="str">
        <f t="shared" si="32"/>
        <v/>
      </c>
      <c r="AT26" s="245" t="str">
        <f t="shared" si="33"/>
        <v/>
      </c>
      <c r="AU26" s="244"/>
      <c r="AV26" s="245" t="str">
        <f t="shared" si="35"/>
        <v/>
      </c>
      <c r="AW26" s="245">
        <f t="shared" si="36"/>
        <v>0</v>
      </c>
      <c r="AX26" s="244"/>
      <c r="AY26" s="243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267">
        <f>'8E7'!B27</f>
        <v>0</v>
      </c>
      <c r="C27" s="260" t="str">
        <f>IF('8E7'!C27="","",IF('8E7'!C27&gt;0,'8E7'!C27))</f>
        <v/>
      </c>
      <c r="D27" s="138"/>
      <c r="E27" s="138"/>
      <c r="F27" s="159"/>
      <c r="G27" s="172"/>
      <c r="H27" s="203"/>
      <c r="I27" s="203"/>
      <c r="J27" s="203"/>
      <c r="K27" s="171"/>
      <c r="L27" s="202"/>
      <c r="M27" s="162">
        <f t="shared" si="16"/>
        <v>0</v>
      </c>
      <c r="N27" s="163" t="str">
        <f t="shared" si="17"/>
        <v/>
      </c>
      <c r="O27" s="163" t="str">
        <f t="shared" si="0"/>
        <v/>
      </c>
      <c r="P27" s="163" t="str">
        <f t="shared" si="1"/>
        <v/>
      </c>
      <c r="Q27" s="163">
        <f t="shared" si="18"/>
        <v>0</v>
      </c>
      <c r="R27" s="103" t="str">
        <f t="shared" si="2"/>
        <v/>
      </c>
      <c r="S27" s="103" t="str">
        <f t="shared" si="3"/>
        <v/>
      </c>
      <c r="T27" s="103" t="str">
        <f t="shared" si="4"/>
        <v/>
      </c>
      <c r="U27" s="103" t="str">
        <f t="shared" si="19"/>
        <v/>
      </c>
      <c r="V27" s="103" t="str">
        <f t="shared" si="5"/>
        <v/>
      </c>
      <c r="W27" s="103" t="str">
        <f t="shared" si="6"/>
        <v/>
      </c>
      <c r="X27" s="103">
        <f t="shared" si="7"/>
        <v>0</v>
      </c>
      <c r="Y27" s="164" t="b">
        <f t="shared" si="8"/>
        <v>0</v>
      </c>
      <c r="Z27" s="164" t="b">
        <f t="shared" si="9"/>
        <v>0</v>
      </c>
      <c r="AA27" s="164" t="b">
        <f t="shared" si="10"/>
        <v>0</v>
      </c>
      <c r="AB27" s="164" t="b">
        <f t="shared" si="11"/>
        <v>0</v>
      </c>
      <c r="AC27" s="164" t="b">
        <f t="shared" si="12"/>
        <v>0</v>
      </c>
      <c r="AD27" s="164" t="b">
        <f t="shared" si="20"/>
        <v>0</v>
      </c>
      <c r="AE27" s="164" t="b">
        <f t="shared" si="21"/>
        <v>0</v>
      </c>
      <c r="AF27" s="164" t="b">
        <f t="shared" si="22"/>
        <v>0</v>
      </c>
      <c r="AG27" s="164" t="b">
        <f t="shared" si="23"/>
        <v>0</v>
      </c>
      <c r="AH27" s="164" t="b">
        <f t="shared" si="24"/>
        <v>0</v>
      </c>
      <c r="AI27" s="169" t="str">
        <f t="shared" si="13"/>
        <v/>
      </c>
      <c r="AJ27" s="265" t="str">
        <f t="shared" si="14"/>
        <v/>
      </c>
      <c r="AK27" s="242" t="str">
        <f t="shared" si="25"/>
        <v/>
      </c>
      <c r="AL27" s="167" t="str">
        <f t="shared" si="26"/>
        <v/>
      </c>
      <c r="AM27" s="168">
        <f t="shared" si="27"/>
        <v>0</v>
      </c>
      <c r="AN27" s="149" t="str">
        <f t="shared" si="28"/>
        <v/>
      </c>
      <c r="AO27" s="150" t="str">
        <f t="shared" si="29"/>
        <v/>
      </c>
      <c r="AP27" s="138"/>
      <c r="AQ27" s="167" t="str">
        <f t="shared" si="30"/>
        <v/>
      </c>
      <c r="AR27" s="245" t="str">
        <f t="shared" si="31"/>
        <v/>
      </c>
      <c r="AS27" s="245" t="str">
        <f t="shared" si="32"/>
        <v/>
      </c>
      <c r="AT27" s="245" t="str">
        <f t="shared" si="33"/>
        <v/>
      </c>
      <c r="AU27" s="244"/>
      <c r="AV27" s="245" t="str">
        <f t="shared" si="35"/>
        <v/>
      </c>
      <c r="AW27" s="245">
        <f t="shared" si="36"/>
        <v>0</v>
      </c>
      <c r="AX27" s="244"/>
      <c r="AY27" s="243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267">
        <f>'8E7'!B28</f>
        <v>0</v>
      </c>
      <c r="C28" s="260" t="str">
        <f>IF('8E7'!C28="","",IF('8E7'!C28&gt;0,'8E7'!C28))</f>
        <v/>
      </c>
      <c r="D28" s="138"/>
      <c r="E28" s="138"/>
      <c r="F28" s="159"/>
      <c r="G28" s="172"/>
      <c r="H28" s="203"/>
      <c r="I28" s="203"/>
      <c r="J28" s="203"/>
      <c r="K28" s="171"/>
      <c r="L28" s="202"/>
      <c r="M28" s="162">
        <f t="shared" si="16"/>
        <v>0</v>
      </c>
      <c r="N28" s="163" t="str">
        <f t="shared" si="17"/>
        <v/>
      </c>
      <c r="O28" s="163" t="str">
        <f t="shared" si="0"/>
        <v/>
      </c>
      <c r="P28" s="163" t="str">
        <f t="shared" si="1"/>
        <v/>
      </c>
      <c r="Q28" s="163">
        <f t="shared" si="18"/>
        <v>0</v>
      </c>
      <c r="R28" s="103" t="str">
        <f t="shared" si="2"/>
        <v/>
      </c>
      <c r="S28" s="103" t="str">
        <f t="shared" si="3"/>
        <v/>
      </c>
      <c r="T28" s="103" t="str">
        <f t="shared" si="4"/>
        <v/>
      </c>
      <c r="U28" s="103" t="str">
        <f t="shared" si="19"/>
        <v/>
      </c>
      <c r="V28" s="103" t="str">
        <f t="shared" si="5"/>
        <v/>
      </c>
      <c r="W28" s="103" t="str">
        <f t="shared" si="6"/>
        <v/>
      </c>
      <c r="X28" s="103">
        <f t="shared" si="7"/>
        <v>0</v>
      </c>
      <c r="Y28" s="164" t="b">
        <f t="shared" si="8"/>
        <v>0</v>
      </c>
      <c r="Z28" s="164" t="b">
        <f t="shared" si="9"/>
        <v>0</v>
      </c>
      <c r="AA28" s="164" t="b">
        <f t="shared" si="10"/>
        <v>0</v>
      </c>
      <c r="AB28" s="164" t="b">
        <f t="shared" si="11"/>
        <v>0</v>
      </c>
      <c r="AC28" s="164" t="b">
        <f t="shared" si="12"/>
        <v>0</v>
      </c>
      <c r="AD28" s="164" t="b">
        <f t="shared" si="20"/>
        <v>0</v>
      </c>
      <c r="AE28" s="164" t="b">
        <f t="shared" si="21"/>
        <v>0</v>
      </c>
      <c r="AF28" s="164" t="b">
        <f t="shared" si="22"/>
        <v>0</v>
      </c>
      <c r="AG28" s="164" t="b">
        <f t="shared" si="23"/>
        <v>0</v>
      </c>
      <c r="AH28" s="164" t="b">
        <f t="shared" si="24"/>
        <v>0</v>
      </c>
      <c r="AI28" s="169" t="str">
        <f t="shared" si="13"/>
        <v/>
      </c>
      <c r="AJ28" s="265" t="str">
        <f t="shared" si="14"/>
        <v/>
      </c>
      <c r="AK28" s="242" t="str">
        <f t="shared" si="25"/>
        <v/>
      </c>
      <c r="AL28" s="167" t="str">
        <f t="shared" si="26"/>
        <v/>
      </c>
      <c r="AM28" s="168">
        <f t="shared" si="27"/>
        <v>0</v>
      </c>
      <c r="AN28" s="149" t="str">
        <f t="shared" si="28"/>
        <v/>
      </c>
      <c r="AO28" s="150" t="str">
        <f t="shared" si="29"/>
        <v/>
      </c>
      <c r="AP28" s="138"/>
      <c r="AQ28" s="167" t="str">
        <f t="shared" si="30"/>
        <v/>
      </c>
      <c r="AR28" s="245" t="str">
        <f t="shared" si="31"/>
        <v/>
      </c>
      <c r="AS28" s="245" t="str">
        <f t="shared" si="32"/>
        <v/>
      </c>
      <c r="AT28" s="245" t="str">
        <f t="shared" si="33"/>
        <v/>
      </c>
      <c r="AU28" s="244"/>
      <c r="AV28" s="245" t="str">
        <f t="shared" si="35"/>
        <v/>
      </c>
      <c r="AW28" s="245">
        <f t="shared" si="36"/>
        <v>0</v>
      </c>
      <c r="AX28" s="244"/>
      <c r="AY28" s="243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267">
        <f>'8E7'!B29</f>
        <v>0</v>
      </c>
      <c r="C29" s="260" t="str">
        <f>IF('8E7'!C29="","",IF('8E7'!C29&gt;0,'8E7'!C29))</f>
        <v/>
      </c>
      <c r="D29" s="138"/>
      <c r="E29" s="138"/>
      <c r="F29" s="159"/>
      <c r="G29" s="172"/>
      <c r="H29" s="171"/>
      <c r="I29" s="171"/>
      <c r="J29" s="171"/>
      <c r="K29" s="171"/>
      <c r="L29" s="202"/>
      <c r="M29" s="162">
        <f t="shared" si="16"/>
        <v>0</v>
      </c>
      <c r="N29" s="163" t="str">
        <f t="shared" si="17"/>
        <v/>
      </c>
      <c r="O29" s="163" t="str">
        <f t="shared" si="0"/>
        <v/>
      </c>
      <c r="P29" s="163" t="str">
        <f t="shared" si="1"/>
        <v/>
      </c>
      <c r="Q29" s="163">
        <f t="shared" si="18"/>
        <v>0</v>
      </c>
      <c r="R29" s="103" t="str">
        <f t="shared" si="2"/>
        <v/>
      </c>
      <c r="S29" s="103" t="str">
        <f t="shared" si="3"/>
        <v/>
      </c>
      <c r="T29" s="103" t="str">
        <f t="shared" si="4"/>
        <v/>
      </c>
      <c r="U29" s="103" t="str">
        <f t="shared" si="19"/>
        <v/>
      </c>
      <c r="V29" s="103" t="str">
        <f t="shared" si="5"/>
        <v/>
      </c>
      <c r="W29" s="103" t="str">
        <f t="shared" si="6"/>
        <v/>
      </c>
      <c r="X29" s="103">
        <f t="shared" si="7"/>
        <v>0</v>
      </c>
      <c r="Y29" s="164" t="b">
        <f t="shared" si="8"/>
        <v>0</v>
      </c>
      <c r="Z29" s="164" t="b">
        <f t="shared" si="9"/>
        <v>0</v>
      </c>
      <c r="AA29" s="164" t="b">
        <f t="shared" si="10"/>
        <v>0</v>
      </c>
      <c r="AB29" s="164" t="b">
        <f t="shared" si="11"/>
        <v>0</v>
      </c>
      <c r="AC29" s="164" t="b">
        <f t="shared" si="12"/>
        <v>0</v>
      </c>
      <c r="AD29" s="164" t="b">
        <f t="shared" si="20"/>
        <v>0</v>
      </c>
      <c r="AE29" s="164" t="b">
        <f t="shared" si="21"/>
        <v>0</v>
      </c>
      <c r="AF29" s="164" t="b">
        <f t="shared" si="22"/>
        <v>0</v>
      </c>
      <c r="AG29" s="164" t="b">
        <f t="shared" si="23"/>
        <v>0</v>
      </c>
      <c r="AH29" s="164" t="b">
        <f t="shared" si="24"/>
        <v>0</v>
      </c>
      <c r="AI29" s="169" t="str">
        <f t="shared" si="13"/>
        <v/>
      </c>
      <c r="AJ29" s="265" t="str">
        <f t="shared" si="14"/>
        <v/>
      </c>
      <c r="AK29" s="242" t="str">
        <f t="shared" si="25"/>
        <v/>
      </c>
      <c r="AL29" s="167" t="str">
        <f t="shared" si="26"/>
        <v/>
      </c>
      <c r="AM29" s="168">
        <f t="shared" si="27"/>
        <v>0</v>
      </c>
      <c r="AN29" s="149" t="str">
        <f t="shared" si="28"/>
        <v/>
      </c>
      <c r="AO29" s="150" t="str">
        <f t="shared" si="29"/>
        <v/>
      </c>
      <c r="AP29" s="138"/>
      <c r="AQ29" s="167" t="str">
        <f t="shared" si="30"/>
        <v/>
      </c>
      <c r="AR29" s="245" t="str">
        <f t="shared" si="31"/>
        <v/>
      </c>
      <c r="AS29" s="245" t="str">
        <f t="shared" si="32"/>
        <v/>
      </c>
      <c r="AT29" s="245" t="str">
        <f t="shared" si="33"/>
        <v/>
      </c>
      <c r="AU29" s="244"/>
      <c r="AV29" s="245" t="str">
        <f t="shared" si="35"/>
        <v/>
      </c>
      <c r="AW29" s="245">
        <f t="shared" si="36"/>
        <v>0</v>
      </c>
      <c r="AX29" s="244"/>
      <c r="AY29" s="243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267">
        <f>'8E7'!B30</f>
        <v>0</v>
      </c>
      <c r="C30" s="260" t="str">
        <f>IF('8E7'!C30="","",IF('8E7'!C30&gt;0,'8E7'!C30))</f>
        <v/>
      </c>
      <c r="D30" s="138"/>
      <c r="E30" s="138"/>
      <c r="F30" s="159"/>
      <c r="G30" s="172"/>
      <c r="H30" s="171"/>
      <c r="I30" s="171"/>
      <c r="J30" s="171"/>
      <c r="K30" s="171"/>
      <c r="L30" s="173"/>
      <c r="M30" s="162">
        <f t="shared" si="16"/>
        <v>0</v>
      </c>
      <c r="N30" s="163" t="str">
        <f t="shared" si="17"/>
        <v/>
      </c>
      <c r="O30" s="163" t="str">
        <f t="shared" si="0"/>
        <v/>
      </c>
      <c r="P30" s="163" t="str">
        <f t="shared" si="1"/>
        <v/>
      </c>
      <c r="Q30" s="163">
        <f t="shared" si="18"/>
        <v>0</v>
      </c>
      <c r="R30" s="103" t="str">
        <f t="shared" si="2"/>
        <v/>
      </c>
      <c r="S30" s="103" t="str">
        <f t="shared" si="3"/>
        <v/>
      </c>
      <c r="T30" s="103" t="str">
        <f t="shared" si="4"/>
        <v/>
      </c>
      <c r="U30" s="103" t="str">
        <f t="shared" si="19"/>
        <v/>
      </c>
      <c r="V30" s="103" t="str">
        <f t="shared" si="5"/>
        <v/>
      </c>
      <c r="W30" s="103" t="str">
        <f t="shared" si="6"/>
        <v/>
      </c>
      <c r="X30" s="103">
        <f t="shared" si="7"/>
        <v>0</v>
      </c>
      <c r="Y30" s="164" t="b">
        <f t="shared" si="8"/>
        <v>0</v>
      </c>
      <c r="Z30" s="164" t="b">
        <f t="shared" si="9"/>
        <v>0</v>
      </c>
      <c r="AA30" s="164" t="b">
        <f t="shared" si="10"/>
        <v>0</v>
      </c>
      <c r="AB30" s="164" t="b">
        <f t="shared" si="11"/>
        <v>0</v>
      </c>
      <c r="AC30" s="164" t="b">
        <f t="shared" si="12"/>
        <v>0</v>
      </c>
      <c r="AD30" s="164" t="b">
        <f t="shared" si="20"/>
        <v>0</v>
      </c>
      <c r="AE30" s="164" t="b">
        <f t="shared" si="21"/>
        <v>0</v>
      </c>
      <c r="AF30" s="164" t="b">
        <f t="shared" si="22"/>
        <v>0</v>
      </c>
      <c r="AG30" s="164" t="b">
        <f t="shared" si="23"/>
        <v>0</v>
      </c>
      <c r="AH30" s="164" t="b">
        <f t="shared" si="24"/>
        <v>0</v>
      </c>
      <c r="AI30" s="169" t="str">
        <f t="shared" si="13"/>
        <v/>
      </c>
      <c r="AJ30" s="265" t="str">
        <f t="shared" si="14"/>
        <v/>
      </c>
      <c r="AK30" s="242" t="str">
        <f t="shared" si="25"/>
        <v/>
      </c>
      <c r="AL30" s="167" t="str">
        <f t="shared" si="26"/>
        <v/>
      </c>
      <c r="AM30" s="168">
        <f t="shared" si="27"/>
        <v>0</v>
      </c>
      <c r="AN30" s="149" t="str">
        <f t="shared" si="28"/>
        <v/>
      </c>
      <c r="AO30" s="150" t="str">
        <f t="shared" si="29"/>
        <v/>
      </c>
      <c r="AP30" s="138"/>
      <c r="AQ30" s="167" t="str">
        <f t="shared" si="30"/>
        <v/>
      </c>
      <c r="AR30" s="245" t="str">
        <f t="shared" si="31"/>
        <v/>
      </c>
      <c r="AS30" s="245" t="str">
        <f t="shared" si="32"/>
        <v/>
      </c>
      <c r="AT30" s="245" t="str">
        <f t="shared" si="33"/>
        <v/>
      </c>
      <c r="AU30" s="244"/>
      <c r="AV30" s="245" t="str">
        <f t="shared" si="35"/>
        <v/>
      </c>
      <c r="AW30" s="245">
        <f t="shared" si="36"/>
        <v>0</v>
      </c>
      <c r="AX30" s="244"/>
      <c r="AY30" s="243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267">
        <f>'8E7'!B31</f>
        <v>0</v>
      </c>
      <c r="C31" s="260" t="str">
        <f>IF('8E7'!C31="","",IF('8E7'!C31&gt;0,'8E7'!C31))</f>
        <v/>
      </c>
      <c r="D31" s="138"/>
      <c r="E31" s="138"/>
      <c r="F31" s="159"/>
      <c r="G31" s="172"/>
      <c r="H31" s="171"/>
      <c r="I31" s="171"/>
      <c r="J31" s="171"/>
      <c r="K31" s="171"/>
      <c r="L31" s="173"/>
      <c r="M31" s="162">
        <f t="shared" si="16"/>
        <v>0</v>
      </c>
      <c r="N31" s="163" t="str">
        <f t="shared" si="17"/>
        <v/>
      </c>
      <c r="O31" s="163" t="str">
        <f t="shared" si="0"/>
        <v/>
      </c>
      <c r="P31" s="163" t="str">
        <f t="shared" si="1"/>
        <v/>
      </c>
      <c r="Q31" s="163">
        <f t="shared" si="18"/>
        <v>0</v>
      </c>
      <c r="R31" s="103" t="str">
        <f t="shared" si="2"/>
        <v/>
      </c>
      <c r="S31" s="103" t="str">
        <f t="shared" si="3"/>
        <v/>
      </c>
      <c r="T31" s="103" t="str">
        <f t="shared" si="4"/>
        <v/>
      </c>
      <c r="U31" s="103" t="str">
        <f t="shared" si="19"/>
        <v/>
      </c>
      <c r="V31" s="103" t="str">
        <f t="shared" si="5"/>
        <v/>
      </c>
      <c r="W31" s="103" t="str">
        <f t="shared" si="6"/>
        <v/>
      </c>
      <c r="X31" s="103">
        <f t="shared" si="7"/>
        <v>0</v>
      </c>
      <c r="Y31" s="164" t="b">
        <f t="shared" si="8"/>
        <v>0</v>
      </c>
      <c r="Z31" s="164" t="b">
        <f t="shared" si="9"/>
        <v>0</v>
      </c>
      <c r="AA31" s="164" t="b">
        <f t="shared" si="10"/>
        <v>0</v>
      </c>
      <c r="AB31" s="164" t="b">
        <f t="shared" si="11"/>
        <v>0</v>
      </c>
      <c r="AC31" s="164" t="b">
        <f t="shared" si="12"/>
        <v>0</v>
      </c>
      <c r="AD31" s="164" t="b">
        <f t="shared" si="20"/>
        <v>0</v>
      </c>
      <c r="AE31" s="164" t="b">
        <f t="shared" si="21"/>
        <v>0</v>
      </c>
      <c r="AF31" s="164" t="b">
        <f t="shared" si="22"/>
        <v>0</v>
      </c>
      <c r="AG31" s="164" t="b">
        <f t="shared" si="23"/>
        <v>0</v>
      </c>
      <c r="AH31" s="164" t="b">
        <f t="shared" si="24"/>
        <v>0</v>
      </c>
      <c r="AI31" s="169" t="str">
        <f t="shared" si="13"/>
        <v/>
      </c>
      <c r="AJ31" s="265" t="str">
        <f t="shared" si="14"/>
        <v/>
      </c>
      <c r="AK31" s="242" t="str">
        <f t="shared" si="25"/>
        <v/>
      </c>
      <c r="AL31" s="167" t="str">
        <f t="shared" si="26"/>
        <v/>
      </c>
      <c r="AM31" s="168">
        <f t="shared" si="27"/>
        <v>0</v>
      </c>
      <c r="AN31" s="149" t="str">
        <f t="shared" si="28"/>
        <v/>
      </c>
      <c r="AO31" s="150" t="str">
        <f t="shared" si="29"/>
        <v/>
      </c>
      <c r="AP31" s="138"/>
      <c r="AQ31" s="167" t="str">
        <f t="shared" si="30"/>
        <v/>
      </c>
      <c r="AR31" s="245" t="str">
        <f t="shared" si="31"/>
        <v/>
      </c>
      <c r="AS31" s="245" t="str">
        <f t="shared" si="32"/>
        <v/>
      </c>
      <c r="AT31" s="245" t="str">
        <f t="shared" si="33"/>
        <v/>
      </c>
      <c r="AU31" s="244"/>
      <c r="AV31" s="245" t="str">
        <f t="shared" si="35"/>
        <v/>
      </c>
      <c r="AW31" s="245">
        <f t="shared" si="36"/>
        <v>0</v>
      </c>
      <c r="AX31" s="244"/>
      <c r="AY31" s="243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267">
        <f>'8E7'!B32</f>
        <v>0</v>
      </c>
      <c r="C32" s="260" t="str">
        <f>IF('8E7'!C32="","",IF('8E7'!C32&gt;0,'8E7'!C32))</f>
        <v/>
      </c>
      <c r="D32" s="138"/>
      <c r="E32" s="138"/>
      <c r="F32" s="159"/>
      <c r="G32" s="172"/>
      <c r="H32" s="171"/>
      <c r="I32" s="171"/>
      <c r="J32" s="171"/>
      <c r="K32" s="171"/>
      <c r="L32" s="202"/>
      <c r="M32" s="162">
        <f t="shared" si="16"/>
        <v>0</v>
      </c>
      <c r="N32" s="163" t="str">
        <f t="shared" si="17"/>
        <v/>
      </c>
      <c r="O32" s="163" t="str">
        <f t="shared" si="0"/>
        <v/>
      </c>
      <c r="P32" s="163" t="str">
        <f t="shared" si="1"/>
        <v/>
      </c>
      <c r="Q32" s="163">
        <f t="shared" si="18"/>
        <v>0</v>
      </c>
      <c r="R32" s="103" t="str">
        <f t="shared" si="2"/>
        <v/>
      </c>
      <c r="S32" s="103" t="str">
        <f t="shared" si="3"/>
        <v/>
      </c>
      <c r="T32" s="103" t="str">
        <f t="shared" si="4"/>
        <v/>
      </c>
      <c r="U32" s="103" t="str">
        <f t="shared" si="19"/>
        <v/>
      </c>
      <c r="V32" s="103" t="str">
        <f t="shared" si="5"/>
        <v/>
      </c>
      <c r="W32" s="103" t="str">
        <f t="shared" si="6"/>
        <v/>
      </c>
      <c r="X32" s="103">
        <f t="shared" si="7"/>
        <v>0</v>
      </c>
      <c r="Y32" s="164" t="b">
        <f t="shared" si="8"/>
        <v>0</v>
      </c>
      <c r="Z32" s="164" t="b">
        <f t="shared" si="9"/>
        <v>0</v>
      </c>
      <c r="AA32" s="164" t="b">
        <f t="shared" si="10"/>
        <v>0</v>
      </c>
      <c r="AB32" s="164" t="b">
        <f t="shared" si="11"/>
        <v>0</v>
      </c>
      <c r="AC32" s="164" t="b">
        <f t="shared" si="12"/>
        <v>0</v>
      </c>
      <c r="AD32" s="164" t="b">
        <f t="shared" si="20"/>
        <v>0</v>
      </c>
      <c r="AE32" s="164" t="b">
        <f t="shared" si="21"/>
        <v>0</v>
      </c>
      <c r="AF32" s="164" t="b">
        <f t="shared" si="22"/>
        <v>0</v>
      </c>
      <c r="AG32" s="164" t="b">
        <f t="shared" si="23"/>
        <v>0</v>
      </c>
      <c r="AH32" s="164" t="b">
        <f t="shared" si="24"/>
        <v>0</v>
      </c>
      <c r="AI32" s="169" t="str">
        <f t="shared" si="13"/>
        <v/>
      </c>
      <c r="AJ32" s="265" t="str">
        <f t="shared" si="14"/>
        <v/>
      </c>
      <c r="AK32" s="242" t="str">
        <f t="shared" si="25"/>
        <v/>
      </c>
      <c r="AL32" s="167" t="str">
        <f t="shared" si="26"/>
        <v/>
      </c>
      <c r="AM32" s="168">
        <f t="shared" si="27"/>
        <v>0</v>
      </c>
      <c r="AN32" s="149" t="str">
        <f t="shared" si="28"/>
        <v/>
      </c>
      <c r="AO32" s="150" t="str">
        <f t="shared" si="29"/>
        <v/>
      </c>
      <c r="AP32" s="138"/>
      <c r="AQ32" s="167" t="str">
        <f t="shared" si="30"/>
        <v/>
      </c>
      <c r="AR32" s="245" t="str">
        <f t="shared" si="31"/>
        <v/>
      </c>
      <c r="AS32" s="245" t="str">
        <f t="shared" si="32"/>
        <v/>
      </c>
      <c r="AT32" s="245" t="str">
        <f t="shared" si="33"/>
        <v/>
      </c>
      <c r="AU32" s="244"/>
      <c r="AV32" s="245" t="str">
        <f t="shared" si="35"/>
        <v/>
      </c>
      <c r="AW32" s="245">
        <f t="shared" si="36"/>
        <v>0</v>
      </c>
      <c r="AX32" s="244"/>
      <c r="AY32" s="243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267">
        <f>'8E7'!B33</f>
        <v>0</v>
      </c>
      <c r="C33" s="260" t="str">
        <f>IF('8E7'!C33="","",IF('8E7'!C33&gt;0,'8E7'!C33))</f>
        <v/>
      </c>
      <c r="D33" s="138"/>
      <c r="E33" s="138"/>
      <c r="F33" s="159"/>
      <c r="G33" s="172"/>
      <c r="H33" s="171"/>
      <c r="I33" s="171"/>
      <c r="J33" s="171"/>
      <c r="K33" s="171"/>
      <c r="L33" s="173"/>
      <c r="M33" s="162">
        <f t="shared" si="16"/>
        <v>0</v>
      </c>
      <c r="N33" s="163" t="str">
        <f t="shared" si="17"/>
        <v/>
      </c>
      <c r="O33" s="163" t="str">
        <f t="shared" si="0"/>
        <v/>
      </c>
      <c r="P33" s="163" t="str">
        <f t="shared" si="1"/>
        <v/>
      </c>
      <c r="Q33" s="163">
        <f t="shared" si="18"/>
        <v>0</v>
      </c>
      <c r="R33" s="103" t="str">
        <f t="shared" si="2"/>
        <v/>
      </c>
      <c r="S33" s="103" t="str">
        <f t="shared" si="3"/>
        <v/>
      </c>
      <c r="T33" s="103" t="str">
        <f t="shared" si="4"/>
        <v/>
      </c>
      <c r="U33" s="103" t="str">
        <f t="shared" si="19"/>
        <v/>
      </c>
      <c r="V33" s="103" t="str">
        <f t="shared" si="5"/>
        <v/>
      </c>
      <c r="W33" s="103" t="str">
        <f t="shared" si="6"/>
        <v/>
      </c>
      <c r="X33" s="103">
        <f t="shared" si="7"/>
        <v>0</v>
      </c>
      <c r="Y33" s="164" t="b">
        <f t="shared" si="8"/>
        <v>0</v>
      </c>
      <c r="Z33" s="164" t="b">
        <f t="shared" si="9"/>
        <v>0</v>
      </c>
      <c r="AA33" s="164" t="b">
        <f t="shared" si="10"/>
        <v>0</v>
      </c>
      <c r="AB33" s="164" t="b">
        <f t="shared" si="11"/>
        <v>0</v>
      </c>
      <c r="AC33" s="164" t="b">
        <f t="shared" si="12"/>
        <v>0</v>
      </c>
      <c r="AD33" s="164" t="b">
        <f t="shared" si="20"/>
        <v>0</v>
      </c>
      <c r="AE33" s="164" t="b">
        <f t="shared" si="21"/>
        <v>0</v>
      </c>
      <c r="AF33" s="164" t="b">
        <f t="shared" si="22"/>
        <v>0</v>
      </c>
      <c r="AG33" s="164" t="b">
        <f t="shared" si="23"/>
        <v>0</v>
      </c>
      <c r="AH33" s="164" t="b">
        <f t="shared" si="24"/>
        <v>0</v>
      </c>
      <c r="AI33" s="169" t="str">
        <f t="shared" si="13"/>
        <v/>
      </c>
      <c r="AJ33" s="265" t="str">
        <f t="shared" si="14"/>
        <v/>
      </c>
      <c r="AK33" s="242" t="str">
        <f t="shared" si="25"/>
        <v/>
      </c>
      <c r="AL33" s="167" t="str">
        <f t="shared" si="26"/>
        <v/>
      </c>
      <c r="AM33" s="168">
        <f t="shared" si="27"/>
        <v>0</v>
      </c>
      <c r="AN33" s="149" t="str">
        <f t="shared" si="28"/>
        <v/>
      </c>
      <c r="AO33" s="150" t="str">
        <f t="shared" si="29"/>
        <v/>
      </c>
      <c r="AP33" s="138"/>
      <c r="AQ33" s="167" t="str">
        <f t="shared" si="30"/>
        <v/>
      </c>
      <c r="AR33" s="245" t="str">
        <f t="shared" si="31"/>
        <v/>
      </c>
      <c r="AS33" s="245" t="str">
        <f t="shared" si="32"/>
        <v/>
      </c>
      <c r="AT33" s="245" t="str">
        <f t="shared" si="33"/>
        <v/>
      </c>
      <c r="AU33" s="244"/>
      <c r="AV33" s="245" t="str">
        <f t="shared" si="35"/>
        <v/>
      </c>
      <c r="AW33" s="245">
        <f t="shared" si="36"/>
        <v>0</v>
      </c>
      <c r="AX33" s="244"/>
      <c r="AY33" s="243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267">
        <f>'8E7'!B34</f>
        <v>0</v>
      </c>
      <c r="C34" s="260" t="str">
        <f>IF('8E7'!C34="","",IF('8E7'!C34&gt;0,'8E7'!C34))</f>
        <v/>
      </c>
      <c r="D34" s="138"/>
      <c r="E34" s="138"/>
      <c r="F34" s="159"/>
      <c r="G34" s="172"/>
      <c r="H34" s="171"/>
      <c r="I34" s="171"/>
      <c r="J34" s="171"/>
      <c r="K34" s="171"/>
      <c r="L34" s="173"/>
      <c r="M34" s="162">
        <f t="shared" si="16"/>
        <v>0</v>
      </c>
      <c r="N34" s="163" t="str">
        <f t="shared" si="17"/>
        <v/>
      </c>
      <c r="O34" s="163" t="str">
        <f t="shared" si="0"/>
        <v/>
      </c>
      <c r="P34" s="163" t="str">
        <f t="shared" si="1"/>
        <v/>
      </c>
      <c r="Q34" s="163">
        <f t="shared" si="18"/>
        <v>0</v>
      </c>
      <c r="R34" s="103" t="str">
        <f t="shared" si="2"/>
        <v/>
      </c>
      <c r="S34" s="103" t="str">
        <f t="shared" si="3"/>
        <v/>
      </c>
      <c r="T34" s="103" t="str">
        <f t="shared" si="4"/>
        <v/>
      </c>
      <c r="U34" s="103" t="str">
        <f t="shared" si="19"/>
        <v/>
      </c>
      <c r="V34" s="103" t="str">
        <f t="shared" si="5"/>
        <v/>
      </c>
      <c r="W34" s="103" t="str">
        <f t="shared" si="6"/>
        <v/>
      </c>
      <c r="X34" s="103">
        <f t="shared" si="7"/>
        <v>0</v>
      </c>
      <c r="Y34" s="164" t="b">
        <f t="shared" si="8"/>
        <v>0</v>
      </c>
      <c r="Z34" s="164" t="b">
        <f t="shared" si="9"/>
        <v>0</v>
      </c>
      <c r="AA34" s="164" t="b">
        <f t="shared" si="10"/>
        <v>0</v>
      </c>
      <c r="AB34" s="164" t="b">
        <f t="shared" si="11"/>
        <v>0</v>
      </c>
      <c r="AC34" s="164" t="b">
        <f t="shared" si="12"/>
        <v>0</v>
      </c>
      <c r="AD34" s="164" t="b">
        <f t="shared" si="20"/>
        <v>0</v>
      </c>
      <c r="AE34" s="164" t="b">
        <f t="shared" si="21"/>
        <v>0</v>
      </c>
      <c r="AF34" s="164" t="b">
        <f t="shared" si="22"/>
        <v>0</v>
      </c>
      <c r="AG34" s="164" t="b">
        <f t="shared" si="23"/>
        <v>0</v>
      </c>
      <c r="AH34" s="164" t="b">
        <f t="shared" si="24"/>
        <v>0</v>
      </c>
      <c r="AI34" s="169" t="str">
        <f t="shared" si="13"/>
        <v/>
      </c>
      <c r="AJ34" s="265" t="str">
        <f t="shared" si="14"/>
        <v/>
      </c>
      <c r="AK34" s="242" t="str">
        <f t="shared" si="25"/>
        <v/>
      </c>
      <c r="AL34" s="167" t="str">
        <f t="shared" si="26"/>
        <v/>
      </c>
      <c r="AM34" s="168">
        <f t="shared" si="27"/>
        <v>0</v>
      </c>
      <c r="AN34" s="149" t="str">
        <f t="shared" si="28"/>
        <v/>
      </c>
      <c r="AO34" s="150" t="str">
        <f t="shared" si="29"/>
        <v/>
      </c>
      <c r="AP34" s="138"/>
      <c r="AQ34" s="167" t="str">
        <f t="shared" si="30"/>
        <v/>
      </c>
      <c r="AR34" s="245" t="str">
        <f t="shared" si="31"/>
        <v/>
      </c>
      <c r="AS34" s="245" t="str">
        <f t="shared" si="32"/>
        <v/>
      </c>
      <c r="AT34" s="245" t="str">
        <f t="shared" si="33"/>
        <v/>
      </c>
      <c r="AU34" s="244"/>
      <c r="AV34" s="245" t="str">
        <f t="shared" si="35"/>
        <v/>
      </c>
      <c r="AW34" s="245">
        <f t="shared" si="36"/>
        <v>0</v>
      </c>
      <c r="AX34" s="244"/>
      <c r="AY34" s="243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267">
        <f>'8E7'!B35</f>
        <v>0</v>
      </c>
      <c r="C35" s="260" t="str">
        <f>IF('8E7'!C35="","",IF('8E7'!C35&gt;0,'8E7'!C35))</f>
        <v/>
      </c>
      <c r="D35" s="138"/>
      <c r="E35" s="138"/>
      <c r="F35" s="159"/>
      <c r="G35" s="172"/>
      <c r="H35" s="171"/>
      <c r="I35" s="171"/>
      <c r="J35" s="171"/>
      <c r="K35" s="171"/>
      <c r="L35" s="173"/>
      <c r="M35" s="162">
        <f t="shared" si="16"/>
        <v>0</v>
      </c>
      <c r="N35" s="163" t="str">
        <f t="shared" si="17"/>
        <v/>
      </c>
      <c r="O35" s="163" t="str">
        <f t="shared" si="0"/>
        <v/>
      </c>
      <c r="P35" s="163" t="str">
        <f t="shared" si="1"/>
        <v/>
      </c>
      <c r="Q35" s="163">
        <f t="shared" si="18"/>
        <v>0</v>
      </c>
      <c r="R35" s="103" t="str">
        <f t="shared" si="2"/>
        <v/>
      </c>
      <c r="S35" s="103" t="str">
        <f t="shared" si="3"/>
        <v/>
      </c>
      <c r="T35" s="103" t="str">
        <f t="shared" si="4"/>
        <v/>
      </c>
      <c r="U35" s="103" t="str">
        <f t="shared" si="19"/>
        <v/>
      </c>
      <c r="V35" s="103" t="str">
        <f t="shared" si="5"/>
        <v/>
      </c>
      <c r="W35" s="103" t="str">
        <f t="shared" si="6"/>
        <v/>
      </c>
      <c r="X35" s="103">
        <f t="shared" si="7"/>
        <v>0</v>
      </c>
      <c r="Y35" s="164" t="b">
        <f t="shared" si="8"/>
        <v>0</v>
      </c>
      <c r="Z35" s="164" t="b">
        <f t="shared" si="9"/>
        <v>0</v>
      </c>
      <c r="AA35" s="164" t="b">
        <f t="shared" si="10"/>
        <v>0</v>
      </c>
      <c r="AB35" s="164" t="b">
        <f t="shared" si="11"/>
        <v>0</v>
      </c>
      <c r="AC35" s="164" t="b">
        <f t="shared" si="12"/>
        <v>0</v>
      </c>
      <c r="AD35" s="164" t="b">
        <f t="shared" si="20"/>
        <v>0</v>
      </c>
      <c r="AE35" s="164" t="b">
        <f t="shared" si="21"/>
        <v>0</v>
      </c>
      <c r="AF35" s="164" t="b">
        <f t="shared" si="22"/>
        <v>0</v>
      </c>
      <c r="AG35" s="164" t="b">
        <f t="shared" si="23"/>
        <v>0</v>
      </c>
      <c r="AH35" s="164" t="b">
        <f t="shared" si="24"/>
        <v>0</v>
      </c>
      <c r="AI35" s="169" t="str">
        <f t="shared" si="13"/>
        <v/>
      </c>
      <c r="AJ35" s="265" t="str">
        <f t="shared" si="14"/>
        <v/>
      </c>
      <c r="AK35" s="242" t="str">
        <f t="shared" si="25"/>
        <v/>
      </c>
      <c r="AL35" s="167" t="str">
        <f t="shared" si="26"/>
        <v/>
      </c>
      <c r="AM35" s="168">
        <f t="shared" si="27"/>
        <v>0</v>
      </c>
      <c r="AN35" s="149" t="str">
        <f t="shared" si="28"/>
        <v/>
      </c>
      <c r="AO35" s="150" t="str">
        <f t="shared" si="29"/>
        <v/>
      </c>
      <c r="AP35" s="138"/>
      <c r="AQ35" s="167" t="str">
        <f t="shared" si="30"/>
        <v/>
      </c>
      <c r="AR35" s="245" t="str">
        <f t="shared" si="31"/>
        <v/>
      </c>
      <c r="AS35" s="245" t="str">
        <f t="shared" si="32"/>
        <v/>
      </c>
      <c r="AT35" s="245" t="str">
        <f t="shared" si="33"/>
        <v/>
      </c>
      <c r="AU35" s="244"/>
      <c r="AV35" s="245" t="str">
        <f t="shared" si="35"/>
        <v/>
      </c>
      <c r="AW35" s="245">
        <f t="shared" si="36"/>
        <v>0</v>
      </c>
      <c r="AX35" s="244"/>
      <c r="AY35" s="243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267">
        <f>'8E7'!B36</f>
        <v>0</v>
      </c>
      <c r="C36" s="260" t="str">
        <f>IF('8E7'!C36="","",IF('8E7'!C36&gt;0,'8E7'!C36))</f>
        <v/>
      </c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16"/>
        <v>0</v>
      </c>
      <c r="N36" s="163" t="str">
        <f t="shared" si="17"/>
        <v/>
      </c>
      <c r="O36" s="163" t="str">
        <f t="shared" si="0"/>
        <v/>
      </c>
      <c r="P36" s="163" t="str">
        <f t="shared" si="1"/>
        <v/>
      </c>
      <c r="Q36" s="163">
        <f t="shared" si="18"/>
        <v>0</v>
      </c>
      <c r="R36" s="103" t="str">
        <f t="shared" si="2"/>
        <v/>
      </c>
      <c r="S36" s="103" t="str">
        <f t="shared" si="3"/>
        <v/>
      </c>
      <c r="T36" s="103" t="str">
        <f t="shared" si="4"/>
        <v/>
      </c>
      <c r="U36" s="103" t="str">
        <f t="shared" si="19"/>
        <v/>
      </c>
      <c r="V36" s="103" t="str">
        <f t="shared" si="5"/>
        <v/>
      </c>
      <c r="W36" s="103" t="str">
        <f t="shared" si="6"/>
        <v/>
      </c>
      <c r="X36" s="103">
        <f t="shared" si="7"/>
        <v>0</v>
      </c>
      <c r="Y36" s="164" t="b">
        <f t="shared" si="8"/>
        <v>0</v>
      </c>
      <c r="Z36" s="164" t="b">
        <f t="shared" si="9"/>
        <v>0</v>
      </c>
      <c r="AA36" s="164" t="b">
        <f t="shared" si="10"/>
        <v>0</v>
      </c>
      <c r="AB36" s="164" t="b">
        <f t="shared" si="11"/>
        <v>0</v>
      </c>
      <c r="AC36" s="164" t="b">
        <f t="shared" si="12"/>
        <v>0</v>
      </c>
      <c r="AD36" s="164" t="b">
        <f t="shared" si="20"/>
        <v>0</v>
      </c>
      <c r="AE36" s="164" t="b">
        <f t="shared" si="21"/>
        <v>0</v>
      </c>
      <c r="AF36" s="164" t="b">
        <f t="shared" si="22"/>
        <v>0</v>
      </c>
      <c r="AG36" s="164" t="b">
        <f t="shared" si="23"/>
        <v>0</v>
      </c>
      <c r="AH36" s="164" t="b">
        <f t="shared" si="24"/>
        <v>0</v>
      </c>
      <c r="AI36" s="169" t="str">
        <f t="shared" si="13"/>
        <v/>
      </c>
      <c r="AJ36" s="265" t="str">
        <f t="shared" si="14"/>
        <v/>
      </c>
      <c r="AK36" s="242" t="str">
        <f t="shared" si="25"/>
        <v/>
      </c>
      <c r="AL36" s="167" t="str">
        <f t="shared" si="26"/>
        <v/>
      </c>
      <c r="AM36" s="168">
        <f t="shared" si="27"/>
        <v>0</v>
      </c>
      <c r="AN36" s="149" t="str">
        <f t="shared" si="28"/>
        <v/>
      </c>
      <c r="AO36" s="150" t="str">
        <f t="shared" si="29"/>
        <v/>
      </c>
      <c r="AP36" s="138"/>
      <c r="AQ36" s="167" t="str">
        <f t="shared" si="30"/>
        <v/>
      </c>
      <c r="AR36" s="245" t="str">
        <f t="shared" si="31"/>
        <v/>
      </c>
      <c r="AS36" s="245" t="str">
        <f t="shared" si="32"/>
        <v/>
      </c>
      <c r="AT36" s="245" t="str">
        <f t="shared" si="33"/>
        <v/>
      </c>
      <c r="AU36" s="244"/>
      <c r="AV36" s="245" t="str">
        <f t="shared" si="35"/>
        <v/>
      </c>
      <c r="AW36" s="245">
        <f t="shared" si="36"/>
        <v>0</v>
      </c>
      <c r="AX36" s="244"/>
      <c r="AY36" s="243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267">
        <f>'8E7'!B37</f>
        <v>0</v>
      </c>
      <c r="C37" s="260" t="str">
        <f>IF('8E7'!C37="","",IF('8E7'!C37&gt;0,'8E7'!C37))</f>
        <v/>
      </c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16"/>
        <v>0</v>
      </c>
      <c r="N37" s="163" t="str">
        <f t="shared" si="17"/>
        <v/>
      </c>
      <c r="O37" s="163" t="str">
        <f t="shared" si="0"/>
        <v/>
      </c>
      <c r="P37" s="163" t="str">
        <f t="shared" si="1"/>
        <v/>
      </c>
      <c r="Q37" s="163">
        <f t="shared" si="18"/>
        <v>0</v>
      </c>
      <c r="R37" s="103" t="str">
        <f t="shared" si="2"/>
        <v/>
      </c>
      <c r="S37" s="103" t="str">
        <f t="shared" si="3"/>
        <v/>
      </c>
      <c r="T37" s="103" t="str">
        <f t="shared" si="4"/>
        <v/>
      </c>
      <c r="U37" s="103" t="str">
        <f t="shared" si="19"/>
        <v/>
      </c>
      <c r="V37" s="103" t="str">
        <f t="shared" si="5"/>
        <v/>
      </c>
      <c r="W37" s="103" t="str">
        <f t="shared" si="6"/>
        <v/>
      </c>
      <c r="X37" s="103">
        <f t="shared" si="7"/>
        <v>0</v>
      </c>
      <c r="Y37" s="164" t="b">
        <f t="shared" si="8"/>
        <v>0</v>
      </c>
      <c r="Z37" s="164" t="b">
        <f t="shared" si="9"/>
        <v>0</v>
      </c>
      <c r="AA37" s="164" t="b">
        <f t="shared" si="10"/>
        <v>0</v>
      </c>
      <c r="AB37" s="164" t="b">
        <f t="shared" si="11"/>
        <v>0</v>
      </c>
      <c r="AC37" s="164" t="b">
        <f t="shared" si="12"/>
        <v>0</v>
      </c>
      <c r="AD37" s="164" t="b">
        <f t="shared" si="20"/>
        <v>0</v>
      </c>
      <c r="AE37" s="164" t="b">
        <f t="shared" si="21"/>
        <v>0</v>
      </c>
      <c r="AF37" s="164" t="b">
        <f t="shared" si="22"/>
        <v>0</v>
      </c>
      <c r="AG37" s="164" t="b">
        <f t="shared" si="23"/>
        <v>0</v>
      </c>
      <c r="AH37" s="164" t="b">
        <f t="shared" si="24"/>
        <v>0</v>
      </c>
      <c r="AI37" s="169" t="str">
        <f t="shared" si="13"/>
        <v/>
      </c>
      <c r="AJ37" s="265" t="str">
        <f t="shared" si="14"/>
        <v/>
      </c>
      <c r="AK37" s="242" t="str">
        <f t="shared" si="25"/>
        <v/>
      </c>
      <c r="AL37" s="167" t="str">
        <f t="shared" si="26"/>
        <v/>
      </c>
      <c r="AM37" s="168">
        <f t="shared" si="27"/>
        <v>0</v>
      </c>
      <c r="AN37" s="149" t="str">
        <f t="shared" si="28"/>
        <v/>
      </c>
      <c r="AO37" s="150" t="str">
        <f t="shared" si="29"/>
        <v/>
      </c>
      <c r="AP37" s="138"/>
      <c r="AQ37" s="167" t="str">
        <f t="shared" si="30"/>
        <v/>
      </c>
      <c r="AR37" s="245" t="str">
        <f t="shared" si="31"/>
        <v/>
      </c>
      <c r="AS37" s="245" t="str">
        <f t="shared" si="32"/>
        <v/>
      </c>
      <c r="AT37" s="245" t="str">
        <f t="shared" si="33"/>
        <v/>
      </c>
      <c r="AU37" s="244"/>
      <c r="AV37" s="245" t="str">
        <f t="shared" si="35"/>
        <v/>
      </c>
      <c r="AW37" s="245">
        <f t="shared" si="36"/>
        <v>0</v>
      </c>
      <c r="AX37" s="244"/>
      <c r="AY37" s="243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268">
        <f>'8E7'!B38</f>
        <v>0</v>
      </c>
      <c r="C38" s="260" t="str">
        <f>IF('8E7'!C38="","",IF('8E7'!C38&gt;0,'8E7'!C38))</f>
        <v/>
      </c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16"/>
        <v>0</v>
      </c>
      <c r="N38" s="163" t="str">
        <f t="shared" si="17"/>
        <v/>
      </c>
      <c r="O38" s="163" t="str">
        <f t="shared" si="0"/>
        <v/>
      </c>
      <c r="P38" s="163" t="str">
        <f t="shared" si="1"/>
        <v/>
      </c>
      <c r="Q38" s="163">
        <f t="shared" si="18"/>
        <v>0</v>
      </c>
      <c r="R38" s="103" t="str">
        <f t="shared" si="2"/>
        <v/>
      </c>
      <c r="S38" s="103" t="str">
        <f t="shared" si="3"/>
        <v/>
      </c>
      <c r="T38" s="103" t="str">
        <f t="shared" si="4"/>
        <v/>
      </c>
      <c r="U38" s="103" t="str">
        <f t="shared" si="19"/>
        <v/>
      </c>
      <c r="V38" s="103" t="str">
        <f t="shared" si="5"/>
        <v/>
      </c>
      <c r="W38" s="103" t="str">
        <f t="shared" si="6"/>
        <v/>
      </c>
      <c r="X38" s="103">
        <f t="shared" si="7"/>
        <v>0</v>
      </c>
      <c r="Y38" s="164" t="b">
        <f t="shared" si="8"/>
        <v>0</v>
      </c>
      <c r="Z38" s="164" t="b">
        <f t="shared" si="9"/>
        <v>0</v>
      </c>
      <c r="AA38" s="164" t="b">
        <f t="shared" si="10"/>
        <v>0</v>
      </c>
      <c r="AB38" s="164" t="b">
        <f t="shared" si="11"/>
        <v>0</v>
      </c>
      <c r="AC38" s="164" t="b">
        <f t="shared" si="12"/>
        <v>0</v>
      </c>
      <c r="AD38" s="164" t="b">
        <f t="shared" si="20"/>
        <v>0</v>
      </c>
      <c r="AE38" s="164" t="b">
        <f t="shared" si="21"/>
        <v>0</v>
      </c>
      <c r="AF38" s="164" t="b">
        <f t="shared" si="22"/>
        <v>0</v>
      </c>
      <c r="AG38" s="164" t="b">
        <f t="shared" si="23"/>
        <v>0</v>
      </c>
      <c r="AH38" s="164" t="b">
        <f t="shared" si="24"/>
        <v>0</v>
      </c>
      <c r="AI38" s="169" t="str">
        <f t="shared" si="13"/>
        <v/>
      </c>
      <c r="AJ38" s="265" t="str">
        <f t="shared" si="14"/>
        <v/>
      </c>
      <c r="AK38" s="242" t="str">
        <f t="shared" si="25"/>
        <v/>
      </c>
      <c r="AL38" s="167" t="str">
        <f t="shared" si="26"/>
        <v/>
      </c>
      <c r="AM38" s="168">
        <f t="shared" si="27"/>
        <v>0</v>
      </c>
      <c r="AN38" s="149" t="str">
        <f t="shared" si="28"/>
        <v/>
      </c>
      <c r="AO38" s="150" t="str">
        <f t="shared" si="29"/>
        <v/>
      </c>
      <c r="AP38" s="138"/>
      <c r="AQ38" s="167" t="str">
        <f t="shared" si="30"/>
        <v/>
      </c>
      <c r="AR38" s="245" t="str">
        <f t="shared" si="31"/>
        <v/>
      </c>
      <c r="AS38" s="245" t="str">
        <f t="shared" si="32"/>
        <v/>
      </c>
      <c r="AT38" s="245" t="str">
        <f t="shared" si="33"/>
        <v/>
      </c>
      <c r="AU38" s="244"/>
      <c r="AV38" s="245" t="str">
        <f t="shared" si="35"/>
        <v/>
      </c>
      <c r="AW38" s="245">
        <f t="shared" si="36"/>
        <v>0</v>
      </c>
      <c r="AX38" s="244"/>
      <c r="AY38" s="243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268">
        <f>'8E7'!B39</f>
        <v>0</v>
      </c>
      <c r="C39" s="260" t="str">
        <f>IF('8E7'!C39="","",IF('8E7'!C39&gt;0,'8E7'!C39))</f>
        <v/>
      </c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16"/>
        <v>0</v>
      </c>
      <c r="N39" s="163" t="str">
        <f t="shared" si="17"/>
        <v/>
      </c>
      <c r="O39" s="163" t="str">
        <f t="shared" si="0"/>
        <v/>
      </c>
      <c r="P39" s="163" t="str">
        <f t="shared" si="1"/>
        <v/>
      </c>
      <c r="Q39" s="163">
        <f t="shared" si="18"/>
        <v>0</v>
      </c>
      <c r="R39" s="103" t="str">
        <f t="shared" si="2"/>
        <v/>
      </c>
      <c r="S39" s="103" t="str">
        <f t="shared" si="3"/>
        <v/>
      </c>
      <c r="T39" s="103" t="str">
        <f t="shared" si="4"/>
        <v/>
      </c>
      <c r="U39" s="103" t="str">
        <f t="shared" si="19"/>
        <v/>
      </c>
      <c r="V39" s="103" t="str">
        <f t="shared" si="5"/>
        <v/>
      </c>
      <c r="W39" s="103" t="str">
        <f t="shared" si="6"/>
        <v/>
      </c>
      <c r="X39" s="103">
        <f t="shared" si="7"/>
        <v>0</v>
      </c>
      <c r="Y39" s="164" t="b">
        <f t="shared" si="8"/>
        <v>0</v>
      </c>
      <c r="Z39" s="164" t="b">
        <f t="shared" si="9"/>
        <v>0</v>
      </c>
      <c r="AA39" s="164" t="b">
        <f t="shared" si="10"/>
        <v>0</v>
      </c>
      <c r="AB39" s="164" t="b">
        <f t="shared" si="11"/>
        <v>0</v>
      </c>
      <c r="AC39" s="164" t="b">
        <f t="shared" si="12"/>
        <v>0</v>
      </c>
      <c r="AD39" s="164" t="b">
        <f t="shared" si="20"/>
        <v>0</v>
      </c>
      <c r="AE39" s="164" t="b">
        <f t="shared" si="21"/>
        <v>0</v>
      </c>
      <c r="AF39" s="164" t="b">
        <f t="shared" si="22"/>
        <v>0</v>
      </c>
      <c r="AG39" s="164" t="b">
        <f t="shared" si="23"/>
        <v>0</v>
      </c>
      <c r="AH39" s="164" t="b">
        <f t="shared" si="24"/>
        <v>0</v>
      </c>
      <c r="AI39" s="169" t="str">
        <f t="shared" si="13"/>
        <v/>
      </c>
      <c r="AJ39" s="265" t="str">
        <f t="shared" si="14"/>
        <v/>
      </c>
      <c r="AK39" s="242" t="str">
        <f t="shared" si="25"/>
        <v/>
      </c>
      <c r="AL39" s="167" t="str">
        <f t="shared" si="26"/>
        <v/>
      </c>
      <c r="AM39" s="168">
        <f t="shared" si="27"/>
        <v>0</v>
      </c>
      <c r="AN39" s="149" t="str">
        <f t="shared" si="28"/>
        <v/>
      </c>
      <c r="AO39" s="150" t="str">
        <f t="shared" si="29"/>
        <v/>
      </c>
      <c r="AP39" s="138"/>
      <c r="AQ39" s="167" t="str">
        <f t="shared" si="30"/>
        <v/>
      </c>
      <c r="AR39" s="245" t="str">
        <f t="shared" si="31"/>
        <v/>
      </c>
      <c r="AS39" s="245" t="str">
        <f t="shared" si="32"/>
        <v/>
      </c>
      <c r="AT39" s="245" t="str">
        <f t="shared" si="33"/>
        <v/>
      </c>
      <c r="AU39" s="244"/>
      <c r="AV39" s="245" t="str">
        <f t="shared" si="35"/>
        <v/>
      </c>
      <c r="AW39" s="245">
        <f t="shared" si="36"/>
        <v>0</v>
      </c>
      <c r="AX39" s="244"/>
      <c r="AY39" s="243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268">
        <f>'8E7'!B40</f>
        <v>0</v>
      </c>
      <c r="C40" s="260" t="str">
        <f>IF('8E7'!C40="","",IF('8E7'!C40&gt;0,'8E7'!C40))</f>
        <v/>
      </c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16"/>
        <v>0</v>
      </c>
      <c r="N40" s="163" t="str">
        <f t="shared" si="17"/>
        <v/>
      </c>
      <c r="O40" s="163" t="str">
        <f t="shared" si="0"/>
        <v/>
      </c>
      <c r="P40" s="163" t="str">
        <f t="shared" si="1"/>
        <v/>
      </c>
      <c r="Q40" s="163">
        <f t="shared" si="18"/>
        <v>0</v>
      </c>
      <c r="R40" s="103" t="str">
        <f t="shared" si="2"/>
        <v/>
      </c>
      <c r="S40" s="103" t="str">
        <f t="shared" si="3"/>
        <v/>
      </c>
      <c r="T40" s="103" t="str">
        <f t="shared" si="4"/>
        <v/>
      </c>
      <c r="U40" s="103" t="str">
        <f t="shared" si="19"/>
        <v/>
      </c>
      <c r="V40" s="103" t="str">
        <f t="shared" si="5"/>
        <v/>
      </c>
      <c r="W40" s="103" t="str">
        <f t="shared" si="6"/>
        <v/>
      </c>
      <c r="X40" s="103">
        <f t="shared" si="7"/>
        <v>0</v>
      </c>
      <c r="Y40" s="164" t="b">
        <f t="shared" si="8"/>
        <v>0</v>
      </c>
      <c r="Z40" s="164" t="b">
        <f t="shared" si="9"/>
        <v>0</v>
      </c>
      <c r="AA40" s="164" t="b">
        <f t="shared" si="10"/>
        <v>0</v>
      </c>
      <c r="AB40" s="164" t="b">
        <f t="shared" si="11"/>
        <v>0</v>
      </c>
      <c r="AC40" s="164" t="b">
        <f t="shared" si="12"/>
        <v>0</v>
      </c>
      <c r="AD40" s="164" t="b">
        <f t="shared" si="20"/>
        <v>0</v>
      </c>
      <c r="AE40" s="164" t="b">
        <f t="shared" si="21"/>
        <v>0</v>
      </c>
      <c r="AF40" s="164" t="b">
        <f t="shared" si="22"/>
        <v>0</v>
      </c>
      <c r="AG40" s="164" t="b">
        <f t="shared" si="23"/>
        <v>0</v>
      </c>
      <c r="AH40" s="164" t="b">
        <f t="shared" si="24"/>
        <v>0</v>
      </c>
      <c r="AI40" s="169" t="str">
        <f t="shared" si="13"/>
        <v/>
      </c>
      <c r="AJ40" s="265" t="str">
        <f t="shared" si="14"/>
        <v/>
      </c>
      <c r="AK40" s="242" t="str">
        <f t="shared" si="25"/>
        <v/>
      </c>
      <c r="AL40" s="167" t="str">
        <f t="shared" si="26"/>
        <v/>
      </c>
      <c r="AM40" s="168">
        <f t="shared" si="27"/>
        <v>0</v>
      </c>
      <c r="AN40" s="149" t="str">
        <f t="shared" si="28"/>
        <v/>
      </c>
      <c r="AO40" s="150" t="str">
        <f t="shared" si="29"/>
        <v/>
      </c>
      <c r="AP40" s="138"/>
      <c r="AQ40" s="167" t="str">
        <f t="shared" si="30"/>
        <v/>
      </c>
      <c r="AR40" s="245" t="str">
        <f t="shared" si="31"/>
        <v/>
      </c>
      <c r="AS40" s="245" t="str">
        <f t="shared" si="32"/>
        <v/>
      </c>
      <c r="AT40" s="245" t="str">
        <f t="shared" si="33"/>
        <v/>
      </c>
      <c r="AU40" s="244"/>
      <c r="AV40" s="245" t="str">
        <f t="shared" si="35"/>
        <v/>
      </c>
      <c r="AW40" s="245">
        <f t="shared" si="36"/>
        <v>0</v>
      </c>
      <c r="AX40" s="244"/>
      <c r="AY40" s="243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268">
        <f>'8E7'!B41</f>
        <v>0</v>
      </c>
      <c r="C41" s="260" t="str">
        <f>IF('8E7'!C41="","",IF('8E7'!C41&gt;0,'8E7'!C41))</f>
        <v/>
      </c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16"/>
        <v>0</v>
      </c>
      <c r="N41" s="163" t="str">
        <f t="shared" si="17"/>
        <v/>
      </c>
      <c r="O41" s="163" t="str">
        <f t="shared" si="0"/>
        <v/>
      </c>
      <c r="P41" s="163" t="str">
        <f t="shared" si="1"/>
        <v/>
      </c>
      <c r="Q41" s="163">
        <f t="shared" si="18"/>
        <v>0</v>
      </c>
      <c r="R41" s="103" t="str">
        <f t="shared" si="2"/>
        <v/>
      </c>
      <c r="S41" s="103" t="str">
        <f t="shared" si="3"/>
        <v/>
      </c>
      <c r="T41" s="103" t="str">
        <f t="shared" si="4"/>
        <v/>
      </c>
      <c r="U41" s="103" t="str">
        <f t="shared" si="19"/>
        <v/>
      </c>
      <c r="V41" s="103" t="str">
        <f t="shared" si="5"/>
        <v/>
      </c>
      <c r="W41" s="103" t="str">
        <f t="shared" si="6"/>
        <v/>
      </c>
      <c r="X41" s="103">
        <f t="shared" si="7"/>
        <v>0</v>
      </c>
      <c r="Y41" s="164" t="b">
        <f t="shared" si="8"/>
        <v>0</v>
      </c>
      <c r="Z41" s="164" t="b">
        <f t="shared" si="9"/>
        <v>0</v>
      </c>
      <c r="AA41" s="164" t="b">
        <f t="shared" si="10"/>
        <v>0</v>
      </c>
      <c r="AB41" s="164" t="b">
        <f t="shared" si="11"/>
        <v>0</v>
      </c>
      <c r="AC41" s="164" t="b">
        <f t="shared" si="12"/>
        <v>0</v>
      </c>
      <c r="AD41" s="164" t="b">
        <f t="shared" si="20"/>
        <v>0</v>
      </c>
      <c r="AE41" s="164" t="b">
        <f t="shared" si="21"/>
        <v>0</v>
      </c>
      <c r="AF41" s="164" t="b">
        <f t="shared" si="22"/>
        <v>0</v>
      </c>
      <c r="AG41" s="164" t="b">
        <f t="shared" si="23"/>
        <v>0</v>
      </c>
      <c r="AH41" s="164" t="b">
        <f t="shared" si="24"/>
        <v>0</v>
      </c>
      <c r="AI41" s="169" t="str">
        <f t="shared" si="13"/>
        <v/>
      </c>
      <c r="AJ41" s="265" t="str">
        <f t="shared" si="14"/>
        <v/>
      </c>
      <c r="AK41" s="242" t="str">
        <f t="shared" si="25"/>
        <v/>
      </c>
      <c r="AL41" s="167" t="str">
        <f t="shared" si="26"/>
        <v/>
      </c>
      <c r="AM41" s="168">
        <f t="shared" si="27"/>
        <v>0</v>
      </c>
      <c r="AN41" s="149" t="str">
        <f t="shared" si="28"/>
        <v/>
      </c>
      <c r="AO41" s="150" t="str">
        <f t="shared" si="29"/>
        <v/>
      </c>
      <c r="AP41" s="138"/>
      <c r="AQ41" s="167" t="str">
        <f t="shared" si="30"/>
        <v/>
      </c>
      <c r="AR41" s="245" t="str">
        <f t="shared" si="31"/>
        <v/>
      </c>
      <c r="AS41" s="245" t="str">
        <f t="shared" si="32"/>
        <v/>
      </c>
      <c r="AT41" s="245" t="str">
        <f t="shared" si="33"/>
        <v/>
      </c>
      <c r="AU41" s="244"/>
      <c r="AV41" s="245" t="str">
        <f t="shared" si="35"/>
        <v/>
      </c>
      <c r="AW41" s="245">
        <f t="shared" si="36"/>
        <v>0</v>
      </c>
      <c r="AX41" s="244"/>
      <c r="AY41" s="243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268">
        <f>'8E7'!B42</f>
        <v>0</v>
      </c>
      <c r="C42" s="260" t="str">
        <f>IF('8E7'!C42="","",IF('8E7'!C42&gt;0,'8E7'!C42))</f>
        <v/>
      </c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16"/>
        <v>0</v>
      </c>
      <c r="N42" s="163" t="str">
        <f t="shared" si="17"/>
        <v/>
      </c>
      <c r="O42" s="163" t="str">
        <f t="shared" si="0"/>
        <v/>
      </c>
      <c r="P42" s="163" t="str">
        <f t="shared" si="1"/>
        <v/>
      </c>
      <c r="Q42" s="163">
        <f t="shared" si="18"/>
        <v>0</v>
      </c>
      <c r="R42" s="103" t="str">
        <f t="shared" si="2"/>
        <v/>
      </c>
      <c r="S42" s="103" t="str">
        <f t="shared" si="3"/>
        <v/>
      </c>
      <c r="T42" s="103" t="str">
        <f t="shared" si="4"/>
        <v/>
      </c>
      <c r="U42" s="103" t="str">
        <f t="shared" si="19"/>
        <v/>
      </c>
      <c r="V42" s="103" t="str">
        <f t="shared" si="5"/>
        <v/>
      </c>
      <c r="W42" s="103" t="str">
        <f t="shared" si="6"/>
        <v/>
      </c>
      <c r="X42" s="103">
        <f t="shared" si="7"/>
        <v>0</v>
      </c>
      <c r="Y42" s="164" t="b">
        <f t="shared" si="8"/>
        <v>0</v>
      </c>
      <c r="Z42" s="164" t="b">
        <f t="shared" si="9"/>
        <v>0</v>
      </c>
      <c r="AA42" s="164" t="b">
        <f t="shared" si="10"/>
        <v>0</v>
      </c>
      <c r="AB42" s="164" t="b">
        <f t="shared" si="11"/>
        <v>0</v>
      </c>
      <c r="AC42" s="164" t="b">
        <f t="shared" si="12"/>
        <v>0</v>
      </c>
      <c r="AD42" s="164" t="b">
        <f t="shared" si="20"/>
        <v>0</v>
      </c>
      <c r="AE42" s="164" t="b">
        <f t="shared" si="21"/>
        <v>0</v>
      </c>
      <c r="AF42" s="164" t="b">
        <f t="shared" si="22"/>
        <v>0</v>
      </c>
      <c r="AG42" s="164" t="b">
        <f t="shared" si="23"/>
        <v>0</v>
      </c>
      <c r="AH42" s="164" t="b">
        <f t="shared" si="24"/>
        <v>0</v>
      </c>
      <c r="AI42" s="169" t="str">
        <f t="shared" si="13"/>
        <v/>
      </c>
      <c r="AJ42" s="265" t="str">
        <f t="shared" si="14"/>
        <v/>
      </c>
      <c r="AK42" s="242" t="str">
        <f t="shared" si="25"/>
        <v/>
      </c>
      <c r="AL42" s="167" t="str">
        <f t="shared" si="26"/>
        <v/>
      </c>
      <c r="AM42" s="168">
        <f t="shared" si="27"/>
        <v>0</v>
      </c>
      <c r="AN42" s="149" t="str">
        <f t="shared" si="28"/>
        <v/>
      </c>
      <c r="AO42" s="150" t="str">
        <f t="shared" si="29"/>
        <v/>
      </c>
      <c r="AP42" s="138"/>
      <c r="AQ42" s="167" t="str">
        <f t="shared" si="30"/>
        <v/>
      </c>
      <c r="AR42" s="245" t="str">
        <f t="shared" si="31"/>
        <v/>
      </c>
      <c r="AS42" s="245" t="str">
        <f t="shared" si="32"/>
        <v/>
      </c>
      <c r="AT42" s="245" t="str">
        <f t="shared" si="33"/>
        <v/>
      </c>
      <c r="AU42" s="244"/>
      <c r="AV42" s="245" t="str">
        <f t="shared" si="35"/>
        <v/>
      </c>
      <c r="AW42" s="245">
        <f t="shared" si="36"/>
        <v>0</v>
      </c>
      <c r="AX42" s="244"/>
      <c r="AY42" s="243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268">
        <f>'8E7'!B43</f>
        <v>0</v>
      </c>
      <c r="C43" s="260" t="str">
        <f>IF('8E7'!C43="","",IF('8E7'!C43&gt;0,'8E7'!C43))</f>
        <v/>
      </c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16"/>
        <v>0</v>
      </c>
      <c r="N43" s="163" t="str">
        <f t="shared" si="17"/>
        <v/>
      </c>
      <c r="O43" s="163" t="str">
        <f t="shared" si="0"/>
        <v/>
      </c>
      <c r="P43" s="163" t="str">
        <f t="shared" si="1"/>
        <v/>
      </c>
      <c r="Q43" s="163">
        <f t="shared" si="18"/>
        <v>0</v>
      </c>
      <c r="R43" s="103" t="str">
        <f t="shared" si="2"/>
        <v/>
      </c>
      <c r="S43" s="103" t="str">
        <f t="shared" si="3"/>
        <v/>
      </c>
      <c r="T43" s="103" t="str">
        <f t="shared" si="4"/>
        <v/>
      </c>
      <c r="U43" s="103" t="str">
        <f t="shared" si="19"/>
        <v/>
      </c>
      <c r="V43" s="103" t="str">
        <f t="shared" si="5"/>
        <v/>
      </c>
      <c r="W43" s="103" t="str">
        <f t="shared" si="6"/>
        <v/>
      </c>
      <c r="X43" s="103">
        <f t="shared" si="7"/>
        <v>0</v>
      </c>
      <c r="Y43" s="164" t="b">
        <f t="shared" si="8"/>
        <v>0</v>
      </c>
      <c r="Z43" s="164" t="b">
        <f t="shared" si="9"/>
        <v>0</v>
      </c>
      <c r="AA43" s="164" t="b">
        <f t="shared" si="10"/>
        <v>0</v>
      </c>
      <c r="AB43" s="164" t="b">
        <f t="shared" si="11"/>
        <v>0</v>
      </c>
      <c r="AC43" s="164" t="b">
        <f t="shared" si="12"/>
        <v>0</v>
      </c>
      <c r="AD43" s="164" t="b">
        <f t="shared" si="20"/>
        <v>0</v>
      </c>
      <c r="AE43" s="164" t="b">
        <f t="shared" si="21"/>
        <v>0</v>
      </c>
      <c r="AF43" s="164" t="b">
        <f t="shared" si="22"/>
        <v>0</v>
      </c>
      <c r="AG43" s="164" t="b">
        <f t="shared" si="23"/>
        <v>0</v>
      </c>
      <c r="AH43" s="164" t="b">
        <f t="shared" si="24"/>
        <v>0</v>
      </c>
      <c r="AI43" s="169" t="str">
        <f t="shared" si="13"/>
        <v/>
      </c>
      <c r="AJ43" s="265" t="str">
        <f t="shared" si="14"/>
        <v/>
      </c>
      <c r="AK43" s="242" t="str">
        <f t="shared" si="25"/>
        <v/>
      </c>
      <c r="AL43" s="167" t="str">
        <f t="shared" si="26"/>
        <v/>
      </c>
      <c r="AM43" s="168">
        <f t="shared" si="27"/>
        <v>0</v>
      </c>
      <c r="AN43" s="149" t="str">
        <f t="shared" si="28"/>
        <v/>
      </c>
      <c r="AO43" s="150" t="str">
        <f t="shared" si="29"/>
        <v/>
      </c>
      <c r="AP43" s="138"/>
      <c r="AQ43" s="167" t="str">
        <f t="shared" si="30"/>
        <v/>
      </c>
      <c r="AR43" s="245" t="str">
        <f t="shared" si="31"/>
        <v/>
      </c>
      <c r="AS43" s="245" t="str">
        <f t="shared" si="32"/>
        <v/>
      </c>
      <c r="AT43" s="245" t="str">
        <f t="shared" si="33"/>
        <v/>
      </c>
      <c r="AU43" s="244"/>
      <c r="AV43" s="245" t="str">
        <f t="shared" si="35"/>
        <v/>
      </c>
      <c r="AW43" s="245">
        <f t="shared" si="36"/>
        <v>0</v>
      </c>
      <c r="AX43" s="244"/>
      <c r="AY43" s="243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268">
        <f>'8E7'!B44</f>
        <v>0</v>
      </c>
      <c r="C44" s="260" t="str">
        <f>IF('8E7'!C44="","",IF('8E7'!C44&gt;0,'8E7'!C44))</f>
        <v/>
      </c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16"/>
        <v>0</v>
      </c>
      <c r="N44" s="163" t="str">
        <f t="shared" si="17"/>
        <v/>
      </c>
      <c r="O44" s="163" t="str">
        <f t="shared" si="0"/>
        <v/>
      </c>
      <c r="P44" s="163" t="str">
        <f t="shared" si="1"/>
        <v/>
      </c>
      <c r="Q44" s="163">
        <f t="shared" si="18"/>
        <v>0</v>
      </c>
      <c r="R44" s="103" t="str">
        <f t="shared" si="2"/>
        <v/>
      </c>
      <c r="S44" s="103" t="str">
        <f t="shared" si="3"/>
        <v/>
      </c>
      <c r="T44" s="103" t="str">
        <f t="shared" si="4"/>
        <v/>
      </c>
      <c r="U44" s="103" t="str">
        <f t="shared" si="19"/>
        <v/>
      </c>
      <c r="V44" s="103" t="str">
        <f t="shared" si="5"/>
        <v/>
      </c>
      <c r="W44" s="103" t="str">
        <f t="shared" si="6"/>
        <v/>
      </c>
      <c r="X44" s="103">
        <f t="shared" si="7"/>
        <v>0</v>
      </c>
      <c r="Y44" s="164" t="b">
        <f t="shared" si="8"/>
        <v>0</v>
      </c>
      <c r="Z44" s="164" t="b">
        <f t="shared" si="9"/>
        <v>0</v>
      </c>
      <c r="AA44" s="164" t="b">
        <f t="shared" si="10"/>
        <v>0</v>
      </c>
      <c r="AB44" s="164" t="b">
        <f t="shared" si="11"/>
        <v>0</v>
      </c>
      <c r="AC44" s="164" t="b">
        <f t="shared" si="12"/>
        <v>0</v>
      </c>
      <c r="AD44" s="164" t="b">
        <f t="shared" si="20"/>
        <v>0</v>
      </c>
      <c r="AE44" s="164" t="b">
        <f t="shared" si="21"/>
        <v>0</v>
      </c>
      <c r="AF44" s="164" t="b">
        <f t="shared" si="22"/>
        <v>0</v>
      </c>
      <c r="AG44" s="164" t="b">
        <f t="shared" si="23"/>
        <v>0</v>
      </c>
      <c r="AH44" s="164" t="b">
        <f t="shared" si="24"/>
        <v>0</v>
      </c>
      <c r="AI44" s="169" t="str">
        <f t="shared" si="13"/>
        <v/>
      </c>
      <c r="AJ44" s="265" t="str">
        <f t="shared" si="14"/>
        <v/>
      </c>
      <c r="AK44" s="242" t="str">
        <f t="shared" si="25"/>
        <v/>
      </c>
      <c r="AL44" s="167" t="str">
        <f t="shared" si="26"/>
        <v/>
      </c>
      <c r="AM44" s="168">
        <f t="shared" si="27"/>
        <v>0</v>
      </c>
      <c r="AN44" s="149" t="str">
        <f t="shared" si="28"/>
        <v/>
      </c>
      <c r="AO44" s="150" t="str">
        <f t="shared" si="29"/>
        <v/>
      </c>
      <c r="AP44" s="138"/>
      <c r="AQ44" s="167" t="str">
        <f t="shared" si="30"/>
        <v/>
      </c>
      <c r="AR44" s="245" t="str">
        <f t="shared" si="31"/>
        <v/>
      </c>
      <c r="AS44" s="245" t="str">
        <f t="shared" si="32"/>
        <v/>
      </c>
      <c r="AT44" s="245" t="str">
        <f t="shared" si="33"/>
        <v/>
      </c>
      <c r="AU44" s="244"/>
      <c r="AV44" s="245" t="str">
        <f t="shared" si="35"/>
        <v/>
      </c>
      <c r="AW44" s="245">
        <f t="shared" si="36"/>
        <v>0</v>
      </c>
      <c r="AX44" s="244"/>
      <c r="AY44" s="243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268">
        <f>'8E7'!B45</f>
        <v>0</v>
      </c>
      <c r="C45" s="260" t="str">
        <f>IF('8E7'!C45="","",IF('8E7'!C45&gt;0,'8E7'!C45))</f>
        <v/>
      </c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16"/>
        <v>0</v>
      </c>
      <c r="N45" s="163" t="str">
        <f t="shared" si="17"/>
        <v/>
      </c>
      <c r="O45" s="163" t="str">
        <f t="shared" si="0"/>
        <v/>
      </c>
      <c r="P45" s="163" t="str">
        <f t="shared" si="1"/>
        <v/>
      </c>
      <c r="Q45" s="163">
        <f t="shared" si="18"/>
        <v>0</v>
      </c>
      <c r="R45" s="103" t="str">
        <f t="shared" si="2"/>
        <v/>
      </c>
      <c r="S45" s="103" t="str">
        <f t="shared" si="3"/>
        <v/>
      </c>
      <c r="T45" s="103" t="str">
        <f t="shared" si="4"/>
        <v/>
      </c>
      <c r="U45" s="103" t="str">
        <f t="shared" si="19"/>
        <v/>
      </c>
      <c r="V45" s="103" t="str">
        <f t="shared" si="5"/>
        <v/>
      </c>
      <c r="W45" s="103" t="str">
        <f t="shared" si="6"/>
        <v/>
      </c>
      <c r="X45" s="103">
        <f t="shared" si="7"/>
        <v>0</v>
      </c>
      <c r="Y45" s="164" t="b">
        <f t="shared" si="8"/>
        <v>0</v>
      </c>
      <c r="Z45" s="164" t="b">
        <f t="shared" si="9"/>
        <v>0</v>
      </c>
      <c r="AA45" s="164" t="b">
        <f t="shared" si="10"/>
        <v>0</v>
      </c>
      <c r="AB45" s="164" t="b">
        <f t="shared" si="11"/>
        <v>0</v>
      </c>
      <c r="AC45" s="164" t="b">
        <f t="shared" si="12"/>
        <v>0</v>
      </c>
      <c r="AD45" s="164" t="b">
        <f t="shared" si="20"/>
        <v>0</v>
      </c>
      <c r="AE45" s="164" t="b">
        <f t="shared" si="21"/>
        <v>0</v>
      </c>
      <c r="AF45" s="164" t="b">
        <f t="shared" si="22"/>
        <v>0</v>
      </c>
      <c r="AG45" s="164" t="b">
        <f t="shared" si="23"/>
        <v>0</v>
      </c>
      <c r="AH45" s="164" t="b">
        <f t="shared" si="24"/>
        <v>0</v>
      </c>
      <c r="AI45" s="169" t="str">
        <f t="shared" si="13"/>
        <v/>
      </c>
      <c r="AJ45" s="265" t="str">
        <f t="shared" si="14"/>
        <v/>
      </c>
      <c r="AK45" s="242" t="str">
        <f t="shared" si="25"/>
        <v/>
      </c>
      <c r="AL45" s="167" t="str">
        <f t="shared" si="26"/>
        <v/>
      </c>
      <c r="AM45" s="168">
        <f t="shared" si="27"/>
        <v>0</v>
      </c>
      <c r="AN45" s="149" t="str">
        <f t="shared" si="28"/>
        <v/>
      </c>
      <c r="AO45" s="150" t="str">
        <f t="shared" si="29"/>
        <v/>
      </c>
      <c r="AP45" s="138"/>
      <c r="AQ45" s="167" t="str">
        <f t="shared" si="30"/>
        <v/>
      </c>
      <c r="AR45" s="245" t="str">
        <f t="shared" si="31"/>
        <v/>
      </c>
      <c r="AS45" s="245" t="str">
        <f t="shared" si="32"/>
        <v/>
      </c>
      <c r="AT45" s="245" t="str">
        <f t="shared" si="33"/>
        <v/>
      </c>
      <c r="AU45" s="244"/>
      <c r="AV45" s="245" t="str">
        <f t="shared" si="35"/>
        <v/>
      </c>
      <c r="AW45" s="245">
        <f t="shared" si="36"/>
        <v>0</v>
      </c>
      <c r="AX45" s="244"/>
      <c r="AY45" s="243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268">
        <f>'8E7'!B46</f>
        <v>0</v>
      </c>
      <c r="C46" s="260" t="str">
        <f>IF('8E7'!C46="","",IF('8E7'!C46&gt;0,'8E7'!C46))</f>
        <v/>
      </c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16"/>
        <v>0</v>
      </c>
      <c r="N46" s="163" t="str">
        <f t="shared" si="17"/>
        <v/>
      </c>
      <c r="O46" s="163" t="str">
        <f t="shared" si="0"/>
        <v/>
      </c>
      <c r="P46" s="163" t="str">
        <f t="shared" si="1"/>
        <v/>
      </c>
      <c r="Q46" s="163">
        <f t="shared" si="18"/>
        <v>0</v>
      </c>
      <c r="R46" s="103" t="str">
        <f t="shared" si="2"/>
        <v/>
      </c>
      <c r="S46" s="103" t="str">
        <f t="shared" si="3"/>
        <v/>
      </c>
      <c r="T46" s="103" t="str">
        <f t="shared" si="4"/>
        <v/>
      </c>
      <c r="U46" s="103" t="str">
        <f t="shared" si="19"/>
        <v/>
      </c>
      <c r="V46" s="103" t="str">
        <f t="shared" si="5"/>
        <v/>
      </c>
      <c r="W46" s="103" t="str">
        <f t="shared" si="6"/>
        <v/>
      </c>
      <c r="X46" s="103">
        <f t="shared" si="7"/>
        <v>0</v>
      </c>
      <c r="Y46" s="164" t="b">
        <f t="shared" si="8"/>
        <v>0</v>
      </c>
      <c r="Z46" s="164" t="b">
        <f t="shared" si="9"/>
        <v>0</v>
      </c>
      <c r="AA46" s="164" t="b">
        <f t="shared" si="10"/>
        <v>0</v>
      </c>
      <c r="AB46" s="164" t="b">
        <f t="shared" si="11"/>
        <v>0</v>
      </c>
      <c r="AC46" s="164" t="b">
        <f t="shared" si="12"/>
        <v>0</v>
      </c>
      <c r="AD46" s="164" t="b">
        <f t="shared" si="20"/>
        <v>0</v>
      </c>
      <c r="AE46" s="164" t="b">
        <f t="shared" si="21"/>
        <v>0</v>
      </c>
      <c r="AF46" s="164" t="b">
        <f t="shared" si="22"/>
        <v>0</v>
      </c>
      <c r="AG46" s="164" t="b">
        <f t="shared" si="23"/>
        <v>0</v>
      </c>
      <c r="AH46" s="164" t="b">
        <f t="shared" si="24"/>
        <v>0</v>
      </c>
      <c r="AI46" s="169" t="str">
        <f t="shared" si="13"/>
        <v/>
      </c>
      <c r="AJ46" s="265" t="str">
        <f t="shared" si="14"/>
        <v/>
      </c>
      <c r="AK46" s="242" t="str">
        <f t="shared" si="25"/>
        <v/>
      </c>
      <c r="AL46" s="167" t="str">
        <f t="shared" si="26"/>
        <v/>
      </c>
      <c r="AM46" s="168">
        <f t="shared" si="27"/>
        <v>0</v>
      </c>
      <c r="AN46" s="149" t="str">
        <f t="shared" si="28"/>
        <v/>
      </c>
      <c r="AO46" s="150" t="str">
        <f t="shared" si="29"/>
        <v/>
      </c>
      <c r="AP46" s="138"/>
      <c r="AQ46" s="167" t="str">
        <f t="shared" si="30"/>
        <v/>
      </c>
      <c r="AR46" s="245" t="str">
        <f t="shared" si="31"/>
        <v/>
      </c>
      <c r="AS46" s="245" t="str">
        <f t="shared" si="32"/>
        <v/>
      </c>
      <c r="AT46" s="245" t="str">
        <f t="shared" si="33"/>
        <v/>
      </c>
      <c r="AU46" s="244"/>
      <c r="AV46" s="245" t="str">
        <f t="shared" si="35"/>
        <v/>
      </c>
      <c r="AW46" s="245">
        <f t="shared" si="36"/>
        <v>0</v>
      </c>
      <c r="AX46" s="244"/>
      <c r="AY46" s="243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268">
        <f>'8E7'!B47</f>
        <v>0</v>
      </c>
      <c r="C47" s="260" t="str">
        <f>IF('8E7'!C47="","",IF('8E7'!C47&gt;0,'8E7'!C47))</f>
        <v/>
      </c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16"/>
        <v>0</v>
      </c>
      <c r="N47" s="163" t="str">
        <f t="shared" si="17"/>
        <v/>
      </c>
      <c r="O47" s="163" t="str">
        <f t="shared" si="0"/>
        <v/>
      </c>
      <c r="P47" s="163" t="str">
        <f t="shared" si="1"/>
        <v/>
      </c>
      <c r="Q47" s="163">
        <f t="shared" si="18"/>
        <v>0</v>
      </c>
      <c r="R47" s="103" t="str">
        <f t="shared" si="2"/>
        <v/>
      </c>
      <c r="S47" s="103" t="str">
        <f t="shared" si="3"/>
        <v/>
      </c>
      <c r="T47" s="103" t="str">
        <f t="shared" si="4"/>
        <v/>
      </c>
      <c r="U47" s="103" t="str">
        <f t="shared" si="19"/>
        <v/>
      </c>
      <c r="V47" s="103" t="str">
        <f t="shared" si="5"/>
        <v/>
      </c>
      <c r="W47" s="103" t="str">
        <f t="shared" si="6"/>
        <v/>
      </c>
      <c r="X47" s="103">
        <f t="shared" si="7"/>
        <v>0</v>
      </c>
      <c r="Y47" s="164" t="b">
        <f t="shared" si="8"/>
        <v>0</v>
      </c>
      <c r="Z47" s="164" t="b">
        <f t="shared" si="9"/>
        <v>0</v>
      </c>
      <c r="AA47" s="164" t="b">
        <f t="shared" si="10"/>
        <v>0</v>
      </c>
      <c r="AB47" s="164" t="b">
        <f t="shared" si="11"/>
        <v>0</v>
      </c>
      <c r="AC47" s="164" t="b">
        <f t="shared" si="12"/>
        <v>0</v>
      </c>
      <c r="AD47" s="164" t="b">
        <f t="shared" si="20"/>
        <v>0</v>
      </c>
      <c r="AE47" s="164" t="b">
        <f t="shared" si="21"/>
        <v>0</v>
      </c>
      <c r="AF47" s="164" t="b">
        <f t="shared" si="22"/>
        <v>0</v>
      </c>
      <c r="AG47" s="164" t="b">
        <f t="shared" si="23"/>
        <v>0</v>
      </c>
      <c r="AH47" s="164" t="b">
        <f t="shared" si="24"/>
        <v>0</v>
      </c>
      <c r="AI47" s="169" t="str">
        <f t="shared" si="13"/>
        <v/>
      </c>
      <c r="AJ47" s="265" t="str">
        <f t="shared" si="14"/>
        <v/>
      </c>
      <c r="AK47" s="242" t="str">
        <f t="shared" si="25"/>
        <v/>
      </c>
      <c r="AL47" s="167" t="str">
        <f t="shared" si="26"/>
        <v/>
      </c>
      <c r="AM47" s="168">
        <f t="shared" si="27"/>
        <v>0</v>
      </c>
      <c r="AN47" s="149" t="str">
        <f t="shared" si="28"/>
        <v/>
      </c>
      <c r="AO47" s="150" t="str">
        <f t="shared" si="29"/>
        <v/>
      </c>
      <c r="AP47" s="138"/>
      <c r="AQ47" s="167" t="str">
        <f t="shared" si="30"/>
        <v/>
      </c>
      <c r="AR47" s="245" t="str">
        <f t="shared" si="31"/>
        <v/>
      </c>
      <c r="AS47" s="245" t="str">
        <f t="shared" si="32"/>
        <v/>
      </c>
      <c r="AT47" s="245" t="str">
        <f t="shared" si="33"/>
        <v/>
      </c>
      <c r="AU47" s="244"/>
      <c r="AV47" s="245" t="str">
        <f t="shared" si="35"/>
        <v/>
      </c>
      <c r="AW47" s="245">
        <f t="shared" si="36"/>
        <v>0</v>
      </c>
      <c r="AX47" s="244"/>
      <c r="AY47" s="243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268">
        <f>'8E7'!B48</f>
        <v>0</v>
      </c>
      <c r="C48" s="260" t="str">
        <f>IF('8E7'!C48="","",IF('8E7'!C48&gt;0,'8E7'!C48))</f>
        <v/>
      </c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16"/>
        <v>0</v>
      </c>
      <c r="N48" s="163" t="str">
        <f t="shared" si="17"/>
        <v/>
      </c>
      <c r="O48" s="163" t="str">
        <f t="shared" si="0"/>
        <v/>
      </c>
      <c r="P48" s="163" t="str">
        <f t="shared" si="1"/>
        <v/>
      </c>
      <c r="Q48" s="163">
        <f t="shared" si="18"/>
        <v>0</v>
      </c>
      <c r="R48" s="103" t="str">
        <f t="shared" si="2"/>
        <v/>
      </c>
      <c r="S48" s="103" t="str">
        <f t="shared" si="3"/>
        <v/>
      </c>
      <c r="T48" s="103" t="str">
        <f t="shared" si="4"/>
        <v/>
      </c>
      <c r="U48" s="103" t="str">
        <f t="shared" si="19"/>
        <v/>
      </c>
      <c r="V48" s="103" t="str">
        <f t="shared" si="5"/>
        <v/>
      </c>
      <c r="W48" s="103" t="str">
        <f t="shared" si="6"/>
        <v/>
      </c>
      <c r="X48" s="103">
        <f t="shared" si="7"/>
        <v>0</v>
      </c>
      <c r="Y48" s="164" t="b">
        <f t="shared" si="8"/>
        <v>0</v>
      </c>
      <c r="Z48" s="164" t="b">
        <f t="shared" si="9"/>
        <v>0</v>
      </c>
      <c r="AA48" s="164" t="b">
        <f t="shared" si="10"/>
        <v>0</v>
      </c>
      <c r="AB48" s="164" t="b">
        <f t="shared" si="11"/>
        <v>0</v>
      </c>
      <c r="AC48" s="164" t="b">
        <f t="shared" si="12"/>
        <v>0</v>
      </c>
      <c r="AD48" s="164" t="b">
        <f t="shared" si="20"/>
        <v>0</v>
      </c>
      <c r="AE48" s="164" t="b">
        <f t="shared" si="21"/>
        <v>0</v>
      </c>
      <c r="AF48" s="164" t="b">
        <f t="shared" si="22"/>
        <v>0</v>
      </c>
      <c r="AG48" s="164" t="b">
        <f t="shared" si="23"/>
        <v>0</v>
      </c>
      <c r="AH48" s="164" t="b">
        <f t="shared" si="24"/>
        <v>0</v>
      </c>
      <c r="AI48" s="169" t="str">
        <f t="shared" si="13"/>
        <v/>
      </c>
      <c r="AJ48" s="265" t="str">
        <f t="shared" si="14"/>
        <v/>
      </c>
      <c r="AK48" s="242" t="str">
        <f t="shared" si="25"/>
        <v/>
      </c>
      <c r="AL48" s="167" t="str">
        <f t="shared" si="26"/>
        <v/>
      </c>
      <c r="AM48" s="168">
        <f t="shared" si="27"/>
        <v>0</v>
      </c>
      <c r="AN48" s="149" t="str">
        <f t="shared" si="28"/>
        <v/>
      </c>
      <c r="AO48" s="150" t="str">
        <f t="shared" si="29"/>
        <v/>
      </c>
      <c r="AP48" s="138"/>
      <c r="AQ48" s="167" t="str">
        <f t="shared" si="30"/>
        <v/>
      </c>
      <c r="AR48" s="245" t="str">
        <f t="shared" si="31"/>
        <v/>
      </c>
      <c r="AS48" s="245" t="str">
        <f t="shared" si="32"/>
        <v/>
      </c>
      <c r="AT48" s="245" t="str">
        <f t="shared" si="33"/>
        <v/>
      </c>
      <c r="AU48" s="244"/>
      <c r="AV48" s="245" t="str">
        <f t="shared" si="35"/>
        <v/>
      </c>
      <c r="AW48" s="245">
        <f t="shared" si="36"/>
        <v>0</v>
      </c>
      <c r="AX48" s="244"/>
      <c r="AY48" s="243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268">
        <f>'8E7'!B49</f>
        <v>0</v>
      </c>
      <c r="C49" s="260" t="str">
        <f>IF('8E7'!C49="","",IF('8E7'!C49&gt;0,'8E7'!C49))</f>
        <v/>
      </c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16"/>
        <v>0</v>
      </c>
      <c r="N49" s="163" t="str">
        <f t="shared" si="17"/>
        <v/>
      </c>
      <c r="O49" s="163" t="str">
        <f t="shared" si="0"/>
        <v/>
      </c>
      <c r="P49" s="163" t="str">
        <f t="shared" si="1"/>
        <v/>
      </c>
      <c r="Q49" s="163">
        <f t="shared" si="18"/>
        <v>0</v>
      </c>
      <c r="R49" s="103" t="str">
        <f t="shared" si="2"/>
        <v/>
      </c>
      <c r="S49" s="103" t="str">
        <f t="shared" si="3"/>
        <v/>
      </c>
      <c r="T49" s="103" t="str">
        <f t="shared" si="4"/>
        <v/>
      </c>
      <c r="U49" s="103" t="str">
        <f t="shared" si="19"/>
        <v/>
      </c>
      <c r="V49" s="103" t="str">
        <f t="shared" si="5"/>
        <v/>
      </c>
      <c r="W49" s="103" t="str">
        <f t="shared" si="6"/>
        <v/>
      </c>
      <c r="X49" s="103">
        <f t="shared" si="7"/>
        <v>0</v>
      </c>
      <c r="Y49" s="164" t="b">
        <f t="shared" si="8"/>
        <v>0</v>
      </c>
      <c r="Z49" s="164" t="b">
        <f t="shared" si="9"/>
        <v>0</v>
      </c>
      <c r="AA49" s="164" t="b">
        <f t="shared" si="10"/>
        <v>0</v>
      </c>
      <c r="AB49" s="164" t="b">
        <f t="shared" si="11"/>
        <v>0</v>
      </c>
      <c r="AC49" s="164" t="b">
        <f t="shared" si="12"/>
        <v>0</v>
      </c>
      <c r="AD49" s="164" t="b">
        <f t="shared" si="20"/>
        <v>0</v>
      </c>
      <c r="AE49" s="164" t="b">
        <f t="shared" si="21"/>
        <v>0</v>
      </c>
      <c r="AF49" s="164" t="b">
        <f t="shared" si="22"/>
        <v>0</v>
      </c>
      <c r="AG49" s="164" t="b">
        <f t="shared" si="23"/>
        <v>0</v>
      </c>
      <c r="AH49" s="164" t="b">
        <f t="shared" si="24"/>
        <v>0</v>
      </c>
      <c r="AI49" s="169" t="str">
        <f t="shared" si="13"/>
        <v/>
      </c>
      <c r="AJ49" s="265" t="str">
        <f t="shared" si="14"/>
        <v/>
      </c>
      <c r="AK49" s="242" t="str">
        <f t="shared" si="25"/>
        <v/>
      </c>
      <c r="AL49" s="167" t="str">
        <f t="shared" si="26"/>
        <v/>
      </c>
      <c r="AM49" s="168">
        <f t="shared" si="27"/>
        <v>0</v>
      </c>
      <c r="AN49" s="149" t="str">
        <f t="shared" si="28"/>
        <v/>
      </c>
      <c r="AO49" s="150" t="str">
        <f t="shared" si="29"/>
        <v/>
      </c>
      <c r="AP49" s="138"/>
      <c r="AQ49" s="167" t="str">
        <f t="shared" si="30"/>
        <v/>
      </c>
      <c r="AR49" s="245" t="str">
        <f t="shared" si="31"/>
        <v/>
      </c>
      <c r="AS49" s="245" t="str">
        <f t="shared" si="32"/>
        <v/>
      </c>
      <c r="AT49" s="245" t="str">
        <f t="shared" si="33"/>
        <v/>
      </c>
      <c r="AU49" s="244"/>
      <c r="AV49" s="245" t="str">
        <f t="shared" si="35"/>
        <v/>
      </c>
      <c r="AW49" s="245">
        <f t="shared" si="36"/>
        <v>0</v>
      </c>
      <c r="AX49" s="244"/>
      <c r="AY49" s="243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268">
        <f>'8E7'!B50</f>
        <v>0</v>
      </c>
      <c r="C50" s="260" t="str">
        <f>IF('8E7'!C50="","",IF('8E7'!C50&gt;0,'8E7'!C50))</f>
        <v/>
      </c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16"/>
        <v>0</v>
      </c>
      <c r="N50" s="163" t="str">
        <f t="shared" si="17"/>
        <v/>
      </c>
      <c r="O50" s="163" t="str">
        <f t="shared" si="0"/>
        <v/>
      </c>
      <c r="P50" s="163" t="str">
        <f t="shared" si="1"/>
        <v/>
      </c>
      <c r="Q50" s="163">
        <f t="shared" si="18"/>
        <v>0</v>
      </c>
      <c r="R50" s="103" t="str">
        <f t="shared" si="2"/>
        <v/>
      </c>
      <c r="S50" s="103" t="str">
        <f t="shared" si="3"/>
        <v/>
      </c>
      <c r="T50" s="103" t="str">
        <f t="shared" si="4"/>
        <v/>
      </c>
      <c r="U50" s="103" t="str">
        <f t="shared" si="19"/>
        <v/>
      </c>
      <c r="V50" s="103" t="str">
        <f t="shared" si="5"/>
        <v/>
      </c>
      <c r="W50" s="103" t="str">
        <f t="shared" si="6"/>
        <v/>
      </c>
      <c r="X50" s="103">
        <f t="shared" si="7"/>
        <v>0</v>
      </c>
      <c r="Y50" s="164" t="b">
        <f t="shared" si="8"/>
        <v>0</v>
      </c>
      <c r="Z50" s="164" t="b">
        <f t="shared" si="9"/>
        <v>0</v>
      </c>
      <c r="AA50" s="164" t="b">
        <f t="shared" si="10"/>
        <v>0</v>
      </c>
      <c r="AB50" s="164" t="b">
        <f t="shared" si="11"/>
        <v>0</v>
      </c>
      <c r="AC50" s="164" t="b">
        <f t="shared" si="12"/>
        <v>0</v>
      </c>
      <c r="AD50" s="164" t="b">
        <f t="shared" si="20"/>
        <v>0</v>
      </c>
      <c r="AE50" s="164" t="b">
        <f t="shared" si="21"/>
        <v>0</v>
      </c>
      <c r="AF50" s="164" t="b">
        <f t="shared" si="22"/>
        <v>0</v>
      </c>
      <c r="AG50" s="164" t="b">
        <f t="shared" si="23"/>
        <v>0</v>
      </c>
      <c r="AH50" s="164" t="b">
        <f t="shared" si="24"/>
        <v>0</v>
      </c>
      <c r="AI50" s="169" t="str">
        <f t="shared" si="13"/>
        <v/>
      </c>
      <c r="AJ50" s="265" t="str">
        <f t="shared" si="14"/>
        <v/>
      </c>
      <c r="AK50" s="242" t="str">
        <f t="shared" si="25"/>
        <v/>
      </c>
      <c r="AL50" s="167" t="str">
        <f t="shared" si="26"/>
        <v/>
      </c>
      <c r="AM50" s="168">
        <f t="shared" si="27"/>
        <v>0</v>
      </c>
      <c r="AN50" s="149" t="str">
        <f t="shared" si="28"/>
        <v/>
      </c>
      <c r="AO50" s="150" t="str">
        <f t="shared" si="29"/>
        <v/>
      </c>
      <c r="AP50" s="138"/>
      <c r="AQ50" s="167" t="str">
        <f t="shared" si="30"/>
        <v/>
      </c>
      <c r="AR50" s="245" t="str">
        <f t="shared" si="31"/>
        <v/>
      </c>
      <c r="AS50" s="245" t="str">
        <f t="shared" si="32"/>
        <v/>
      </c>
      <c r="AT50" s="245" t="str">
        <f t="shared" si="33"/>
        <v/>
      </c>
      <c r="AU50" s="244"/>
      <c r="AV50" s="245" t="str">
        <f t="shared" si="35"/>
        <v/>
      </c>
      <c r="AW50" s="245">
        <f t="shared" si="36"/>
        <v>0</v>
      </c>
      <c r="AX50" s="244"/>
      <c r="AY50" s="243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268">
        <f>'8E7'!B51</f>
        <v>0</v>
      </c>
      <c r="C51" s="260" t="str">
        <f>IF('8E7'!C51="","",IF('8E7'!C51&gt;0,'8E7'!C51))</f>
        <v/>
      </c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16"/>
        <v>0</v>
      </c>
      <c r="N51" s="163" t="str">
        <f t="shared" si="17"/>
        <v/>
      </c>
      <c r="O51" s="163" t="str">
        <f t="shared" si="0"/>
        <v/>
      </c>
      <c r="P51" s="163" t="str">
        <f t="shared" si="1"/>
        <v/>
      </c>
      <c r="Q51" s="163">
        <f t="shared" si="18"/>
        <v>0</v>
      </c>
      <c r="R51" s="103" t="str">
        <f t="shared" si="2"/>
        <v/>
      </c>
      <c r="S51" s="103" t="str">
        <f t="shared" si="3"/>
        <v/>
      </c>
      <c r="T51" s="103" t="str">
        <f t="shared" si="4"/>
        <v/>
      </c>
      <c r="U51" s="103" t="str">
        <f t="shared" si="19"/>
        <v/>
      </c>
      <c r="V51" s="103" t="str">
        <f t="shared" si="5"/>
        <v/>
      </c>
      <c r="W51" s="103" t="str">
        <f t="shared" si="6"/>
        <v/>
      </c>
      <c r="X51" s="103">
        <f t="shared" si="7"/>
        <v>0</v>
      </c>
      <c r="Y51" s="164" t="b">
        <f t="shared" si="8"/>
        <v>0</v>
      </c>
      <c r="Z51" s="164" t="b">
        <f t="shared" si="9"/>
        <v>0</v>
      </c>
      <c r="AA51" s="164" t="b">
        <f t="shared" si="10"/>
        <v>0</v>
      </c>
      <c r="AB51" s="164" t="b">
        <f t="shared" si="11"/>
        <v>0</v>
      </c>
      <c r="AC51" s="164" t="b">
        <f t="shared" si="12"/>
        <v>0</v>
      </c>
      <c r="AD51" s="164" t="b">
        <f t="shared" si="20"/>
        <v>0</v>
      </c>
      <c r="AE51" s="164" t="b">
        <f t="shared" si="21"/>
        <v>0</v>
      </c>
      <c r="AF51" s="164" t="b">
        <f t="shared" si="22"/>
        <v>0</v>
      </c>
      <c r="AG51" s="164" t="b">
        <f t="shared" si="23"/>
        <v>0</v>
      </c>
      <c r="AH51" s="164" t="b">
        <f t="shared" si="24"/>
        <v>0</v>
      </c>
      <c r="AI51" s="169" t="str">
        <f t="shared" si="13"/>
        <v/>
      </c>
      <c r="AJ51" s="265" t="str">
        <f t="shared" si="14"/>
        <v/>
      </c>
      <c r="AK51" s="242" t="str">
        <f t="shared" si="25"/>
        <v/>
      </c>
      <c r="AL51" s="167" t="str">
        <f t="shared" si="26"/>
        <v/>
      </c>
      <c r="AM51" s="168">
        <f t="shared" si="27"/>
        <v>0</v>
      </c>
      <c r="AN51" s="149" t="str">
        <f t="shared" si="28"/>
        <v/>
      </c>
      <c r="AO51" s="150" t="str">
        <f t="shared" si="29"/>
        <v/>
      </c>
      <c r="AP51" s="138"/>
      <c r="AQ51" s="167" t="str">
        <f t="shared" si="30"/>
        <v/>
      </c>
      <c r="AR51" s="245" t="str">
        <f t="shared" si="31"/>
        <v/>
      </c>
      <c r="AS51" s="245" t="str">
        <f t="shared" si="32"/>
        <v/>
      </c>
      <c r="AT51" s="245" t="str">
        <f t="shared" si="33"/>
        <v/>
      </c>
      <c r="AU51" s="244"/>
      <c r="AV51" s="245" t="str">
        <f t="shared" si="35"/>
        <v/>
      </c>
      <c r="AW51" s="245">
        <f t="shared" si="36"/>
        <v>0</v>
      </c>
      <c r="AX51" s="244"/>
      <c r="AY51" s="243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268">
        <f>'8E7'!B52</f>
        <v>0</v>
      </c>
      <c r="C52" s="260" t="str">
        <f>IF('8E7'!C52="","",IF('8E7'!C52&gt;0,'8E7'!C52))</f>
        <v/>
      </c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16"/>
        <v>0</v>
      </c>
      <c r="N52" s="163" t="str">
        <f t="shared" si="17"/>
        <v/>
      </c>
      <c r="O52" s="163" t="str">
        <f t="shared" si="0"/>
        <v/>
      </c>
      <c r="P52" s="163" t="str">
        <f t="shared" si="1"/>
        <v/>
      </c>
      <c r="Q52" s="163">
        <f t="shared" si="18"/>
        <v>0</v>
      </c>
      <c r="R52" s="103" t="str">
        <f t="shared" si="2"/>
        <v/>
      </c>
      <c r="S52" s="103" t="str">
        <f t="shared" si="3"/>
        <v/>
      </c>
      <c r="T52" s="103" t="str">
        <f t="shared" si="4"/>
        <v/>
      </c>
      <c r="U52" s="103" t="str">
        <f t="shared" si="19"/>
        <v/>
      </c>
      <c r="V52" s="103" t="str">
        <f t="shared" si="5"/>
        <v/>
      </c>
      <c r="W52" s="103" t="str">
        <f t="shared" si="6"/>
        <v/>
      </c>
      <c r="X52" s="103">
        <f t="shared" si="7"/>
        <v>0</v>
      </c>
      <c r="Y52" s="164" t="b">
        <f t="shared" si="8"/>
        <v>0</v>
      </c>
      <c r="Z52" s="164" t="b">
        <f t="shared" si="9"/>
        <v>0</v>
      </c>
      <c r="AA52" s="164" t="b">
        <f t="shared" si="10"/>
        <v>0</v>
      </c>
      <c r="AB52" s="164" t="b">
        <f t="shared" si="11"/>
        <v>0</v>
      </c>
      <c r="AC52" s="164" t="b">
        <f t="shared" si="12"/>
        <v>0</v>
      </c>
      <c r="AD52" s="164" t="b">
        <f t="shared" si="20"/>
        <v>0</v>
      </c>
      <c r="AE52" s="164" t="b">
        <f t="shared" si="21"/>
        <v>0</v>
      </c>
      <c r="AF52" s="164" t="b">
        <f t="shared" si="22"/>
        <v>0</v>
      </c>
      <c r="AG52" s="164" t="b">
        <f t="shared" si="23"/>
        <v>0</v>
      </c>
      <c r="AH52" s="164" t="b">
        <f t="shared" si="24"/>
        <v>0</v>
      </c>
      <c r="AI52" s="169" t="str">
        <f t="shared" si="13"/>
        <v/>
      </c>
      <c r="AJ52" s="265" t="str">
        <f t="shared" si="14"/>
        <v/>
      </c>
      <c r="AK52" s="242" t="str">
        <f t="shared" si="25"/>
        <v/>
      </c>
      <c r="AL52" s="167" t="str">
        <f t="shared" si="26"/>
        <v/>
      </c>
      <c r="AM52" s="168">
        <f t="shared" si="27"/>
        <v>0</v>
      </c>
      <c r="AN52" s="149" t="str">
        <f t="shared" si="28"/>
        <v/>
      </c>
      <c r="AO52" s="150" t="str">
        <f t="shared" si="29"/>
        <v/>
      </c>
      <c r="AP52" s="138"/>
      <c r="AQ52" s="167" t="str">
        <f t="shared" si="30"/>
        <v/>
      </c>
      <c r="AR52" s="245" t="str">
        <f t="shared" si="31"/>
        <v/>
      </c>
      <c r="AS52" s="245" t="str">
        <f t="shared" si="32"/>
        <v/>
      </c>
      <c r="AT52" s="245" t="str">
        <f t="shared" si="33"/>
        <v/>
      </c>
      <c r="AU52" s="244"/>
      <c r="AV52" s="245" t="str">
        <f t="shared" si="35"/>
        <v/>
      </c>
      <c r="AW52" s="245">
        <f t="shared" si="36"/>
        <v>0</v>
      </c>
      <c r="AX52" s="244"/>
      <c r="AY52" s="243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268">
        <f>'8E7'!B53</f>
        <v>0</v>
      </c>
      <c r="C53" s="260" t="str">
        <f>IF('8E7'!C53="","",IF('8E7'!C53&gt;0,'8E7'!C53))</f>
        <v/>
      </c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16"/>
        <v>0</v>
      </c>
      <c r="N53" s="163" t="str">
        <f t="shared" si="17"/>
        <v/>
      </c>
      <c r="O53" s="163" t="str">
        <f t="shared" si="0"/>
        <v/>
      </c>
      <c r="P53" s="163" t="str">
        <f t="shared" si="1"/>
        <v/>
      </c>
      <c r="Q53" s="163">
        <f t="shared" si="18"/>
        <v>0</v>
      </c>
      <c r="R53" s="103" t="str">
        <f t="shared" si="2"/>
        <v/>
      </c>
      <c r="S53" s="103" t="str">
        <f t="shared" si="3"/>
        <v/>
      </c>
      <c r="T53" s="103" t="str">
        <f t="shared" si="4"/>
        <v/>
      </c>
      <c r="U53" s="103" t="str">
        <f t="shared" si="19"/>
        <v/>
      </c>
      <c r="V53" s="103" t="str">
        <f t="shared" si="5"/>
        <v/>
      </c>
      <c r="W53" s="103" t="str">
        <f t="shared" si="6"/>
        <v/>
      </c>
      <c r="X53" s="103">
        <f t="shared" si="7"/>
        <v>0</v>
      </c>
      <c r="Y53" s="164" t="b">
        <f t="shared" si="8"/>
        <v>0</v>
      </c>
      <c r="Z53" s="164" t="b">
        <f t="shared" si="9"/>
        <v>0</v>
      </c>
      <c r="AA53" s="164" t="b">
        <f t="shared" si="10"/>
        <v>0</v>
      </c>
      <c r="AB53" s="164" t="b">
        <f t="shared" si="11"/>
        <v>0</v>
      </c>
      <c r="AC53" s="164" t="b">
        <f t="shared" si="12"/>
        <v>0</v>
      </c>
      <c r="AD53" s="164" t="b">
        <f t="shared" si="20"/>
        <v>0</v>
      </c>
      <c r="AE53" s="164" t="b">
        <f t="shared" si="21"/>
        <v>0</v>
      </c>
      <c r="AF53" s="164" t="b">
        <f t="shared" si="22"/>
        <v>0</v>
      </c>
      <c r="AG53" s="164" t="b">
        <f t="shared" si="23"/>
        <v>0</v>
      </c>
      <c r="AH53" s="164" t="b">
        <f t="shared" si="24"/>
        <v>0</v>
      </c>
      <c r="AI53" s="177" t="str">
        <f t="shared" si="13"/>
        <v/>
      </c>
      <c r="AJ53" s="265" t="str">
        <f t="shared" si="14"/>
        <v/>
      </c>
      <c r="AK53" s="242" t="str">
        <f t="shared" si="25"/>
        <v/>
      </c>
      <c r="AL53" s="167" t="str">
        <f t="shared" si="26"/>
        <v/>
      </c>
      <c r="AM53" s="168">
        <f t="shared" si="27"/>
        <v>0</v>
      </c>
      <c r="AN53" s="149" t="str">
        <f t="shared" si="28"/>
        <v/>
      </c>
      <c r="AO53" s="150" t="str">
        <f t="shared" si="29"/>
        <v/>
      </c>
      <c r="AP53" s="138"/>
      <c r="AQ53" s="167" t="str">
        <f t="shared" si="30"/>
        <v/>
      </c>
      <c r="AR53" s="245" t="str">
        <f t="shared" si="31"/>
        <v/>
      </c>
      <c r="AS53" s="245" t="str">
        <f t="shared" si="32"/>
        <v/>
      </c>
      <c r="AT53" s="245" t="str">
        <f t="shared" si="33"/>
        <v/>
      </c>
      <c r="AU53" s="244"/>
      <c r="AV53" s="245" t="str">
        <f t="shared" si="35"/>
        <v/>
      </c>
      <c r="AW53" s="245">
        <f t="shared" si="36"/>
        <v>0</v>
      </c>
      <c r="AX53" s="244"/>
      <c r="AY53" s="243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36</v>
      </c>
      <c r="C54" s="301" t="s">
        <v>47</v>
      </c>
      <c r="D54" s="301"/>
      <c r="E54" s="301"/>
      <c r="F54" s="301"/>
      <c r="G54" s="178" t="str">
        <f t="shared" ref="G54:L54" si="37">IF(R56=0,"",IF(R56&gt;0,R55))</f>
        <v/>
      </c>
      <c r="H54" s="179" t="str">
        <f t="shared" si="37"/>
        <v/>
      </c>
      <c r="I54" s="179" t="str">
        <f t="shared" si="37"/>
        <v/>
      </c>
      <c r="J54" s="179" t="str">
        <f t="shared" si="37"/>
        <v/>
      </c>
      <c r="K54" s="179" t="str">
        <f t="shared" si="37"/>
        <v/>
      </c>
      <c r="L54" s="179" t="str">
        <f t="shared" si="37"/>
        <v/>
      </c>
      <c r="M54" s="179"/>
      <c r="N54" s="179"/>
      <c r="O54" s="179"/>
      <c r="P54" s="179"/>
      <c r="Q54" s="179"/>
      <c r="R54" s="180">
        <f t="shared" ref="R54:W54" si="38">SUM(R18:R53)</f>
        <v>0</v>
      </c>
      <c r="S54" s="180">
        <f t="shared" si="38"/>
        <v>0</v>
      </c>
      <c r="T54" s="180">
        <f t="shared" si="38"/>
        <v>0</v>
      </c>
      <c r="U54" s="180">
        <f t="shared" si="38"/>
        <v>0</v>
      </c>
      <c r="V54" s="180">
        <f t="shared" si="38"/>
        <v>0</v>
      </c>
      <c r="W54" s="180">
        <f t="shared" si="38"/>
        <v>0</v>
      </c>
      <c r="X54" s="181">
        <f>SUM(AJ18:AJ53)</f>
        <v>0</v>
      </c>
      <c r="Y54" s="181">
        <f t="shared" ref="Y54:AH54" si="39">SUM(Y18:Y53)</f>
        <v>0</v>
      </c>
      <c r="Z54" s="181">
        <f t="shared" si="39"/>
        <v>0</v>
      </c>
      <c r="AA54" s="181">
        <f t="shared" si="39"/>
        <v>0</v>
      </c>
      <c r="AB54" s="181">
        <f t="shared" si="39"/>
        <v>0</v>
      </c>
      <c r="AC54" s="181">
        <f t="shared" si="39"/>
        <v>0</v>
      </c>
      <c r="AD54" s="181">
        <f t="shared" si="39"/>
        <v>0</v>
      </c>
      <c r="AE54" s="181">
        <f t="shared" si="39"/>
        <v>0</v>
      </c>
      <c r="AF54" s="181">
        <f t="shared" si="39"/>
        <v>0</v>
      </c>
      <c r="AG54" s="181">
        <f t="shared" si="39"/>
        <v>0</v>
      </c>
      <c r="AH54" s="181">
        <f t="shared" si="39"/>
        <v>0</v>
      </c>
      <c r="AI54" s="182"/>
      <c r="AJ54" s="246" t="str">
        <f>IF(X57=0,"",IF(X57&gt;0,$X$55))</f>
        <v/>
      </c>
      <c r="AK54" s="246" t="str">
        <f>IF(Y57=0,"",IF(Y57&gt;0,$X$55))</f>
        <v/>
      </c>
      <c r="AL54" s="183"/>
      <c r="AM54" s="183"/>
      <c r="AN54" s="184">
        <f>IF(B54=0,"",IF(B54&gt;0,AN55/B54))</f>
        <v>0</v>
      </c>
      <c r="AO54" s="184">
        <f>IF(B54=0,"",IF(B54&gt;0,AO55/B54))</f>
        <v>0</v>
      </c>
      <c r="AP54" s="185">
        <f>IF(B54=0,"",IF(B54&gt;0,AP56/B54))</f>
        <v>1</v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 t="e">
        <f t="shared" ref="R55:W55" si="40">R54/R56</f>
        <v>#DIV/0!</v>
      </c>
      <c r="S55" s="188" t="e">
        <f t="shared" si="40"/>
        <v>#DIV/0!</v>
      </c>
      <c r="T55" s="188" t="e">
        <f t="shared" si="40"/>
        <v>#DIV/0!</v>
      </c>
      <c r="U55" s="188" t="e">
        <f t="shared" si="40"/>
        <v>#DIV/0!</v>
      </c>
      <c r="V55" s="188" t="e">
        <f t="shared" si="40"/>
        <v>#DIV/0!</v>
      </c>
      <c r="W55" s="188" t="e">
        <f t="shared" si="40"/>
        <v>#DIV/0!</v>
      </c>
      <c r="X55" s="188" t="e">
        <f>X54/X57</f>
        <v>#DIV/0!</v>
      </c>
      <c r="Y55" s="164">
        <f>Y54/10</f>
        <v>0</v>
      </c>
      <c r="Z55" s="164">
        <f t="shared" ref="Z55:AH55" si="41">Z54/10</f>
        <v>0</v>
      </c>
      <c r="AA55" s="164">
        <f t="shared" si="41"/>
        <v>0</v>
      </c>
      <c r="AB55" s="164">
        <f t="shared" si="41"/>
        <v>0</v>
      </c>
      <c r="AC55" s="164">
        <f t="shared" si="41"/>
        <v>0</v>
      </c>
      <c r="AD55" s="164">
        <f t="shared" si="41"/>
        <v>0</v>
      </c>
      <c r="AE55" s="164">
        <f t="shared" si="41"/>
        <v>0</v>
      </c>
      <c r="AF55" s="164">
        <f t="shared" si="41"/>
        <v>0</v>
      </c>
      <c r="AG55" s="164">
        <f t="shared" si="41"/>
        <v>0</v>
      </c>
      <c r="AH55" s="164">
        <f t="shared" si="41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 t="str">
        <f>IF($AR$57=0,"",IF($C$2&lt;6,"",IF($C$2&gt;=6,(AR58+AR59)/AR57)))</f>
        <v/>
      </c>
      <c r="AS55" s="128" t="str">
        <f t="shared" ref="AS55:AT55" si="42">IF($AR$57=0,"",IF($C$2&lt;6,"",IF($C$2&gt;=6,(AS58+AS59)/AS57)))</f>
        <v/>
      </c>
      <c r="AT55" s="128" t="str">
        <f t="shared" si="42"/>
        <v/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3">COUNTA(G18:G53)</f>
        <v>0</v>
      </c>
      <c r="S56" s="3">
        <f t="shared" si="43"/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>COUNTIF(X18:X53,0)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36</v>
      </c>
      <c r="AQ56" s="3"/>
      <c r="AR56" s="128" t="str">
        <f>IF($AR$57=0,"",IF($C$2&lt;6,"",IF($C$2&gt;=6,(AR59/AR57))))</f>
        <v/>
      </c>
      <c r="AS56" s="128" t="str">
        <f t="shared" ref="AS56:AT56" si="44">IF($AR$57=0,"",IF($C$2&lt;6,"",IF($C$2&gt;=6,(AS59/AS57))))</f>
        <v/>
      </c>
      <c r="AT56" s="128" t="str">
        <f t="shared" si="44"/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8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5">COUNTIF(AR18:AR53,"&gt;""")</f>
        <v>0</v>
      </c>
      <c r="AS57" s="77">
        <f t="shared" si="45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45692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0</v>
      </c>
      <c r="AS58" s="102">
        <f t="shared" ref="AS58:AT58" si="46">COUNTIF(AS18:AS53,"1F")</f>
        <v>0</v>
      </c>
      <c r="AT58" s="102">
        <f t="shared" si="46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0</v>
      </c>
      <c r="AS59" s="102">
        <f t="shared" ref="AS59" si="47">COUNTIF(AS18:AS53,"2F")</f>
        <v>0</v>
      </c>
      <c r="AT59" s="102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8">R55</f>
        <v>#DIV/0!</v>
      </c>
      <c r="D63" s="10" t="e">
        <f t="shared" si="48"/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str">
        <f>$AJ$54</f>
        <v/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</v>
      </c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</v>
      </c>
      <c r="D74" s="10">
        <f>IF($D$7="ja",D70,IF($D7="nee",D72))</f>
        <v>0</v>
      </c>
      <c r="E74" s="10">
        <f>IF($D$7="ja",E70,IF($D7="nee",E72))</f>
        <v>0</v>
      </c>
      <c r="F74" s="10">
        <f>IF($D$7="ja",F70,IF($D7="nee",F72))</f>
        <v>0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B18:B53">
    <cfRule type="cellIs" dxfId="143" priority="78" stopIfTrue="1" operator="equal">
      <formula>0</formula>
    </cfRule>
  </conditionalFormatting>
  <conditionalFormatting sqref="C18:C53">
    <cfRule type="cellIs" dxfId="142" priority="1" stopIfTrue="1" operator="equal">
      <formula>""</formula>
    </cfRule>
  </conditionalFormatting>
  <conditionalFormatting sqref="D7:D8 C9">
    <cfRule type="cellIs" dxfId="141" priority="202" stopIfTrue="1" operator="equal">
      <formula>"nee"</formula>
    </cfRule>
    <cfRule type="cellIs" dxfId="140" priority="201" stopIfTrue="1" operator="equal">
      <formula>"ja"</formula>
    </cfRule>
  </conditionalFormatting>
  <conditionalFormatting sqref="D18:D53">
    <cfRule type="cellIs" dxfId="139" priority="220" stopIfTrue="1" operator="equal">
      <formula>""</formula>
    </cfRule>
  </conditionalFormatting>
  <conditionalFormatting sqref="D18:E53">
    <cfRule type="cellIs" dxfId="138" priority="218" stopIfTrue="1" operator="equal">
      <formula>"x"</formula>
    </cfRule>
  </conditionalFormatting>
  <conditionalFormatting sqref="E18:E53">
    <cfRule type="cellIs" dxfId="137" priority="219" stopIfTrue="1" operator="equal">
      <formula>""</formula>
    </cfRule>
  </conditionalFormatting>
  <conditionalFormatting sqref="F11:F13">
    <cfRule type="expression" dxfId="136" priority="207" stopIfTrue="1">
      <formula>$I$3="ja"</formula>
    </cfRule>
    <cfRule type="expression" dxfId="135" priority="208" stopIfTrue="1">
      <formula>$K$3="ja"</formula>
    </cfRule>
  </conditionalFormatting>
  <conditionalFormatting sqref="F18:F53">
    <cfRule type="cellIs" dxfId="134" priority="146" stopIfTrue="1" operator="equal">
      <formula>""</formula>
    </cfRule>
    <cfRule type="cellIs" dxfId="133" priority="147" stopIfTrue="1" operator="greaterThan">
      <formula>""</formula>
    </cfRule>
  </conditionalFormatting>
  <conditionalFormatting sqref="G11:G13">
    <cfRule type="expression" dxfId="132" priority="183">
      <formula>$J$2="ja"</formula>
    </cfRule>
    <cfRule type="expression" dxfId="131" priority="210" stopIfTrue="1">
      <formula>$K$2="ja"</formula>
    </cfRule>
    <cfRule type="expression" dxfId="130" priority="209" stopIfTrue="1">
      <formula>$I$2="ja"</formula>
    </cfRule>
  </conditionalFormatting>
  <conditionalFormatting sqref="G18:L53">
    <cfRule type="cellIs" dxfId="129" priority="192" stopIfTrue="1" operator="equal">
      <formula>0</formula>
    </cfRule>
    <cfRule type="cellIs" dxfId="128" priority="193" stopIfTrue="1" operator="lessThanOrEqual">
      <formula>$C18</formula>
    </cfRule>
    <cfRule type="cellIs" dxfId="127" priority="194" stopIfTrue="1" operator="notEqual">
      <formula>$C18</formula>
    </cfRule>
  </conditionalFormatting>
  <conditionalFormatting sqref="H11:H13">
    <cfRule type="expression" dxfId="126" priority="211" stopIfTrue="1">
      <formula>$I$3="ja"</formula>
    </cfRule>
  </conditionalFormatting>
  <conditionalFormatting sqref="H11:I13">
    <cfRule type="expression" dxfId="125" priority="178">
      <formula>$L$2="ja"</formula>
    </cfRule>
  </conditionalFormatting>
  <conditionalFormatting sqref="H11:J13">
    <cfRule type="expression" dxfId="124" priority="175">
      <formula>$K$3="ja"</formula>
    </cfRule>
  </conditionalFormatting>
  <conditionalFormatting sqref="I11:I13">
    <cfRule type="expression" dxfId="123" priority="182">
      <formula>$J$2="ja"</formula>
    </cfRule>
    <cfRule type="expression" dxfId="122" priority="184">
      <formula>$K$2="ja"</formula>
    </cfRule>
  </conditionalFormatting>
  <conditionalFormatting sqref="I11:Q13">
    <cfRule type="expression" dxfId="121" priority="119">
      <formula>$I$3="ja"</formula>
    </cfRule>
  </conditionalFormatting>
  <conditionalFormatting sqref="K11:Q13">
    <cfRule type="expression" dxfId="120" priority="122" stopIfTrue="1">
      <formula>$R$2="ja"</formula>
    </cfRule>
    <cfRule type="expression" dxfId="119" priority="121" stopIfTrue="1">
      <formula>$L$2="ja"</formula>
    </cfRule>
    <cfRule type="expression" dxfId="118" priority="120" stopIfTrue="1">
      <formula>$K$2="ja"</formula>
    </cfRule>
    <cfRule type="expression" dxfId="117" priority="118">
      <formula>$J$2="ja"</formula>
    </cfRule>
  </conditionalFormatting>
  <conditionalFormatting sqref="AI18:AI53">
    <cfRule type="cellIs" dxfId="116" priority="215" stopIfTrue="1" operator="notEqual">
      <formula>""</formula>
    </cfRule>
  </conditionalFormatting>
  <conditionalFormatting sqref="AJ18:AJ53">
    <cfRule type="cellIs" dxfId="115" priority="2" stopIfTrue="1" operator="equal">
      <formula>1</formula>
    </cfRule>
    <cfRule type="cellIs" dxfId="114" priority="3" stopIfTrue="1" operator="lessThan">
      <formula>1</formula>
    </cfRule>
  </conditionalFormatting>
  <conditionalFormatting sqref="AJ11:AK13">
    <cfRule type="cellIs" dxfId="113" priority="111" stopIfTrue="1" operator="lessThan">
      <formula>1</formula>
    </cfRule>
    <cfRule type="cellIs" dxfId="112" priority="110" stopIfTrue="1" operator="equal">
      <formula>1</formula>
    </cfRule>
  </conditionalFormatting>
  <conditionalFormatting sqref="AK18:AK53">
    <cfRule type="expression" dxfId="111" priority="77">
      <formula>$AL18&gt;=$AQ18</formula>
    </cfRule>
    <cfRule type="expression" dxfId="110" priority="74">
      <formula>$F18=""</formula>
    </cfRule>
    <cfRule type="expression" dxfId="109" priority="75">
      <formula>$AL18=""</formula>
    </cfRule>
    <cfRule type="expression" dxfId="108" priority="76">
      <formula>$AL18&lt;$AQ18</formula>
    </cfRule>
  </conditionalFormatting>
  <conditionalFormatting sqref="AK18:AK54">
    <cfRule type="expression" dxfId="107" priority="71">
      <formula>$B18&gt;0</formula>
    </cfRule>
  </conditionalFormatting>
  <conditionalFormatting sqref="AL18:AM53 AY18:AZ53">
    <cfRule type="expression" dxfId="106" priority="143" stopIfTrue="1">
      <formula>$K$3="ja"</formula>
    </cfRule>
  </conditionalFormatting>
  <conditionalFormatting sqref="AN18:AN53">
    <cfRule type="cellIs" dxfId="105" priority="167" stopIfTrue="1" operator="equal">
      <formula>1</formula>
    </cfRule>
    <cfRule type="cellIs" dxfId="104" priority="168" stopIfTrue="1" operator="equal">
      <formula>""</formula>
    </cfRule>
  </conditionalFormatting>
  <conditionalFormatting sqref="AO18:AO53">
    <cfRule type="cellIs" dxfId="103" priority="169" stopIfTrue="1" operator="equal">
      <formula>1</formula>
    </cfRule>
    <cfRule type="cellIs" dxfId="102" priority="170" stopIfTrue="1" operator="equal">
      <formula>""</formula>
    </cfRule>
  </conditionalFormatting>
  <conditionalFormatting sqref="AP18:AP53">
    <cfRule type="cellIs" dxfId="101" priority="57" stopIfTrue="1" operator="equal">
      <formula>""</formula>
    </cfRule>
    <cfRule type="expression" dxfId="100" priority="56" stopIfTrue="1">
      <formula>$B18&gt;0</formula>
    </cfRule>
    <cfRule type="cellIs" dxfId="99" priority="55" stopIfTrue="1" operator="equal">
      <formula>"x"</formula>
    </cfRule>
  </conditionalFormatting>
  <conditionalFormatting sqref="AQ18:AQ54">
    <cfRule type="expression" dxfId="98" priority="54" stopIfTrue="1">
      <formula>$K$3="ja"</formula>
    </cfRule>
  </conditionalFormatting>
  <conditionalFormatting sqref="AQ54">
    <cfRule type="expression" dxfId="97" priority="42" stopIfTrue="1">
      <formula>$I$3="ja"</formula>
    </cfRule>
  </conditionalFormatting>
  <conditionalFormatting sqref="AR11:AR13">
    <cfRule type="expression" dxfId="96" priority="23" stopIfTrue="1">
      <formula>$I$3="ja"</formula>
    </cfRule>
  </conditionalFormatting>
  <conditionalFormatting sqref="AR11:AS13">
    <cfRule type="expression" dxfId="95" priority="26">
      <formula>$K$3="ja"</formula>
    </cfRule>
    <cfRule type="expression" dxfId="94" priority="25">
      <formula>$L$2="ja"</formula>
    </cfRule>
  </conditionalFormatting>
  <conditionalFormatting sqref="AR18:AS53">
    <cfRule type="cellIs" dxfId="93" priority="4" operator="equal">
      <formula>"2F"</formula>
    </cfRule>
  </conditionalFormatting>
  <conditionalFormatting sqref="AR18:AT53">
    <cfRule type="expression" dxfId="92" priority="8" stopIfTrue="1">
      <formula>$K$3="ja"</formula>
    </cfRule>
    <cfRule type="cellIs" dxfId="91" priority="7" operator="equal">
      <formula>"1F"</formula>
    </cfRule>
    <cfRule type="cellIs" dxfId="90" priority="6" operator="equal">
      <formula>"&lt;1F"</formula>
    </cfRule>
  </conditionalFormatting>
  <conditionalFormatting sqref="AR54:AT54">
    <cfRule type="expression" dxfId="89" priority="16" stopIfTrue="1">
      <formula>$K$3="ja"</formula>
    </cfRule>
  </conditionalFormatting>
  <conditionalFormatting sqref="AR54:AX54">
    <cfRule type="expression" dxfId="88" priority="17" stopIfTrue="1">
      <formula>$I$3="ja"</formula>
    </cfRule>
  </conditionalFormatting>
  <conditionalFormatting sqref="AS11:AS13">
    <cfRule type="expression" dxfId="87" priority="24">
      <formula>$K$2="ja"</formula>
    </cfRule>
  </conditionalFormatting>
  <conditionalFormatting sqref="AS11:AT13">
    <cfRule type="expression" dxfId="86" priority="18">
      <formula>$J$2="ja"</formula>
    </cfRule>
  </conditionalFormatting>
  <conditionalFormatting sqref="AS11:AU13">
    <cfRule type="expression" dxfId="85" priority="19">
      <formula>$I$3="ja"</formula>
    </cfRule>
  </conditionalFormatting>
  <conditionalFormatting sqref="AT11:AT13">
    <cfRule type="expression" dxfId="84" priority="22" stopIfTrue="1">
      <formula>$R$2="ja"</formula>
    </cfRule>
    <cfRule type="expression" dxfId="83" priority="21" stopIfTrue="1">
      <formula>$L$2="ja"</formula>
    </cfRule>
    <cfRule type="expression" dxfId="82" priority="20" stopIfTrue="1">
      <formula>$K$2="ja"</formula>
    </cfRule>
  </conditionalFormatting>
  <conditionalFormatting sqref="AT18:AT53">
    <cfRule type="cellIs" dxfId="81" priority="5" operator="equal">
      <formula>"1S"</formula>
    </cfRule>
  </conditionalFormatting>
  <conditionalFormatting sqref="AU11:AU13 AX11:AX13">
    <cfRule type="expression" dxfId="80" priority="28" stopIfTrue="1">
      <formula>$K$3="ja"</formula>
    </cfRule>
  </conditionalFormatting>
  <conditionalFormatting sqref="AU18:AU53">
    <cfRule type="expression" dxfId="79" priority="14">
      <formula>$AV18&gt;=$AQ18</formula>
    </cfRule>
    <cfRule type="expression" dxfId="78" priority="13">
      <formula>$AV18&lt;$AQ18</formula>
    </cfRule>
    <cfRule type="expression" dxfId="77" priority="12">
      <formula>$AV18=""</formula>
    </cfRule>
  </conditionalFormatting>
  <conditionalFormatting sqref="AU54:AX54">
    <cfRule type="expression" dxfId="76" priority="27" stopIfTrue="1">
      <formula>$K$3="ja"</formula>
    </cfRule>
  </conditionalFormatting>
  <conditionalFormatting sqref="AV18:AW53">
    <cfRule type="expression" dxfId="75" priority="15" stopIfTrue="1">
      <formula>$K$3="ja"</formula>
    </cfRule>
  </conditionalFormatting>
  <conditionalFormatting sqref="AX18:AX53">
    <cfRule type="expression" dxfId="74" priority="9">
      <formula>$AY18=""</formula>
    </cfRule>
    <cfRule type="expression" dxfId="73" priority="10">
      <formula>$AY18&lt;$AV18</formula>
    </cfRule>
    <cfRule type="expression" dxfId="72" priority="11">
      <formula>$AY18&gt;=$AV18</formula>
    </cfRule>
  </conditionalFormatting>
  <conditionalFormatting sqref="AZ54">
    <cfRule type="expression" dxfId="71" priority="203" stopIfTrue="1">
      <formula>$I$3="ja"</formula>
    </cfRule>
    <cfRule type="expression" dxfId="70" priority="204" stopIfTrue="1">
      <formula>$K$3="ja"</formula>
    </cfRule>
  </conditionalFormatting>
  <dataValidations xWindow="798" yWindow="483" count="5">
    <dataValidation type="list" allowBlank="1" showInputMessage="1" showErrorMessage="1" sqref="D2" xr:uid="{2476A929-F9D9-49F1-9B5A-FF6919857CB0}">
      <formula1>"--,A,B,C,D,E,F,G,H,I,J,"</formula1>
    </dataValidation>
    <dataValidation type="list" allowBlank="1" showInputMessage="1" showErrorMessage="1" sqref="C2" xr:uid="{957510AC-6018-47FE-B26C-CD8E63CF1545}">
      <formula1>"3,4,5,6,7,8,"</formula1>
    </dataValidation>
    <dataValidation type="list" allowBlank="1" showInputMessage="1" showErrorMessage="1" sqref="D7" xr:uid="{DDD7460A-DA1C-4217-9395-0AAD3D9E5807}">
      <formula1>"ja,nee,"</formula1>
    </dataValidation>
    <dataValidation type="list" allowBlank="1" showInputMessage="1" showErrorMessage="1" sqref="AX18:AX53 AU18:AU53" xr:uid="{FB6D6E81-3633-442D-A35F-911567472D97}">
      <formula1>"PRO,LWOO,BBL,BBL/Kader,Kader,Kader/TL,TL,TL/Havo,Havo,Havo/Vwo,Vwo,"</formula1>
    </dataValidation>
    <dataValidation type="list" allowBlank="1" showInputMessage="1" showErrorMessage="1" sqref="F18:F53" xr:uid="{3492DF56-BE97-4C8D-B3E2-58A87A6F64C3}">
      <formula1>"PRO,BBL,BBL/Kader,Kader,Kader/TL,TL,TL/Havo,Havo,Havo/Vwo,Vwo,"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0EB58-6062-453C-ABE0-62E724215710}">
  <sheetPr>
    <tabColor rgb="FFCC00FF"/>
    <pageSetUpPr fitToPage="1"/>
  </sheetPr>
  <dimension ref="A1:AJ55"/>
  <sheetViews>
    <sheetView showGridLines="0" showRowColHeaders="0" zoomScale="59" zoomScaleNormal="59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21875" style="270" bestFit="1" customWidth="1"/>
    <col min="2" max="2" width="41.33203125" style="274" customWidth="1"/>
    <col min="3" max="3" width="4" style="207" customWidth="1"/>
    <col min="4" max="4" width="9.21875" style="207" customWidth="1"/>
    <col min="5" max="5" width="18" style="207" customWidth="1"/>
    <col min="6" max="6" width="8.44140625" style="207" customWidth="1"/>
    <col min="7" max="7" width="8.77734375" style="207" customWidth="1"/>
    <col min="8" max="10" width="9.44140625" style="207" bestFit="1" customWidth="1"/>
    <col min="11" max="11" width="9.5546875" style="207" bestFit="1" customWidth="1"/>
    <col min="12" max="12" width="9.5546875" style="207" customWidth="1"/>
    <col min="13" max="13" width="9.5546875" style="207" bestFit="1" customWidth="1"/>
    <col min="14" max="14" width="9.5546875" style="207" customWidth="1"/>
    <col min="15" max="15" width="9.5546875" style="207" bestFit="1" customWidth="1"/>
    <col min="16" max="16" width="9.5546875" style="207" customWidth="1"/>
    <col min="17" max="17" width="9.5546875" style="207" bestFit="1" customWidth="1"/>
    <col min="18" max="18" width="9.5546875" style="207" customWidth="1"/>
    <col min="19" max="19" width="9.5546875" style="207" bestFit="1" customWidth="1"/>
    <col min="20" max="20" width="9.5546875" style="207" customWidth="1"/>
    <col min="21" max="21" width="9.5546875" style="207" bestFit="1" customWidth="1"/>
    <col min="22" max="22" width="9.5546875" style="207" customWidth="1"/>
    <col min="23" max="26" width="9.5546875" style="207" bestFit="1" customWidth="1"/>
    <col min="27" max="29" width="9.21875" style="207" bestFit="1" customWidth="1"/>
    <col min="30" max="30" width="9.5546875" style="207" bestFit="1" customWidth="1"/>
    <col min="31" max="31" width="9.21875" style="207" bestFit="1" customWidth="1"/>
    <col min="32" max="32" width="20.77734375" style="207" bestFit="1" customWidth="1"/>
    <col min="33" max="33" width="9.21875" style="207"/>
    <col min="34" max="35" width="9.21875" style="207" bestFit="1" customWidth="1"/>
    <col min="36" max="16384" width="9.21875" style="207"/>
  </cols>
  <sheetData>
    <row r="1" spans="1:36" ht="100.05" customHeight="1" x14ac:dyDescent="0.45"/>
    <row r="2" spans="1:36" ht="18.600000000000001" customHeight="1" x14ac:dyDescent="0.45"/>
    <row r="3" spans="1:36" s="215" customFormat="1" ht="42.6" x14ac:dyDescent="0.95">
      <c r="A3" s="270"/>
      <c r="B3" s="270"/>
      <c r="D3" s="313" t="s">
        <v>126</v>
      </c>
      <c r="E3" s="313"/>
      <c r="F3" s="216"/>
      <c r="G3" s="216"/>
      <c r="H3" s="261">
        <v>1</v>
      </c>
      <c r="I3" s="312">
        <f>VLOOKUP($H$3,'8E7'!A18:B53,2)</f>
        <v>0</v>
      </c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1" t="s">
        <v>125</v>
      </c>
      <c r="AC3" s="311"/>
      <c r="AD3" s="311"/>
      <c r="AE3" s="262">
        <f>'8E7'!$C$2</f>
        <v>8</v>
      </c>
      <c r="AI3" s="229"/>
      <c r="AJ3" s="229"/>
    </row>
    <row r="4" spans="1:36" ht="28.05" customHeight="1" x14ac:dyDescent="0.45">
      <c r="B4" s="275"/>
      <c r="C4" s="21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</row>
    <row r="5" spans="1:36" ht="19.5" customHeight="1" x14ac:dyDescent="0.45">
      <c r="B5" s="276"/>
      <c r="C5" s="4"/>
    </row>
    <row r="6" spans="1:36" x14ac:dyDescent="0.45">
      <c r="B6" s="276"/>
      <c r="C6" s="4"/>
    </row>
    <row r="7" spans="1:36" ht="18.600000000000001" x14ac:dyDescent="0.45">
      <c r="A7" s="272">
        <v>1</v>
      </c>
      <c r="B7" s="273">
        <f>'8E7'!B18</f>
        <v>0</v>
      </c>
    </row>
    <row r="8" spans="1:36" ht="18.600000000000001" x14ac:dyDescent="0.45">
      <c r="A8" s="272">
        <v>2</v>
      </c>
      <c r="B8" s="273">
        <f>'8E7'!B19</f>
        <v>0</v>
      </c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</row>
    <row r="9" spans="1:36" ht="18.600000000000001" x14ac:dyDescent="0.45">
      <c r="A9" s="272">
        <v>3</v>
      </c>
      <c r="B9" s="273">
        <f>'8E7'!B20</f>
        <v>0</v>
      </c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</row>
    <row r="10" spans="1:36" ht="18.600000000000001" x14ac:dyDescent="0.45">
      <c r="A10" s="272">
        <v>4</v>
      </c>
      <c r="B10" s="273">
        <f>'8E7'!B21</f>
        <v>0</v>
      </c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</row>
    <row r="11" spans="1:36" ht="18.600000000000001" x14ac:dyDescent="0.45">
      <c r="A11" s="272">
        <v>5</v>
      </c>
      <c r="B11" s="273">
        <f>'8E7'!B22</f>
        <v>0</v>
      </c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</row>
    <row r="12" spans="1:36" ht="18.600000000000001" x14ac:dyDescent="0.45">
      <c r="A12" s="272">
        <v>6</v>
      </c>
      <c r="B12" s="273">
        <f>'8E7'!B23</f>
        <v>0</v>
      </c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</row>
    <row r="13" spans="1:36" ht="18.600000000000001" x14ac:dyDescent="0.45">
      <c r="A13" s="272">
        <v>7</v>
      </c>
      <c r="B13" s="273">
        <f>'8E7'!B24</f>
        <v>0</v>
      </c>
      <c r="H13" s="211"/>
      <c r="I13" s="211"/>
      <c r="J13" s="211"/>
      <c r="K13" s="218" t="s">
        <v>155</v>
      </c>
      <c r="L13" s="218" t="s">
        <v>156</v>
      </c>
      <c r="M13" s="223" t="s">
        <v>157</v>
      </c>
      <c r="N13" s="223" t="s">
        <v>158</v>
      </c>
      <c r="O13" s="224" t="s">
        <v>159</v>
      </c>
      <c r="P13" s="224" t="s">
        <v>160</v>
      </c>
      <c r="Q13" s="219" t="s">
        <v>161</v>
      </c>
      <c r="R13" s="219" t="s">
        <v>162</v>
      </c>
      <c r="S13" s="225" t="s">
        <v>163</v>
      </c>
      <c r="T13" s="225" t="s">
        <v>164</v>
      </c>
      <c r="U13" s="220" t="s">
        <v>165</v>
      </c>
      <c r="V13" s="220" t="s">
        <v>166</v>
      </c>
      <c r="W13" s="226" t="s">
        <v>127</v>
      </c>
      <c r="X13" s="227" t="s">
        <v>128</v>
      </c>
      <c r="Y13" s="231" t="s">
        <v>133</v>
      </c>
      <c r="Z13" s="233" t="s">
        <v>83</v>
      </c>
      <c r="AA13" s="234" t="s">
        <v>134</v>
      </c>
      <c r="AB13" s="210"/>
      <c r="AC13" s="210"/>
      <c r="AD13" s="210"/>
      <c r="AE13" s="210"/>
    </row>
    <row r="14" spans="1:36" ht="18.600000000000001" x14ac:dyDescent="0.45">
      <c r="A14" s="272">
        <v>8</v>
      </c>
      <c r="B14" s="273">
        <f>'8E7'!B25</f>
        <v>0</v>
      </c>
      <c r="H14" s="214"/>
      <c r="I14" s="214"/>
      <c r="J14" s="214"/>
      <c r="K14" s="222">
        <f>VLOOKUP($H$3,'8E7'!$A$18:$L$53,7)</f>
        <v>0</v>
      </c>
      <c r="L14" s="222">
        <f>VLOOKUP($H$3,'B8'!$A$18:$L$53,7)</f>
        <v>0</v>
      </c>
      <c r="M14" s="222">
        <f>VLOOKUP($H$3,'8E7'!$A$18:$L$53,8)</f>
        <v>0</v>
      </c>
      <c r="N14" s="222">
        <f>VLOOKUP($H$3,'B8'!$A$18:$L$53,8)</f>
        <v>0</v>
      </c>
      <c r="O14" s="222">
        <f>VLOOKUP($H$3,'8E7'!$A$18:$L$53,9)</f>
        <v>0</v>
      </c>
      <c r="P14" s="222">
        <f>VLOOKUP($H$3,'B8'!$A$18:$L$53,9)</f>
        <v>0</v>
      </c>
      <c r="Q14" s="222">
        <f>VLOOKUP($H$3,'8E7'!$A$18:$L$53,10)</f>
        <v>0</v>
      </c>
      <c r="R14" s="222">
        <f>VLOOKUP($H$3,'B8'!$A$18:$L$53,10)</f>
        <v>0</v>
      </c>
      <c r="S14" s="222">
        <f>VLOOKUP($H$3,'8E7'!$A$18:$L$53,11)</f>
        <v>0</v>
      </c>
      <c r="T14" s="222">
        <f>VLOOKUP($H$3,'B8'!$A$18:$L$53,11)</f>
        <v>0</v>
      </c>
      <c r="U14" s="222">
        <f>VLOOKUP($H$3,'8E7'!$A$18:$L$53,12)</f>
        <v>0</v>
      </c>
      <c r="V14" s="222">
        <f>VLOOKUP($H$3,'B8'!$A$18:$L$53,12)</f>
        <v>0</v>
      </c>
      <c r="W14" s="222"/>
      <c r="X14" s="222">
        <f>VLOOKUP($H$3,'8E7'!$A$18:$L$53,3)</f>
        <v>0</v>
      </c>
      <c r="Y14" s="221">
        <f>'TOTAAL M-TOETSEN'!$AB$5*5</f>
        <v>2.355</v>
      </c>
      <c r="Z14" s="235"/>
      <c r="AA14" s="222"/>
      <c r="AB14" s="209"/>
      <c r="AC14" s="209"/>
      <c r="AD14" s="209"/>
      <c r="AE14" s="209"/>
    </row>
    <row r="15" spans="1:36" ht="18.600000000000001" x14ac:dyDescent="0.45">
      <c r="A15" s="272">
        <v>9</v>
      </c>
      <c r="B15" s="273">
        <f>'8E7'!B26</f>
        <v>0</v>
      </c>
      <c r="K15" s="221" t="str">
        <f>IF(K14="E",1,IF(K14="D",2,IF(K14="C",3,IF(K14="B",4,IF(K14="A",5,IF(K14=5,1,IF(K14=4,2,IF(K14=3,3,IF(K14=2,4,IF(K14=1,5,IF(K14=0,"")))))))))))</f>
        <v/>
      </c>
      <c r="L15" s="221" t="str">
        <f t="shared" ref="L15:V15" si="0">IF(L14="E",1,IF(L14="D",2,IF(L14="C",3,IF(L14="B",4,IF(L14="A",5,IF(L14=5,1,IF(L14=4,2,IF(L14=3,3,IF(L14=2,4,IF(L14=1,5,IF(L14=0,"")))))))))))</f>
        <v/>
      </c>
      <c r="M15" s="221" t="str">
        <f t="shared" si="0"/>
        <v/>
      </c>
      <c r="N15" s="221" t="str">
        <f t="shared" si="0"/>
        <v/>
      </c>
      <c r="O15" s="221" t="str">
        <f t="shared" si="0"/>
        <v/>
      </c>
      <c r="P15" s="221" t="str">
        <f t="shared" si="0"/>
        <v/>
      </c>
      <c r="Q15" s="221" t="str">
        <f t="shared" si="0"/>
        <v/>
      </c>
      <c r="R15" s="221" t="str">
        <f t="shared" si="0"/>
        <v/>
      </c>
      <c r="S15" s="221" t="str">
        <f t="shared" si="0"/>
        <v/>
      </c>
      <c r="T15" s="221" t="str">
        <f t="shared" si="0"/>
        <v/>
      </c>
      <c r="U15" s="221" t="str">
        <f t="shared" si="0"/>
        <v/>
      </c>
      <c r="V15" s="221" t="str">
        <f t="shared" si="0"/>
        <v/>
      </c>
      <c r="W15" s="232" t="e">
        <f>AA15/Z15</f>
        <v>#DIV/0!</v>
      </c>
      <c r="X15" s="221" t="str">
        <f>IF(X14="E",1,IF(X14="D",2,IF(X14="C",3,IF(X14="B",4,IF(X14="A",5,IF(X14=5,1,IF(X14=4,2,IF(X14=3,3,IF(X14=2,4,IF(X14=1,5,IF(X14=0,"")))))))))))</f>
        <v/>
      </c>
      <c r="Y15" s="232">
        <f>Y14</f>
        <v>2.355</v>
      </c>
      <c r="Z15" s="236">
        <f>COUNTIF(K15:V15,"&gt;0")</f>
        <v>0</v>
      </c>
      <c r="AA15" s="236">
        <f>SUM(K15:V15)</f>
        <v>0</v>
      </c>
    </row>
    <row r="16" spans="1:36" ht="18.600000000000001" x14ac:dyDescent="0.45">
      <c r="A16" s="272">
        <v>10</v>
      </c>
      <c r="B16" s="273">
        <f>'8E7'!B27</f>
        <v>0</v>
      </c>
    </row>
    <row r="17" spans="1:27" ht="18.600000000000001" x14ac:dyDescent="0.45">
      <c r="A17" s="272">
        <v>11</v>
      </c>
      <c r="B17" s="273">
        <f>'8E7'!B28</f>
        <v>0</v>
      </c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</row>
    <row r="18" spans="1:27" ht="18.600000000000001" x14ac:dyDescent="0.45">
      <c r="A18" s="272">
        <v>12</v>
      </c>
      <c r="B18" s="273">
        <f>'8E7'!B29</f>
        <v>0</v>
      </c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</row>
    <row r="19" spans="1:27" ht="18.600000000000001" x14ac:dyDescent="0.45">
      <c r="A19" s="272">
        <v>13</v>
      </c>
      <c r="B19" s="273">
        <f>'8E7'!B30</f>
        <v>0</v>
      </c>
      <c r="H19" s="214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</row>
    <row r="20" spans="1:27" ht="18.600000000000001" x14ac:dyDescent="0.45">
      <c r="A20" s="272">
        <v>14</v>
      </c>
      <c r="B20" s="273">
        <f>'8E7'!B31</f>
        <v>0</v>
      </c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4"/>
      <c r="V20" s="214"/>
      <c r="W20" s="211"/>
      <c r="X20" s="211"/>
      <c r="Y20" s="211"/>
      <c r="Z20" s="211"/>
      <c r="AA20" s="211"/>
    </row>
    <row r="21" spans="1:27" ht="18.600000000000001" x14ac:dyDescent="0.45">
      <c r="A21" s="272">
        <v>15</v>
      </c>
      <c r="B21" s="273">
        <f>'8E7'!B32</f>
        <v>0</v>
      </c>
      <c r="H21" s="213"/>
      <c r="I21" s="213"/>
      <c r="J21" s="212"/>
      <c r="K21" s="212"/>
      <c r="L21" s="212"/>
      <c r="M21" s="211"/>
      <c r="N21" s="211"/>
      <c r="O21" s="213"/>
      <c r="P21" s="213"/>
      <c r="Q21" s="211"/>
      <c r="R21" s="211"/>
      <c r="S21" s="211"/>
      <c r="T21" s="211"/>
      <c r="U21" s="212"/>
      <c r="V21" s="212"/>
      <c r="W21" s="211"/>
      <c r="X21" s="211"/>
      <c r="Y21" s="211"/>
      <c r="Z21" s="211"/>
      <c r="AA21" s="211"/>
    </row>
    <row r="22" spans="1:27" ht="18.600000000000001" x14ac:dyDescent="0.45">
      <c r="A22" s="272">
        <v>16</v>
      </c>
      <c r="B22" s="273">
        <f>'8E7'!B33</f>
        <v>0</v>
      </c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</row>
    <row r="23" spans="1:27" ht="18.600000000000001" x14ac:dyDescent="0.45">
      <c r="A23" s="272">
        <v>17</v>
      </c>
      <c r="B23" s="273">
        <f>'8E7'!B34</f>
        <v>0</v>
      </c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</row>
    <row r="24" spans="1:27" ht="15" customHeight="1" x14ac:dyDescent="0.45">
      <c r="A24" s="272">
        <v>18</v>
      </c>
      <c r="B24" s="273">
        <f>'8E7'!B35</f>
        <v>0</v>
      </c>
    </row>
    <row r="25" spans="1:27" ht="18.600000000000001" x14ac:dyDescent="0.45">
      <c r="A25" s="272">
        <v>19</v>
      </c>
      <c r="B25" s="273">
        <f>'8E7'!B36</f>
        <v>0</v>
      </c>
    </row>
    <row r="26" spans="1:27" ht="18.600000000000001" x14ac:dyDescent="0.45">
      <c r="A26" s="272">
        <v>20</v>
      </c>
      <c r="B26" s="273">
        <f>'8E7'!B37</f>
        <v>0</v>
      </c>
    </row>
    <row r="27" spans="1:27" ht="18.600000000000001" x14ac:dyDescent="0.45">
      <c r="A27" s="272">
        <v>21</v>
      </c>
      <c r="B27" s="273">
        <f>'8E7'!B38</f>
        <v>0</v>
      </c>
    </row>
    <row r="28" spans="1:27" ht="18.600000000000001" x14ac:dyDescent="0.45">
      <c r="A28" s="272">
        <v>22</v>
      </c>
      <c r="B28" s="273">
        <f>'8E7'!B39</f>
        <v>0</v>
      </c>
    </row>
    <row r="29" spans="1:27" ht="15.75" customHeight="1" x14ac:dyDescent="0.45">
      <c r="A29" s="272">
        <v>23</v>
      </c>
      <c r="B29" s="273">
        <f>'8E7'!B40</f>
        <v>0</v>
      </c>
    </row>
    <row r="30" spans="1:27" ht="18.600000000000001" x14ac:dyDescent="0.45">
      <c r="A30" s="272">
        <v>24</v>
      </c>
      <c r="B30" s="273">
        <f>'8E7'!B41</f>
        <v>0</v>
      </c>
    </row>
    <row r="31" spans="1:27" ht="18.600000000000001" x14ac:dyDescent="0.45">
      <c r="A31" s="272">
        <v>25</v>
      </c>
      <c r="B31" s="273">
        <f>'8E7'!B42</f>
        <v>0</v>
      </c>
    </row>
    <row r="32" spans="1:27" ht="18.600000000000001" x14ac:dyDescent="0.45">
      <c r="A32" s="272">
        <v>26</v>
      </c>
      <c r="B32" s="273">
        <f>'8E7'!B43</f>
        <v>0</v>
      </c>
    </row>
    <row r="33" spans="1:7" ht="18.600000000000001" x14ac:dyDescent="0.45">
      <c r="A33" s="272">
        <v>27</v>
      </c>
      <c r="B33" s="273">
        <f>'8E7'!B44</f>
        <v>0</v>
      </c>
    </row>
    <row r="34" spans="1:7" ht="18.600000000000001" x14ac:dyDescent="0.45">
      <c r="A34" s="272">
        <v>28</v>
      </c>
      <c r="B34" s="273">
        <f>'8E7'!B45</f>
        <v>0</v>
      </c>
    </row>
    <row r="35" spans="1:7" ht="18.600000000000001" x14ac:dyDescent="0.45">
      <c r="A35" s="272">
        <v>29</v>
      </c>
      <c r="B35" s="273">
        <f>'8E7'!B46</f>
        <v>0</v>
      </c>
    </row>
    <row r="36" spans="1:7" ht="18.600000000000001" x14ac:dyDescent="0.45">
      <c r="A36" s="272">
        <v>30</v>
      </c>
      <c r="B36" s="273">
        <f>'8E7'!B47</f>
        <v>0</v>
      </c>
    </row>
    <row r="37" spans="1:7" ht="18.600000000000001" x14ac:dyDescent="0.45">
      <c r="A37" s="272">
        <v>31</v>
      </c>
      <c r="B37" s="273">
        <f>'8E7'!B48</f>
        <v>0</v>
      </c>
    </row>
    <row r="38" spans="1:7" ht="18.600000000000001" x14ac:dyDescent="0.45">
      <c r="A38" s="272">
        <v>32</v>
      </c>
      <c r="B38" s="273">
        <f>'8E7'!B49</f>
        <v>0</v>
      </c>
    </row>
    <row r="39" spans="1:7" ht="18.600000000000001" x14ac:dyDescent="0.45">
      <c r="A39" s="272">
        <v>33</v>
      </c>
      <c r="B39" s="273">
        <f>'8E7'!B50</f>
        <v>0</v>
      </c>
    </row>
    <row r="40" spans="1:7" ht="18.600000000000001" x14ac:dyDescent="0.45">
      <c r="A40" s="272">
        <v>34</v>
      </c>
      <c r="B40" s="273">
        <f>'8E7'!B51</f>
        <v>0</v>
      </c>
    </row>
    <row r="41" spans="1:7" ht="18.600000000000001" x14ac:dyDescent="0.45">
      <c r="A41" s="272">
        <v>35</v>
      </c>
      <c r="B41" s="273">
        <f>'8E7'!B52</f>
        <v>0</v>
      </c>
    </row>
    <row r="42" spans="1:7" ht="18.600000000000001" x14ac:dyDescent="0.45">
      <c r="A42" s="272">
        <v>36</v>
      </c>
      <c r="B42" s="273">
        <f>'8E7'!B53</f>
        <v>0</v>
      </c>
    </row>
    <row r="44" spans="1:7" ht="25.8" x14ac:dyDescent="0.5">
      <c r="D44" s="228"/>
      <c r="E44" s="228"/>
      <c r="F44" s="228"/>
      <c r="G44" s="228"/>
    </row>
    <row r="54" spans="10:30" x14ac:dyDescent="0.45"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  <c r="Z54" s="217"/>
      <c r="AA54" s="217"/>
      <c r="AB54" s="210"/>
      <c r="AC54" s="210"/>
      <c r="AD54" s="210"/>
    </row>
    <row r="55" spans="10:30" x14ac:dyDescent="0.45"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</row>
  </sheetData>
  <sheetProtection sheet="1" objects="1" scenarios="1"/>
  <mergeCells count="3">
    <mergeCell ref="D3:E3"/>
    <mergeCell ref="I3:AA3"/>
    <mergeCell ref="AB3:AD3"/>
  </mergeCells>
  <pageMargins left="0.39370078740157483" right="0.23622047244094491" top="0.98425196850393704" bottom="0.98425196850393704" header="0.51181102362204722" footer="0.51181102362204722"/>
  <pageSetup paperSize="9" scale="52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9EBD2-3B86-40B1-9D7D-69A41674342D}">
  <sheetPr codeName="Blad10">
    <tabColor rgb="FFCCCCFF"/>
  </sheetPr>
  <dimension ref="B2:G204"/>
  <sheetViews>
    <sheetView showGridLines="0" showRowColHeaders="0" zoomScaleNormal="100" workbookViewId="0">
      <pane ySplit="2" topLeftCell="A3" activePane="bottomLeft" state="frozen"/>
      <selection pane="bottomLeft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7.399999999999999" x14ac:dyDescent="0.3"/>
  <cols>
    <col min="1" max="1" width="9.21875" style="290"/>
    <col min="2" max="2" width="19.33203125" style="277" bestFit="1" customWidth="1"/>
    <col min="3" max="3" width="26.44140625" style="290" bestFit="1" customWidth="1"/>
    <col min="4" max="4" width="10.77734375" style="290" customWidth="1"/>
    <col min="5" max="5" width="12.21875" style="290" bestFit="1" customWidth="1"/>
    <col min="6" max="6" width="10.77734375" style="290" customWidth="1"/>
    <col min="7" max="7" width="8.44140625" style="290" bestFit="1" customWidth="1"/>
    <col min="8" max="1027" width="8.5546875" style="290" customWidth="1"/>
    <col min="1028" max="16384" width="9.21875" style="290"/>
  </cols>
  <sheetData>
    <row r="2" spans="2:7" s="282" customFormat="1" x14ac:dyDescent="0.3">
      <c r="B2" s="278" t="s">
        <v>129</v>
      </c>
      <c r="C2" s="281" t="s">
        <v>130</v>
      </c>
      <c r="D2" s="281"/>
      <c r="E2" s="281" t="s">
        <v>131</v>
      </c>
      <c r="F2" s="281"/>
      <c r="G2" s="281" t="s">
        <v>132</v>
      </c>
    </row>
    <row r="3" spans="2:7" s="282" customFormat="1" x14ac:dyDescent="0.3">
      <c r="B3" s="278"/>
      <c r="C3" s="281"/>
      <c r="D3" s="281"/>
      <c r="E3" s="281"/>
      <c r="F3" s="281"/>
      <c r="G3" s="281"/>
    </row>
    <row r="4" spans="2:7" s="282" customFormat="1" x14ac:dyDescent="0.3">
      <c r="B4" s="279">
        <v>20</v>
      </c>
      <c r="C4" s="283">
        <v>0.68300000000000005</v>
      </c>
      <c r="D4" s="283"/>
      <c r="E4" s="283">
        <v>0.77900000000000003</v>
      </c>
      <c r="F4" s="284"/>
      <c r="G4" s="285">
        <v>0.98699999999999999</v>
      </c>
    </row>
    <row r="5" spans="2:7" x14ac:dyDescent="0.3">
      <c r="B5" s="280">
        <f t="shared" ref="B5:B39" si="0">B4+0.1</f>
        <v>20.100000000000001</v>
      </c>
      <c r="C5" s="286">
        <v>0.68300000000000005</v>
      </c>
      <c r="D5" s="286"/>
      <c r="E5" s="287">
        <v>0.77900000000000003</v>
      </c>
      <c r="F5" s="288"/>
      <c r="G5" s="289">
        <v>0.98699999999999999</v>
      </c>
    </row>
    <row r="6" spans="2:7" x14ac:dyDescent="0.3">
      <c r="B6" s="280">
        <f t="shared" si="0"/>
        <v>20.200000000000003</v>
      </c>
      <c r="C6" s="286">
        <v>0.68300000000000005</v>
      </c>
      <c r="D6" s="286"/>
      <c r="E6" s="287">
        <v>0.77900000000000003</v>
      </c>
      <c r="F6" s="288"/>
      <c r="G6" s="289">
        <v>0.98699999999999999</v>
      </c>
    </row>
    <row r="7" spans="2:7" x14ac:dyDescent="0.3">
      <c r="B7" s="280">
        <f t="shared" si="0"/>
        <v>20.300000000000004</v>
      </c>
      <c r="C7" s="286">
        <v>0.68300000000000005</v>
      </c>
      <c r="D7" s="286"/>
      <c r="E7" s="287">
        <v>0.77900000000000003</v>
      </c>
      <c r="F7" s="288"/>
      <c r="G7" s="289">
        <v>0.98699999999999999</v>
      </c>
    </row>
    <row r="8" spans="2:7" x14ac:dyDescent="0.3">
      <c r="B8" s="280">
        <f t="shared" si="0"/>
        <v>20.400000000000006</v>
      </c>
      <c r="C8" s="286">
        <v>0.68300000000000005</v>
      </c>
      <c r="D8" s="286"/>
      <c r="E8" s="287">
        <v>0.77900000000000003</v>
      </c>
      <c r="F8" s="288"/>
      <c r="G8" s="289">
        <v>0.98699999999999999</v>
      </c>
    </row>
    <row r="9" spans="2:7" x14ac:dyDescent="0.3">
      <c r="B9" s="280">
        <f t="shared" si="0"/>
        <v>20.500000000000007</v>
      </c>
      <c r="C9" s="286">
        <v>0.68300000000000005</v>
      </c>
      <c r="D9" s="286"/>
      <c r="E9" s="287">
        <v>0.77900000000000003</v>
      </c>
      <c r="F9" s="288"/>
      <c r="G9" s="289">
        <v>0.98699999999999999</v>
      </c>
    </row>
    <row r="10" spans="2:7" x14ac:dyDescent="0.3">
      <c r="B10" s="280">
        <f t="shared" si="0"/>
        <v>20.600000000000009</v>
      </c>
      <c r="C10" s="286">
        <v>0.68300000000000005</v>
      </c>
      <c r="D10" s="286"/>
      <c r="E10" s="287">
        <v>0.77900000000000003</v>
      </c>
      <c r="F10" s="288"/>
      <c r="G10" s="289">
        <v>0.98699999999999999</v>
      </c>
    </row>
    <row r="11" spans="2:7" x14ac:dyDescent="0.3">
      <c r="B11" s="280">
        <f t="shared" si="0"/>
        <v>20.70000000000001</v>
      </c>
      <c r="C11" s="286">
        <v>0.68300000000000005</v>
      </c>
      <c r="D11" s="286"/>
      <c r="E11" s="287">
        <v>0.77900000000000003</v>
      </c>
      <c r="F11" s="288"/>
      <c r="G11" s="289">
        <v>0.98699999999999999</v>
      </c>
    </row>
    <row r="12" spans="2:7" x14ac:dyDescent="0.3">
      <c r="B12" s="280">
        <f t="shared" si="0"/>
        <v>20.800000000000011</v>
      </c>
      <c r="C12" s="286">
        <v>0.68300000000000005</v>
      </c>
      <c r="D12" s="286"/>
      <c r="E12" s="287">
        <v>0.77900000000000003</v>
      </c>
      <c r="F12" s="288"/>
      <c r="G12" s="289">
        <v>0.98699999999999999</v>
      </c>
    </row>
    <row r="13" spans="2:7" x14ac:dyDescent="0.3">
      <c r="B13" s="280">
        <f t="shared" si="0"/>
        <v>20.900000000000013</v>
      </c>
      <c r="C13" s="286">
        <v>0.68300000000000005</v>
      </c>
      <c r="D13" s="286"/>
      <c r="E13" s="287">
        <v>0.77900000000000003</v>
      </c>
      <c r="F13" s="288"/>
      <c r="G13" s="289">
        <v>0.98699999999999999</v>
      </c>
    </row>
    <row r="14" spans="2:7" s="282" customFormat="1" x14ac:dyDescent="0.3">
      <c r="B14" s="279">
        <f t="shared" si="0"/>
        <v>21.000000000000014</v>
      </c>
      <c r="C14" s="283">
        <v>0.65</v>
      </c>
      <c r="D14" s="283"/>
      <c r="E14" s="283">
        <v>0.72899999999999998</v>
      </c>
      <c r="F14" s="284"/>
      <c r="G14" s="291">
        <v>0.98</v>
      </c>
    </row>
    <row r="15" spans="2:7" x14ac:dyDescent="0.3">
      <c r="B15" s="280">
        <f t="shared" si="0"/>
        <v>21.100000000000016</v>
      </c>
      <c r="C15" s="286">
        <v>0.65</v>
      </c>
      <c r="D15" s="286"/>
      <c r="E15" s="287">
        <v>0.72899999999999998</v>
      </c>
      <c r="F15" s="288"/>
      <c r="G15" s="292">
        <v>0.98</v>
      </c>
    </row>
    <row r="16" spans="2:7" x14ac:dyDescent="0.3">
      <c r="B16" s="280">
        <f t="shared" si="0"/>
        <v>21.200000000000017</v>
      </c>
      <c r="C16" s="286">
        <v>0.65</v>
      </c>
      <c r="D16" s="286"/>
      <c r="E16" s="287">
        <v>0.72899999999999998</v>
      </c>
      <c r="F16" s="288"/>
      <c r="G16" s="292">
        <v>0.98</v>
      </c>
    </row>
    <row r="17" spans="2:7" x14ac:dyDescent="0.3">
      <c r="B17" s="280">
        <f t="shared" si="0"/>
        <v>21.300000000000018</v>
      </c>
      <c r="C17" s="286">
        <v>0.65</v>
      </c>
      <c r="D17" s="286"/>
      <c r="E17" s="287">
        <v>0.72899999999999998</v>
      </c>
      <c r="F17" s="288"/>
      <c r="G17" s="292">
        <v>0.98</v>
      </c>
    </row>
    <row r="18" spans="2:7" x14ac:dyDescent="0.3">
      <c r="B18" s="280">
        <f t="shared" si="0"/>
        <v>21.40000000000002</v>
      </c>
      <c r="C18" s="286">
        <v>0.65</v>
      </c>
      <c r="D18" s="286"/>
      <c r="E18" s="287">
        <v>0.72899999999999998</v>
      </c>
      <c r="F18" s="288"/>
      <c r="G18" s="292">
        <v>0.98</v>
      </c>
    </row>
    <row r="19" spans="2:7" x14ac:dyDescent="0.3">
      <c r="B19" s="280">
        <f t="shared" si="0"/>
        <v>21.500000000000021</v>
      </c>
      <c r="C19" s="286">
        <v>0.65</v>
      </c>
      <c r="D19" s="286"/>
      <c r="E19" s="287">
        <v>0.72899999999999998</v>
      </c>
      <c r="F19" s="288"/>
      <c r="G19" s="292">
        <v>0.98</v>
      </c>
    </row>
    <row r="20" spans="2:7" x14ac:dyDescent="0.3">
      <c r="B20" s="280">
        <f t="shared" si="0"/>
        <v>21.600000000000023</v>
      </c>
      <c r="C20" s="286">
        <v>0.65</v>
      </c>
      <c r="D20" s="286"/>
      <c r="E20" s="287">
        <v>0.72899999999999998</v>
      </c>
      <c r="F20" s="288"/>
      <c r="G20" s="292">
        <v>0.98</v>
      </c>
    </row>
    <row r="21" spans="2:7" x14ac:dyDescent="0.3">
      <c r="B21" s="280">
        <f t="shared" si="0"/>
        <v>21.700000000000024</v>
      </c>
      <c r="C21" s="286">
        <v>0.65</v>
      </c>
      <c r="D21" s="286"/>
      <c r="E21" s="287">
        <v>0.72899999999999998</v>
      </c>
      <c r="F21" s="288"/>
      <c r="G21" s="292">
        <v>0.98</v>
      </c>
    </row>
    <row r="22" spans="2:7" x14ac:dyDescent="0.3">
      <c r="B22" s="280">
        <f t="shared" si="0"/>
        <v>21.800000000000026</v>
      </c>
      <c r="C22" s="286">
        <v>0.65</v>
      </c>
      <c r="D22" s="286"/>
      <c r="E22" s="287">
        <v>0.72899999999999998</v>
      </c>
      <c r="F22" s="288"/>
      <c r="G22" s="292">
        <v>0.98</v>
      </c>
    </row>
    <row r="23" spans="2:7" x14ac:dyDescent="0.3">
      <c r="B23" s="280">
        <f t="shared" si="0"/>
        <v>21.900000000000027</v>
      </c>
      <c r="C23" s="286">
        <v>0.65</v>
      </c>
      <c r="D23" s="286"/>
      <c r="E23" s="287">
        <v>0.72899999999999998</v>
      </c>
      <c r="F23" s="288"/>
      <c r="G23" s="292">
        <v>0.98</v>
      </c>
    </row>
    <row r="24" spans="2:7" x14ac:dyDescent="0.3">
      <c r="B24" s="279">
        <f t="shared" si="0"/>
        <v>22.000000000000028</v>
      </c>
      <c r="C24" s="283">
        <v>0.61899999999999999</v>
      </c>
      <c r="D24" s="283"/>
      <c r="E24" s="283">
        <v>0.71</v>
      </c>
      <c r="F24" s="284"/>
      <c r="G24" s="285">
        <v>0.97799999999999998</v>
      </c>
    </row>
    <row r="25" spans="2:7" x14ac:dyDescent="0.3">
      <c r="B25" s="280">
        <f t="shared" si="0"/>
        <v>22.10000000000003</v>
      </c>
      <c r="C25" s="293">
        <v>0.61899999999999999</v>
      </c>
      <c r="D25" s="293"/>
      <c r="E25" s="287">
        <v>0.71</v>
      </c>
      <c r="F25" s="288"/>
      <c r="G25" s="289">
        <v>0.97799999999999998</v>
      </c>
    </row>
    <row r="26" spans="2:7" x14ac:dyDescent="0.3">
      <c r="B26" s="280">
        <f t="shared" si="0"/>
        <v>22.200000000000031</v>
      </c>
      <c r="C26" s="293">
        <v>0.61899999999999999</v>
      </c>
      <c r="D26" s="293"/>
      <c r="E26" s="287">
        <v>0.71</v>
      </c>
      <c r="F26" s="288"/>
      <c r="G26" s="289">
        <v>0.97799999999999998</v>
      </c>
    </row>
    <row r="27" spans="2:7" x14ac:dyDescent="0.3">
      <c r="B27" s="280">
        <f t="shared" si="0"/>
        <v>22.300000000000033</v>
      </c>
      <c r="C27" s="293">
        <v>0.61899999999999999</v>
      </c>
      <c r="D27" s="293"/>
      <c r="E27" s="287">
        <v>0.71</v>
      </c>
      <c r="F27" s="288"/>
      <c r="G27" s="289">
        <v>0.97799999999999998</v>
      </c>
    </row>
    <row r="28" spans="2:7" x14ac:dyDescent="0.3">
      <c r="B28" s="280">
        <f t="shared" si="0"/>
        <v>22.400000000000034</v>
      </c>
      <c r="C28" s="293">
        <v>0.61899999999999999</v>
      </c>
      <c r="D28" s="293"/>
      <c r="E28" s="287">
        <v>0.71</v>
      </c>
      <c r="F28" s="288"/>
      <c r="G28" s="289">
        <v>0.97799999999999998</v>
      </c>
    </row>
    <row r="29" spans="2:7" x14ac:dyDescent="0.3">
      <c r="B29" s="280">
        <f t="shared" si="0"/>
        <v>22.500000000000036</v>
      </c>
      <c r="C29" s="293">
        <v>0.61899999999999999</v>
      </c>
      <c r="D29" s="293"/>
      <c r="E29" s="287">
        <v>0.71</v>
      </c>
      <c r="F29" s="288"/>
      <c r="G29" s="289">
        <v>0.97799999999999998</v>
      </c>
    </row>
    <row r="30" spans="2:7" x14ac:dyDescent="0.3">
      <c r="B30" s="280">
        <f t="shared" si="0"/>
        <v>22.600000000000037</v>
      </c>
      <c r="C30" s="293">
        <v>0.61899999999999999</v>
      </c>
      <c r="D30" s="293"/>
      <c r="E30" s="287">
        <v>0.71</v>
      </c>
      <c r="F30" s="288"/>
      <c r="G30" s="289">
        <v>0.97799999999999998</v>
      </c>
    </row>
    <row r="31" spans="2:7" x14ac:dyDescent="0.3">
      <c r="B31" s="280">
        <f t="shared" si="0"/>
        <v>22.700000000000038</v>
      </c>
      <c r="C31" s="293">
        <v>0.61899999999999999</v>
      </c>
      <c r="D31" s="293"/>
      <c r="E31" s="287">
        <v>0.71</v>
      </c>
      <c r="F31" s="288"/>
      <c r="G31" s="289">
        <v>0.97799999999999998</v>
      </c>
    </row>
    <row r="32" spans="2:7" x14ac:dyDescent="0.3">
      <c r="B32" s="280">
        <f t="shared" si="0"/>
        <v>22.80000000000004</v>
      </c>
      <c r="C32" s="293">
        <v>0.61899999999999999</v>
      </c>
      <c r="D32" s="293"/>
      <c r="E32" s="287">
        <v>0.71</v>
      </c>
      <c r="F32" s="288"/>
      <c r="G32" s="289">
        <v>0.97799999999999998</v>
      </c>
    </row>
    <row r="33" spans="2:7" x14ac:dyDescent="0.3">
      <c r="B33" s="280">
        <f t="shared" si="0"/>
        <v>22.900000000000041</v>
      </c>
      <c r="C33" s="293">
        <v>0.61899999999999999</v>
      </c>
      <c r="D33" s="293"/>
      <c r="E33" s="287">
        <v>0.71</v>
      </c>
      <c r="F33" s="288"/>
      <c r="G33" s="289">
        <v>0.97799999999999998</v>
      </c>
    </row>
    <row r="34" spans="2:7" x14ac:dyDescent="0.3">
      <c r="B34" s="279">
        <f t="shared" si="0"/>
        <v>23.000000000000043</v>
      </c>
      <c r="C34" s="283">
        <v>0.58899999999999997</v>
      </c>
      <c r="D34" s="283"/>
      <c r="E34" s="283">
        <v>0.68200000000000005</v>
      </c>
      <c r="F34" s="284"/>
      <c r="G34" s="285">
        <v>0.97299999999999998</v>
      </c>
    </row>
    <row r="35" spans="2:7" x14ac:dyDescent="0.3">
      <c r="B35" s="280">
        <f t="shared" si="0"/>
        <v>23.100000000000044</v>
      </c>
      <c r="C35" s="293">
        <v>0.58899999999999997</v>
      </c>
      <c r="D35" s="293"/>
      <c r="E35" s="287">
        <v>0.68200000000000005</v>
      </c>
      <c r="F35" s="288"/>
      <c r="G35" s="289">
        <v>0.97299999999999998</v>
      </c>
    </row>
    <row r="36" spans="2:7" x14ac:dyDescent="0.3">
      <c r="B36" s="280">
        <f t="shared" si="0"/>
        <v>23.200000000000045</v>
      </c>
      <c r="C36" s="293">
        <v>0.58899999999999997</v>
      </c>
      <c r="D36" s="293"/>
      <c r="E36" s="287">
        <v>0.68200000000000005</v>
      </c>
      <c r="F36" s="288"/>
      <c r="G36" s="289">
        <v>0.97299999999999998</v>
      </c>
    </row>
    <row r="37" spans="2:7" x14ac:dyDescent="0.3">
      <c r="B37" s="280">
        <f t="shared" si="0"/>
        <v>23.300000000000047</v>
      </c>
      <c r="C37" s="293">
        <v>0.58899999999999997</v>
      </c>
      <c r="D37" s="293"/>
      <c r="E37" s="287">
        <v>0.68200000000000005</v>
      </c>
      <c r="F37" s="288"/>
      <c r="G37" s="289">
        <v>0.97299999999999998</v>
      </c>
    </row>
    <row r="38" spans="2:7" x14ac:dyDescent="0.3">
      <c r="B38" s="280">
        <f t="shared" si="0"/>
        <v>23.400000000000048</v>
      </c>
      <c r="C38" s="293">
        <v>0.58899999999999997</v>
      </c>
      <c r="D38" s="293"/>
      <c r="E38" s="287">
        <v>0.68200000000000005</v>
      </c>
      <c r="F38" s="288"/>
      <c r="G38" s="289">
        <v>0.97299999999999998</v>
      </c>
    </row>
    <row r="39" spans="2:7" x14ac:dyDescent="0.3">
      <c r="B39" s="280">
        <f t="shared" si="0"/>
        <v>23.50000000000005</v>
      </c>
      <c r="C39" s="293">
        <v>0.58899999999999997</v>
      </c>
      <c r="D39" s="293"/>
      <c r="E39" s="287">
        <v>0.68200000000000005</v>
      </c>
      <c r="F39" s="288"/>
      <c r="G39" s="289">
        <v>0.97299999999999998</v>
      </c>
    </row>
    <row r="40" spans="2:7" x14ac:dyDescent="0.3">
      <c r="B40" s="280">
        <v>23.6</v>
      </c>
      <c r="C40" s="293">
        <v>0.58899999999999997</v>
      </c>
      <c r="D40" s="293"/>
      <c r="E40" s="287">
        <v>0.68200000000000005</v>
      </c>
      <c r="F40" s="288"/>
      <c r="G40" s="289">
        <v>0.97299999999999998</v>
      </c>
    </row>
    <row r="41" spans="2:7" x14ac:dyDescent="0.3">
      <c r="B41" s="280">
        <v>23.7</v>
      </c>
      <c r="C41" s="293">
        <v>0.58899999999999997</v>
      </c>
      <c r="D41" s="293"/>
      <c r="E41" s="287">
        <v>0.68200000000000005</v>
      </c>
      <c r="F41" s="288"/>
      <c r="G41" s="289">
        <v>0.97299999999999998</v>
      </c>
    </row>
    <row r="42" spans="2:7" x14ac:dyDescent="0.3">
      <c r="B42" s="280">
        <v>23.8</v>
      </c>
      <c r="C42" s="293">
        <v>0.58899999999999997</v>
      </c>
      <c r="D42" s="293"/>
      <c r="E42" s="287">
        <v>0.68200000000000005</v>
      </c>
      <c r="F42" s="288"/>
      <c r="G42" s="289">
        <v>0.97299999999999998</v>
      </c>
    </row>
    <row r="43" spans="2:7" x14ac:dyDescent="0.3">
      <c r="B43" s="280">
        <v>23.9</v>
      </c>
      <c r="C43" s="293">
        <v>0.58899999999999997</v>
      </c>
      <c r="D43" s="293"/>
      <c r="E43" s="287">
        <v>0.68200000000000005</v>
      </c>
      <c r="F43" s="288"/>
      <c r="G43" s="289">
        <v>0.97299999999999998</v>
      </c>
    </row>
    <row r="44" spans="2:7" x14ac:dyDescent="0.3">
      <c r="B44" s="279">
        <v>24</v>
      </c>
      <c r="C44" s="283">
        <v>0.56200000000000006</v>
      </c>
      <c r="D44" s="283"/>
      <c r="E44" s="283">
        <v>0.66600000000000004</v>
      </c>
      <c r="F44" s="284"/>
      <c r="G44" s="294">
        <v>0.97899999999999998</v>
      </c>
    </row>
    <row r="45" spans="2:7" x14ac:dyDescent="0.3">
      <c r="B45" s="280">
        <v>24.1</v>
      </c>
      <c r="C45" s="293">
        <v>0.56200000000000006</v>
      </c>
      <c r="D45" s="293"/>
      <c r="E45" s="287">
        <v>0.66600000000000004</v>
      </c>
      <c r="F45" s="288"/>
      <c r="G45" s="295">
        <v>0.97899999999999998</v>
      </c>
    </row>
    <row r="46" spans="2:7" x14ac:dyDescent="0.3">
      <c r="B46" s="280">
        <v>24.2</v>
      </c>
      <c r="C46" s="293">
        <v>0.56200000000000006</v>
      </c>
      <c r="D46" s="293"/>
      <c r="E46" s="287">
        <v>0.66600000000000004</v>
      </c>
      <c r="F46" s="288"/>
      <c r="G46" s="295">
        <v>0.97899999999999998</v>
      </c>
    </row>
    <row r="47" spans="2:7" x14ac:dyDescent="0.3">
      <c r="B47" s="280">
        <v>24.3</v>
      </c>
      <c r="C47" s="293">
        <v>0.56200000000000006</v>
      </c>
      <c r="D47" s="293"/>
      <c r="E47" s="287">
        <v>0.66600000000000004</v>
      </c>
      <c r="F47" s="288"/>
      <c r="G47" s="295">
        <v>0.97899999999999998</v>
      </c>
    </row>
    <row r="48" spans="2:7" x14ac:dyDescent="0.3">
      <c r="B48" s="280">
        <v>24.4</v>
      </c>
      <c r="C48" s="293">
        <v>0.56200000000000006</v>
      </c>
      <c r="D48" s="293"/>
      <c r="E48" s="287">
        <v>0.66600000000000004</v>
      </c>
      <c r="F48" s="288"/>
      <c r="G48" s="295">
        <v>0.97899999999999998</v>
      </c>
    </row>
    <row r="49" spans="2:7" x14ac:dyDescent="0.3">
      <c r="B49" s="280">
        <v>24.5</v>
      </c>
      <c r="C49" s="293">
        <v>0.56200000000000006</v>
      </c>
      <c r="D49" s="293"/>
      <c r="E49" s="287">
        <v>0.66600000000000004</v>
      </c>
      <c r="F49" s="288"/>
      <c r="G49" s="295">
        <v>0.97899999999999998</v>
      </c>
    </row>
    <row r="50" spans="2:7" x14ac:dyDescent="0.3">
      <c r="B50" s="280">
        <v>24.6</v>
      </c>
      <c r="C50" s="293">
        <v>0.56200000000000006</v>
      </c>
      <c r="D50" s="293"/>
      <c r="E50" s="287">
        <v>0.66600000000000004</v>
      </c>
      <c r="F50" s="288"/>
      <c r="G50" s="295">
        <v>0.97899999999999998</v>
      </c>
    </row>
    <row r="51" spans="2:7" x14ac:dyDescent="0.3">
      <c r="B51" s="280">
        <v>24.7</v>
      </c>
      <c r="C51" s="293">
        <v>0.56200000000000006</v>
      </c>
      <c r="D51" s="293"/>
      <c r="E51" s="287">
        <v>0.66600000000000004</v>
      </c>
      <c r="F51" s="288"/>
      <c r="G51" s="295">
        <v>0.97899999999999998</v>
      </c>
    </row>
    <row r="52" spans="2:7" x14ac:dyDescent="0.3">
      <c r="B52" s="280">
        <v>24.8</v>
      </c>
      <c r="C52" s="293">
        <v>0.56200000000000006</v>
      </c>
      <c r="D52" s="293"/>
      <c r="E52" s="287">
        <v>0.66600000000000004</v>
      </c>
      <c r="F52" s="288"/>
      <c r="G52" s="295">
        <v>0.97899999999999998</v>
      </c>
    </row>
    <row r="53" spans="2:7" x14ac:dyDescent="0.3">
      <c r="B53" s="280">
        <v>24.9</v>
      </c>
      <c r="C53" s="293">
        <v>0.56200000000000006</v>
      </c>
      <c r="D53" s="293"/>
      <c r="E53" s="287">
        <v>0.66600000000000004</v>
      </c>
      <c r="F53" s="288"/>
      <c r="G53" s="295">
        <v>0.97899999999999998</v>
      </c>
    </row>
    <row r="54" spans="2:7" x14ac:dyDescent="0.3">
      <c r="B54" s="279">
        <v>25</v>
      </c>
      <c r="C54" s="283">
        <v>0.53800000000000003</v>
      </c>
      <c r="D54" s="283"/>
      <c r="E54" s="283">
        <v>0.64100000000000001</v>
      </c>
      <c r="F54" s="284"/>
      <c r="G54" s="294">
        <v>0.96499999999999997</v>
      </c>
    </row>
    <row r="55" spans="2:7" x14ac:dyDescent="0.3">
      <c r="B55" s="280">
        <v>25.1</v>
      </c>
      <c r="C55" s="293">
        <v>0.53800000000000003</v>
      </c>
      <c r="D55" s="293"/>
      <c r="E55" s="287">
        <v>0.64100000000000001</v>
      </c>
      <c r="F55" s="288"/>
      <c r="G55" s="295">
        <v>0.96499999999999997</v>
      </c>
    </row>
    <row r="56" spans="2:7" x14ac:dyDescent="0.3">
      <c r="B56" s="280">
        <v>25.2</v>
      </c>
      <c r="C56" s="293">
        <v>0.53800000000000003</v>
      </c>
      <c r="D56" s="293"/>
      <c r="E56" s="287">
        <v>0.64100000000000001</v>
      </c>
      <c r="F56" s="288"/>
      <c r="G56" s="295">
        <v>0.96499999999999997</v>
      </c>
    </row>
    <row r="57" spans="2:7" x14ac:dyDescent="0.3">
      <c r="B57" s="280">
        <v>25.3</v>
      </c>
      <c r="C57" s="293">
        <v>0.53800000000000003</v>
      </c>
      <c r="D57" s="293"/>
      <c r="E57" s="287">
        <v>0.64100000000000001</v>
      </c>
      <c r="F57" s="288"/>
      <c r="G57" s="295">
        <v>0.96499999999999997</v>
      </c>
    </row>
    <row r="58" spans="2:7" x14ac:dyDescent="0.3">
      <c r="B58" s="280">
        <v>25.4</v>
      </c>
      <c r="C58" s="293">
        <v>0.53800000000000003</v>
      </c>
      <c r="D58" s="293"/>
      <c r="E58" s="287">
        <v>0.64100000000000001</v>
      </c>
      <c r="F58" s="288"/>
      <c r="G58" s="295">
        <v>0.96499999999999997</v>
      </c>
    </row>
    <row r="59" spans="2:7" x14ac:dyDescent="0.3">
      <c r="B59" s="280">
        <v>25.5</v>
      </c>
      <c r="C59" s="293">
        <v>0.53800000000000003</v>
      </c>
      <c r="D59" s="293"/>
      <c r="E59" s="287">
        <v>0.64100000000000001</v>
      </c>
      <c r="F59" s="288"/>
      <c r="G59" s="295">
        <v>0.96499999999999997</v>
      </c>
    </row>
    <row r="60" spans="2:7" x14ac:dyDescent="0.3">
      <c r="B60" s="280">
        <v>25.6</v>
      </c>
      <c r="C60" s="293">
        <v>0.53800000000000003</v>
      </c>
      <c r="D60" s="293"/>
      <c r="E60" s="287">
        <v>0.64100000000000001</v>
      </c>
      <c r="F60" s="288"/>
      <c r="G60" s="295">
        <v>0.96499999999999997</v>
      </c>
    </row>
    <row r="61" spans="2:7" x14ac:dyDescent="0.3">
      <c r="B61" s="280">
        <v>25.7</v>
      </c>
      <c r="C61" s="293">
        <v>0.53800000000000003</v>
      </c>
      <c r="D61" s="293"/>
      <c r="E61" s="287">
        <v>0.64100000000000001</v>
      </c>
      <c r="F61" s="288"/>
      <c r="G61" s="295">
        <v>0.96499999999999997</v>
      </c>
    </row>
    <row r="62" spans="2:7" x14ac:dyDescent="0.3">
      <c r="B62" s="280">
        <v>25.8</v>
      </c>
      <c r="C62" s="293">
        <v>0.53800000000000003</v>
      </c>
      <c r="D62" s="293"/>
      <c r="E62" s="287">
        <v>0.64100000000000001</v>
      </c>
      <c r="F62" s="288"/>
      <c r="G62" s="295">
        <v>0.96499999999999997</v>
      </c>
    </row>
    <row r="63" spans="2:7" x14ac:dyDescent="0.3">
      <c r="B63" s="280">
        <v>25.9</v>
      </c>
      <c r="C63" s="293">
        <v>0.53800000000000003</v>
      </c>
      <c r="D63" s="293"/>
      <c r="E63" s="287">
        <v>0.64100000000000001</v>
      </c>
      <c r="F63" s="288"/>
      <c r="G63" s="295">
        <v>0.96499999999999997</v>
      </c>
    </row>
    <row r="64" spans="2:7" x14ac:dyDescent="0.3">
      <c r="B64" s="279">
        <v>26</v>
      </c>
      <c r="C64" s="283">
        <v>0.51800000000000002</v>
      </c>
      <c r="D64" s="283"/>
      <c r="E64" s="283">
        <v>0.63300000000000001</v>
      </c>
      <c r="F64" s="284"/>
      <c r="G64" s="294">
        <v>0.96299999999999997</v>
      </c>
    </row>
    <row r="65" spans="2:7" x14ac:dyDescent="0.3">
      <c r="B65" s="280">
        <v>26.1</v>
      </c>
      <c r="C65" s="293">
        <v>0.51800000000000002</v>
      </c>
      <c r="D65" s="293"/>
      <c r="E65" s="287">
        <v>0.63300000000000001</v>
      </c>
      <c r="F65" s="288"/>
      <c r="G65" s="295">
        <v>0.96299999999999997</v>
      </c>
    </row>
    <row r="66" spans="2:7" x14ac:dyDescent="0.3">
      <c r="B66" s="280">
        <v>26.2</v>
      </c>
      <c r="C66" s="293">
        <v>0.51800000000000002</v>
      </c>
      <c r="D66" s="293"/>
      <c r="E66" s="287">
        <v>0.63300000000000001</v>
      </c>
      <c r="F66" s="288"/>
      <c r="G66" s="295">
        <v>0.96299999999999997</v>
      </c>
    </row>
    <row r="67" spans="2:7" x14ac:dyDescent="0.3">
      <c r="B67" s="280">
        <v>26.3</v>
      </c>
      <c r="C67" s="293">
        <v>0.51800000000000002</v>
      </c>
      <c r="D67" s="293"/>
      <c r="E67" s="287">
        <v>0.63300000000000001</v>
      </c>
      <c r="F67" s="288"/>
      <c r="G67" s="295">
        <v>0.96299999999999997</v>
      </c>
    </row>
    <row r="68" spans="2:7" x14ac:dyDescent="0.3">
      <c r="B68" s="280">
        <v>26.4</v>
      </c>
      <c r="C68" s="293">
        <v>0.51800000000000002</v>
      </c>
      <c r="D68" s="293"/>
      <c r="E68" s="287">
        <v>0.63300000000000001</v>
      </c>
      <c r="F68" s="288"/>
      <c r="G68" s="295">
        <v>0.96299999999999997</v>
      </c>
    </row>
    <row r="69" spans="2:7" x14ac:dyDescent="0.3">
      <c r="B69" s="280">
        <v>26.5</v>
      </c>
      <c r="C69" s="293">
        <v>0.51800000000000002</v>
      </c>
      <c r="D69" s="293"/>
      <c r="E69" s="287">
        <v>0.63300000000000001</v>
      </c>
      <c r="F69" s="288"/>
      <c r="G69" s="295">
        <v>0.96299999999999997</v>
      </c>
    </row>
    <row r="70" spans="2:7" x14ac:dyDescent="0.3">
      <c r="B70" s="280">
        <v>26.6</v>
      </c>
      <c r="C70" s="293">
        <v>0.51800000000000002</v>
      </c>
      <c r="D70" s="293"/>
      <c r="E70" s="287">
        <v>0.63300000000000001</v>
      </c>
      <c r="F70" s="288"/>
      <c r="G70" s="295">
        <v>0.96299999999999997</v>
      </c>
    </row>
    <row r="71" spans="2:7" x14ac:dyDescent="0.3">
      <c r="B71" s="280">
        <v>26.7</v>
      </c>
      <c r="C71" s="293">
        <v>0.51800000000000002</v>
      </c>
      <c r="D71" s="293"/>
      <c r="E71" s="287">
        <v>0.63300000000000001</v>
      </c>
      <c r="F71" s="288"/>
      <c r="G71" s="295">
        <v>0.96299999999999997</v>
      </c>
    </row>
    <row r="72" spans="2:7" x14ac:dyDescent="0.3">
      <c r="B72" s="280">
        <v>26.8</v>
      </c>
      <c r="C72" s="293">
        <v>0.51800000000000002</v>
      </c>
      <c r="D72" s="293"/>
      <c r="E72" s="287">
        <v>0.63300000000000001</v>
      </c>
      <c r="F72" s="288"/>
      <c r="G72" s="295">
        <v>0.96299999999999997</v>
      </c>
    </row>
    <row r="73" spans="2:7" x14ac:dyDescent="0.3">
      <c r="B73" s="280">
        <v>26.9</v>
      </c>
      <c r="C73" s="293">
        <v>0.51800000000000002</v>
      </c>
      <c r="D73" s="293"/>
      <c r="E73" s="287">
        <v>0.63300000000000001</v>
      </c>
      <c r="F73" s="288"/>
      <c r="G73" s="295">
        <v>0.96299999999999997</v>
      </c>
    </row>
    <row r="74" spans="2:7" x14ac:dyDescent="0.3">
      <c r="B74" s="279">
        <v>27</v>
      </c>
      <c r="C74" s="283">
        <v>0.501</v>
      </c>
      <c r="D74" s="283"/>
      <c r="E74" s="283">
        <v>0.61799999999999999</v>
      </c>
      <c r="F74" s="284"/>
      <c r="G74" s="294">
        <v>0.96399999999999997</v>
      </c>
    </row>
    <row r="75" spans="2:7" x14ac:dyDescent="0.3">
      <c r="B75" s="280">
        <v>27.1</v>
      </c>
      <c r="C75" s="293">
        <v>0.501</v>
      </c>
      <c r="D75" s="293"/>
      <c r="E75" s="287">
        <v>0.61799999999999999</v>
      </c>
      <c r="F75" s="288"/>
      <c r="G75" s="295">
        <v>0.96399999999999997</v>
      </c>
    </row>
    <row r="76" spans="2:7" x14ac:dyDescent="0.3">
      <c r="B76" s="280">
        <v>27.2</v>
      </c>
      <c r="C76" s="293">
        <v>0.501</v>
      </c>
      <c r="D76" s="293"/>
      <c r="E76" s="287">
        <v>0.61799999999999999</v>
      </c>
      <c r="F76" s="288"/>
      <c r="G76" s="295">
        <v>0.96399999999999997</v>
      </c>
    </row>
    <row r="77" spans="2:7" x14ac:dyDescent="0.3">
      <c r="B77" s="280">
        <v>27.3</v>
      </c>
      <c r="C77" s="293">
        <v>0.501</v>
      </c>
      <c r="D77" s="293"/>
      <c r="E77" s="287">
        <v>0.61799999999999999</v>
      </c>
      <c r="F77" s="288"/>
      <c r="G77" s="295">
        <v>0.96399999999999997</v>
      </c>
    </row>
    <row r="78" spans="2:7" x14ac:dyDescent="0.3">
      <c r="B78" s="280">
        <v>27.4</v>
      </c>
      <c r="C78" s="293">
        <v>0.501</v>
      </c>
      <c r="D78" s="293"/>
      <c r="E78" s="287">
        <v>0.61799999999999999</v>
      </c>
      <c r="F78" s="288"/>
      <c r="G78" s="295">
        <v>0.96399999999999997</v>
      </c>
    </row>
    <row r="79" spans="2:7" x14ac:dyDescent="0.3">
      <c r="B79" s="280">
        <v>27.5</v>
      </c>
      <c r="C79" s="293">
        <v>0.501</v>
      </c>
      <c r="D79" s="293"/>
      <c r="E79" s="287">
        <v>0.61799999999999999</v>
      </c>
      <c r="F79" s="288"/>
      <c r="G79" s="295">
        <v>0.96399999999999997</v>
      </c>
    </row>
    <row r="80" spans="2:7" x14ac:dyDescent="0.3">
      <c r="B80" s="280">
        <v>27.6</v>
      </c>
      <c r="C80" s="293">
        <v>0.501</v>
      </c>
      <c r="D80" s="293"/>
      <c r="E80" s="287">
        <v>0.61799999999999999</v>
      </c>
      <c r="F80" s="288"/>
      <c r="G80" s="295">
        <v>0.96399999999999997</v>
      </c>
    </row>
    <row r="81" spans="2:7" x14ac:dyDescent="0.3">
      <c r="B81" s="280">
        <v>27.7</v>
      </c>
      <c r="C81" s="293">
        <v>0.501</v>
      </c>
      <c r="D81" s="293"/>
      <c r="E81" s="287">
        <v>0.61799999999999999</v>
      </c>
      <c r="F81" s="288"/>
      <c r="G81" s="295">
        <v>0.96399999999999997</v>
      </c>
    </row>
    <row r="82" spans="2:7" x14ac:dyDescent="0.3">
      <c r="B82" s="280">
        <v>27.8</v>
      </c>
      <c r="C82" s="293">
        <v>0.501</v>
      </c>
      <c r="D82" s="293"/>
      <c r="E82" s="287">
        <v>0.61799999999999999</v>
      </c>
      <c r="F82" s="288"/>
      <c r="G82" s="295">
        <v>0.96399999999999997</v>
      </c>
    </row>
    <row r="83" spans="2:7" x14ac:dyDescent="0.3">
      <c r="B83" s="280">
        <v>27.9</v>
      </c>
      <c r="C83" s="293">
        <v>0.501</v>
      </c>
      <c r="D83" s="293"/>
      <c r="E83" s="287">
        <v>0.61799999999999999</v>
      </c>
      <c r="F83" s="288"/>
      <c r="G83" s="295">
        <v>0.96399999999999997</v>
      </c>
    </row>
    <row r="84" spans="2:7" x14ac:dyDescent="0.3">
      <c r="B84" s="279">
        <v>28</v>
      </c>
      <c r="C84" s="283">
        <v>0.48599999999999999</v>
      </c>
      <c r="D84" s="283"/>
      <c r="E84" s="283">
        <v>0.60899999999999999</v>
      </c>
      <c r="F84" s="284"/>
      <c r="G84" s="294">
        <v>0.96099999999999997</v>
      </c>
    </row>
    <row r="85" spans="2:7" x14ac:dyDescent="0.3">
      <c r="B85" s="280">
        <v>28.1</v>
      </c>
      <c r="C85" s="293">
        <v>0.48599999999999999</v>
      </c>
      <c r="D85" s="293"/>
      <c r="E85" s="287">
        <v>0.60899999999999999</v>
      </c>
      <c r="F85" s="288"/>
      <c r="G85" s="295">
        <v>0.96099999999999997</v>
      </c>
    </row>
    <row r="86" spans="2:7" x14ac:dyDescent="0.3">
      <c r="B86" s="280">
        <v>28.2</v>
      </c>
      <c r="C86" s="293">
        <v>0.48599999999999999</v>
      </c>
      <c r="D86" s="293"/>
      <c r="E86" s="287">
        <v>0.60899999999999999</v>
      </c>
      <c r="F86" s="288"/>
      <c r="G86" s="295">
        <v>0.96099999999999997</v>
      </c>
    </row>
    <row r="87" spans="2:7" x14ac:dyDescent="0.3">
      <c r="B87" s="280">
        <v>28.3</v>
      </c>
      <c r="C87" s="293">
        <v>0.48599999999999999</v>
      </c>
      <c r="D87" s="293"/>
      <c r="E87" s="287">
        <v>0.60899999999999999</v>
      </c>
      <c r="F87" s="288"/>
      <c r="G87" s="295">
        <v>0.96099999999999997</v>
      </c>
    </row>
    <row r="88" spans="2:7" x14ac:dyDescent="0.3">
      <c r="B88" s="280">
        <v>28.4</v>
      </c>
      <c r="C88" s="293">
        <v>0.48599999999999999</v>
      </c>
      <c r="D88" s="293"/>
      <c r="E88" s="287">
        <v>0.60899999999999999</v>
      </c>
      <c r="F88" s="288"/>
      <c r="G88" s="295">
        <v>0.96099999999999997</v>
      </c>
    </row>
    <row r="89" spans="2:7" x14ac:dyDescent="0.3">
      <c r="B89" s="280">
        <v>28.5</v>
      </c>
      <c r="C89" s="293">
        <v>0.48599999999999999</v>
      </c>
      <c r="D89" s="293"/>
      <c r="E89" s="287">
        <v>0.60899999999999999</v>
      </c>
      <c r="F89" s="288"/>
      <c r="G89" s="295">
        <v>0.96099999999999997</v>
      </c>
    </row>
    <row r="90" spans="2:7" x14ac:dyDescent="0.3">
      <c r="B90" s="280">
        <v>28.6</v>
      </c>
      <c r="C90" s="293">
        <v>0.48599999999999999</v>
      </c>
      <c r="D90" s="293"/>
      <c r="E90" s="287">
        <v>0.60899999999999999</v>
      </c>
      <c r="F90" s="288"/>
      <c r="G90" s="295">
        <v>0.96099999999999997</v>
      </c>
    </row>
    <row r="91" spans="2:7" x14ac:dyDescent="0.3">
      <c r="B91" s="280">
        <v>28.7</v>
      </c>
      <c r="C91" s="293">
        <v>0.48599999999999999</v>
      </c>
      <c r="D91" s="293"/>
      <c r="E91" s="287">
        <v>0.60899999999999999</v>
      </c>
      <c r="F91" s="288"/>
      <c r="G91" s="295">
        <v>0.96099999999999997</v>
      </c>
    </row>
    <row r="92" spans="2:7" x14ac:dyDescent="0.3">
      <c r="B92" s="280">
        <v>28.8</v>
      </c>
      <c r="C92" s="293">
        <v>0.48599999999999999</v>
      </c>
      <c r="D92" s="293"/>
      <c r="E92" s="287">
        <v>0.60899999999999999</v>
      </c>
      <c r="F92" s="288"/>
      <c r="G92" s="295">
        <v>0.96099999999999997</v>
      </c>
    </row>
    <row r="93" spans="2:7" x14ac:dyDescent="0.3">
      <c r="B93" s="280">
        <v>28.9</v>
      </c>
      <c r="C93" s="293">
        <v>0.48599999999999999</v>
      </c>
      <c r="D93" s="293"/>
      <c r="E93" s="287">
        <v>0.60899999999999999</v>
      </c>
      <c r="F93" s="288"/>
      <c r="G93" s="295">
        <v>0.96099999999999997</v>
      </c>
    </row>
    <row r="94" spans="2:7" x14ac:dyDescent="0.3">
      <c r="B94" s="279">
        <v>29</v>
      </c>
      <c r="C94" s="283">
        <v>0.47099999999999997</v>
      </c>
      <c r="D94" s="283"/>
      <c r="E94" s="283">
        <v>0.58799999999999997</v>
      </c>
      <c r="F94" s="284"/>
      <c r="G94" s="294">
        <v>0.95399999999999996</v>
      </c>
    </row>
    <row r="95" spans="2:7" x14ac:dyDescent="0.3">
      <c r="B95" s="280">
        <v>29.1</v>
      </c>
      <c r="C95" s="293">
        <v>0.47099999999999997</v>
      </c>
      <c r="D95" s="293"/>
      <c r="E95" s="287">
        <v>0.58799999999999997</v>
      </c>
      <c r="F95" s="288"/>
      <c r="G95" s="295">
        <v>0.95399999999999996</v>
      </c>
    </row>
    <row r="96" spans="2:7" x14ac:dyDescent="0.3">
      <c r="B96" s="280">
        <v>29.2</v>
      </c>
      <c r="C96" s="293">
        <v>0.47099999999999997</v>
      </c>
      <c r="D96" s="293"/>
      <c r="E96" s="287">
        <v>0.58799999999999997</v>
      </c>
      <c r="F96" s="288"/>
      <c r="G96" s="295">
        <v>0.95399999999999996</v>
      </c>
    </row>
    <row r="97" spans="2:7" x14ac:dyDescent="0.3">
      <c r="B97" s="280">
        <v>29.3</v>
      </c>
      <c r="C97" s="293">
        <v>0.47099999999999997</v>
      </c>
      <c r="D97" s="293"/>
      <c r="E97" s="287">
        <v>0.58799999999999997</v>
      </c>
      <c r="F97" s="288"/>
      <c r="G97" s="295">
        <v>0.95399999999999996</v>
      </c>
    </row>
    <row r="98" spans="2:7" x14ac:dyDescent="0.3">
      <c r="B98" s="280">
        <v>29.4</v>
      </c>
      <c r="C98" s="293">
        <v>0.47099999999999997</v>
      </c>
      <c r="D98" s="293"/>
      <c r="E98" s="287">
        <v>0.58799999999999997</v>
      </c>
      <c r="F98" s="288"/>
      <c r="G98" s="295">
        <v>0.95399999999999996</v>
      </c>
    </row>
    <row r="99" spans="2:7" x14ac:dyDescent="0.3">
      <c r="B99" s="280">
        <v>29.5</v>
      </c>
      <c r="C99" s="293">
        <v>0.47099999999999997</v>
      </c>
      <c r="D99" s="293"/>
      <c r="E99" s="287">
        <v>0.58799999999999997</v>
      </c>
      <c r="F99" s="288"/>
      <c r="G99" s="295">
        <v>0.95399999999999996</v>
      </c>
    </row>
    <row r="100" spans="2:7" x14ac:dyDescent="0.3">
      <c r="B100" s="280">
        <v>29.6</v>
      </c>
      <c r="C100" s="293">
        <v>0.47099999999999997</v>
      </c>
      <c r="D100" s="293"/>
      <c r="E100" s="287">
        <v>0.58799999999999997</v>
      </c>
      <c r="F100" s="288"/>
      <c r="G100" s="295">
        <v>0.95399999999999996</v>
      </c>
    </row>
    <row r="101" spans="2:7" x14ac:dyDescent="0.3">
      <c r="B101" s="280">
        <v>29.7</v>
      </c>
      <c r="C101" s="293">
        <v>0.47099999999999997</v>
      </c>
      <c r="D101" s="293"/>
      <c r="E101" s="287">
        <v>0.58799999999999997</v>
      </c>
      <c r="F101" s="288"/>
      <c r="G101" s="295">
        <v>0.95399999999999996</v>
      </c>
    </row>
    <row r="102" spans="2:7" x14ac:dyDescent="0.3">
      <c r="B102" s="280">
        <v>29.8</v>
      </c>
      <c r="C102" s="293">
        <v>0.47099999999999997</v>
      </c>
      <c r="D102" s="293"/>
      <c r="E102" s="287">
        <v>0.58799999999999997</v>
      </c>
      <c r="F102" s="288"/>
      <c r="G102" s="295">
        <v>0.95399999999999996</v>
      </c>
    </row>
    <row r="103" spans="2:7" x14ac:dyDescent="0.3">
      <c r="B103" s="280">
        <v>29.9</v>
      </c>
      <c r="C103" s="293">
        <v>0.47099999999999997</v>
      </c>
      <c r="D103" s="293"/>
      <c r="E103" s="287">
        <v>0.58799999999999997</v>
      </c>
      <c r="F103" s="288"/>
      <c r="G103" s="295">
        <v>0.95399999999999996</v>
      </c>
    </row>
    <row r="104" spans="2:7" x14ac:dyDescent="0.3">
      <c r="B104" s="279">
        <v>30</v>
      </c>
      <c r="C104" s="283">
        <v>0.45500000000000002</v>
      </c>
      <c r="D104" s="283"/>
      <c r="E104" s="283">
        <v>0.57899999999999996</v>
      </c>
      <c r="F104" s="284"/>
      <c r="G104" s="294">
        <v>0.95299999999999996</v>
      </c>
    </row>
    <row r="105" spans="2:7" x14ac:dyDescent="0.3">
      <c r="B105" s="280">
        <v>30.1</v>
      </c>
      <c r="C105" s="293">
        <v>0.45500000000000002</v>
      </c>
      <c r="D105" s="293"/>
      <c r="E105" s="287">
        <v>0.57899999999999996</v>
      </c>
      <c r="F105" s="288"/>
      <c r="G105" s="295">
        <v>0.95299999999999996</v>
      </c>
    </row>
    <row r="106" spans="2:7" x14ac:dyDescent="0.3">
      <c r="B106" s="280">
        <v>30.2</v>
      </c>
      <c r="C106" s="293">
        <v>0.45500000000000002</v>
      </c>
      <c r="D106" s="293"/>
      <c r="E106" s="287">
        <v>0.57899999999999996</v>
      </c>
      <c r="F106" s="288"/>
      <c r="G106" s="295">
        <v>0.95299999999999996</v>
      </c>
    </row>
    <row r="107" spans="2:7" x14ac:dyDescent="0.3">
      <c r="B107" s="280">
        <v>30.3</v>
      </c>
      <c r="C107" s="293">
        <v>0.45500000000000002</v>
      </c>
      <c r="D107" s="293"/>
      <c r="E107" s="287">
        <v>0.57899999999999996</v>
      </c>
      <c r="F107" s="288"/>
      <c r="G107" s="295">
        <v>0.95299999999999996</v>
      </c>
    </row>
    <row r="108" spans="2:7" x14ac:dyDescent="0.3">
      <c r="B108" s="280">
        <v>30.4</v>
      </c>
      <c r="C108" s="293">
        <v>0.45500000000000002</v>
      </c>
      <c r="D108" s="293"/>
      <c r="E108" s="287">
        <v>0.57899999999999996</v>
      </c>
      <c r="F108" s="288"/>
      <c r="G108" s="295">
        <v>0.95299999999999996</v>
      </c>
    </row>
    <row r="109" spans="2:7" x14ac:dyDescent="0.3">
      <c r="B109" s="280">
        <v>30.5</v>
      </c>
      <c r="C109" s="293">
        <v>0.45500000000000002</v>
      </c>
      <c r="D109" s="293"/>
      <c r="E109" s="287">
        <v>0.57899999999999996</v>
      </c>
      <c r="F109" s="288"/>
      <c r="G109" s="295">
        <v>0.95299999999999996</v>
      </c>
    </row>
    <row r="110" spans="2:7" x14ac:dyDescent="0.3">
      <c r="B110" s="280">
        <v>30.6</v>
      </c>
      <c r="C110" s="293">
        <v>0.45500000000000002</v>
      </c>
      <c r="D110" s="293"/>
      <c r="E110" s="287">
        <v>0.57899999999999996</v>
      </c>
      <c r="F110" s="288"/>
      <c r="G110" s="295">
        <v>0.95299999999999996</v>
      </c>
    </row>
    <row r="111" spans="2:7" x14ac:dyDescent="0.3">
      <c r="B111" s="280">
        <v>30.7</v>
      </c>
      <c r="C111" s="293">
        <v>0.45500000000000002</v>
      </c>
      <c r="D111" s="293"/>
      <c r="E111" s="287">
        <v>0.57899999999999996</v>
      </c>
      <c r="F111" s="288"/>
      <c r="G111" s="295">
        <v>0.95299999999999996</v>
      </c>
    </row>
    <row r="112" spans="2:7" x14ac:dyDescent="0.3">
      <c r="B112" s="280">
        <v>30.8</v>
      </c>
      <c r="C112" s="293">
        <v>0.45500000000000002</v>
      </c>
      <c r="D112" s="293"/>
      <c r="E112" s="287">
        <v>0.57899999999999996</v>
      </c>
      <c r="F112" s="288"/>
      <c r="G112" s="295">
        <v>0.95299999999999996</v>
      </c>
    </row>
    <row r="113" spans="2:7" x14ac:dyDescent="0.3">
      <c r="B113" s="280">
        <v>30.9</v>
      </c>
      <c r="C113" s="293">
        <v>0.45500000000000002</v>
      </c>
      <c r="D113" s="293"/>
      <c r="E113" s="287">
        <v>0.57899999999999996</v>
      </c>
      <c r="F113" s="288"/>
      <c r="G113" s="295">
        <v>0.95299999999999996</v>
      </c>
    </row>
    <row r="114" spans="2:7" x14ac:dyDescent="0.3">
      <c r="B114" s="279">
        <v>31</v>
      </c>
      <c r="C114" s="283">
        <v>0.435</v>
      </c>
      <c r="D114" s="283"/>
      <c r="E114" s="283">
        <v>0.55700000000000005</v>
      </c>
      <c r="F114" s="284"/>
      <c r="G114" s="294">
        <v>0.94499999999999995</v>
      </c>
    </row>
    <row r="115" spans="2:7" x14ac:dyDescent="0.3">
      <c r="B115" s="280">
        <v>31.1</v>
      </c>
      <c r="C115" s="293">
        <v>0.435</v>
      </c>
      <c r="D115" s="293"/>
      <c r="E115" s="287">
        <v>0.55700000000000005</v>
      </c>
      <c r="F115" s="288"/>
      <c r="G115" s="295">
        <v>0.94499999999999995</v>
      </c>
    </row>
    <row r="116" spans="2:7" x14ac:dyDescent="0.3">
      <c r="B116" s="280">
        <v>31.2</v>
      </c>
      <c r="C116" s="293">
        <v>0.435</v>
      </c>
      <c r="D116" s="293"/>
      <c r="E116" s="287">
        <v>0.55700000000000005</v>
      </c>
      <c r="F116" s="288"/>
      <c r="G116" s="295">
        <v>0.94499999999999995</v>
      </c>
    </row>
    <row r="117" spans="2:7" x14ac:dyDescent="0.3">
      <c r="B117" s="280">
        <v>31.3</v>
      </c>
      <c r="C117" s="293">
        <v>0.435</v>
      </c>
      <c r="D117" s="293"/>
      <c r="E117" s="287">
        <v>0.55700000000000005</v>
      </c>
      <c r="F117" s="288"/>
      <c r="G117" s="295">
        <v>0.94499999999999995</v>
      </c>
    </row>
    <row r="118" spans="2:7" x14ac:dyDescent="0.3">
      <c r="B118" s="280">
        <v>31.4</v>
      </c>
      <c r="C118" s="293">
        <v>0.435</v>
      </c>
      <c r="D118" s="293"/>
      <c r="E118" s="287">
        <v>0.55700000000000005</v>
      </c>
      <c r="F118" s="288"/>
      <c r="G118" s="295">
        <v>0.94499999999999995</v>
      </c>
    </row>
    <row r="119" spans="2:7" x14ac:dyDescent="0.3">
      <c r="B119" s="280">
        <v>31.5</v>
      </c>
      <c r="C119" s="293">
        <v>0.435</v>
      </c>
      <c r="D119" s="293"/>
      <c r="E119" s="287">
        <v>0.55700000000000005</v>
      </c>
      <c r="F119" s="288"/>
      <c r="G119" s="295">
        <v>0.94499999999999995</v>
      </c>
    </row>
    <row r="120" spans="2:7" x14ac:dyDescent="0.3">
      <c r="B120" s="280">
        <v>31.6</v>
      </c>
      <c r="C120" s="293">
        <v>0.435</v>
      </c>
      <c r="D120" s="293"/>
      <c r="E120" s="287">
        <v>0.55700000000000005</v>
      </c>
      <c r="F120" s="288"/>
      <c r="G120" s="295">
        <v>0.94499999999999995</v>
      </c>
    </row>
    <row r="121" spans="2:7" x14ac:dyDescent="0.3">
      <c r="B121" s="280">
        <v>31.7</v>
      </c>
      <c r="C121" s="293">
        <v>0.435</v>
      </c>
      <c r="D121" s="293"/>
      <c r="E121" s="287">
        <v>0.55700000000000005</v>
      </c>
      <c r="F121" s="288"/>
      <c r="G121" s="295">
        <v>0.94499999999999995</v>
      </c>
    </row>
    <row r="122" spans="2:7" x14ac:dyDescent="0.3">
      <c r="B122" s="280">
        <v>31.8</v>
      </c>
      <c r="C122" s="293">
        <v>0.435</v>
      </c>
      <c r="D122" s="293"/>
      <c r="E122" s="287">
        <v>0.55700000000000005</v>
      </c>
      <c r="F122" s="288"/>
      <c r="G122" s="295">
        <v>0.94499999999999995</v>
      </c>
    </row>
    <row r="123" spans="2:7" x14ac:dyDescent="0.3">
      <c r="B123" s="280">
        <v>31.9</v>
      </c>
      <c r="C123" s="293">
        <v>0.435</v>
      </c>
      <c r="D123" s="293"/>
      <c r="E123" s="287">
        <v>0.55700000000000005</v>
      </c>
      <c r="F123" s="288"/>
      <c r="G123" s="295">
        <v>0.94499999999999995</v>
      </c>
    </row>
    <row r="124" spans="2:7" x14ac:dyDescent="0.3">
      <c r="B124" s="279">
        <v>32</v>
      </c>
      <c r="C124" s="283">
        <v>0.41199999999999998</v>
      </c>
      <c r="D124" s="283"/>
      <c r="E124" s="283">
        <v>0.54600000000000004</v>
      </c>
      <c r="F124" s="284"/>
      <c r="G124" s="294">
        <v>0.94199999999999995</v>
      </c>
    </row>
    <row r="125" spans="2:7" x14ac:dyDescent="0.3">
      <c r="B125" s="280">
        <v>32.1</v>
      </c>
      <c r="C125" s="293">
        <v>0.41199999999999998</v>
      </c>
      <c r="D125" s="293"/>
      <c r="E125" s="287">
        <v>0.54600000000000004</v>
      </c>
      <c r="F125" s="288"/>
      <c r="G125" s="295">
        <v>0.94199999999999995</v>
      </c>
    </row>
    <row r="126" spans="2:7" x14ac:dyDescent="0.3">
      <c r="B126" s="280">
        <v>32.200000000000003</v>
      </c>
      <c r="C126" s="293">
        <v>0.41199999999999998</v>
      </c>
      <c r="D126" s="293"/>
      <c r="E126" s="287">
        <v>0.54600000000000004</v>
      </c>
      <c r="F126" s="288"/>
      <c r="G126" s="295">
        <v>0.94199999999999995</v>
      </c>
    </row>
    <row r="127" spans="2:7" x14ac:dyDescent="0.3">
      <c r="B127" s="280">
        <v>32.299999999999997</v>
      </c>
      <c r="C127" s="293">
        <v>0.41199999999999998</v>
      </c>
      <c r="D127" s="293"/>
      <c r="E127" s="287">
        <v>0.54600000000000004</v>
      </c>
      <c r="F127" s="288"/>
      <c r="G127" s="295">
        <v>0.94199999999999995</v>
      </c>
    </row>
    <row r="128" spans="2:7" x14ac:dyDescent="0.3">
      <c r="B128" s="280">
        <v>32.4</v>
      </c>
      <c r="C128" s="293">
        <v>0.41199999999999998</v>
      </c>
      <c r="D128" s="293"/>
      <c r="E128" s="287">
        <v>0.54600000000000004</v>
      </c>
      <c r="F128" s="288"/>
      <c r="G128" s="295">
        <v>0.94199999999999995</v>
      </c>
    </row>
    <row r="129" spans="2:7" x14ac:dyDescent="0.3">
      <c r="B129" s="280">
        <v>32.5</v>
      </c>
      <c r="C129" s="293">
        <v>0.41199999999999998</v>
      </c>
      <c r="D129" s="293"/>
      <c r="E129" s="287">
        <v>0.54600000000000004</v>
      </c>
      <c r="F129" s="288"/>
      <c r="G129" s="295">
        <v>0.94199999999999995</v>
      </c>
    </row>
    <row r="130" spans="2:7" x14ac:dyDescent="0.3">
      <c r="B130" s="280">
        <v>32.6</v>
      </c>
      <c r="C130" s="293">
        <v>0.41199999999999998</v>
      </c>
      <c r="D130" s="293"/>
      <c r="E130" s="287">
        <v>0.54600000000000004</v>
      </c>
      <c r="F130" s="288"/>
      <c r="G130" s="295">
        <v>0.94199999999999995</v>
      </c>
    </row>
    <row r="131" spans="2:7" x14ac:dyDescent="0.3">
      <c r="B131" s="280">
        <v>32.700000000000003</v>
      </c>
      <c r="C131" s="293">
        <v>0.41199999999999998</v>
      </c>
      <c r="D131" s="293"/>
      <c r="E131" s="287">
        <v>0.54600000000000004</v>
      </c>
      <c r="F131" s="288"/>
      <c r="G131" s="295">
        <v>0.94199999999999995</v>
      </c>
    </row>
    <row r="132" spans="2:7" x14ac:dyDescent="0.3">
      <c r="B132" s="280">
        <v>32.799999999999997</v>
      </c>
      <c r="C132" s="293">
        <v>0.41199999999999998</v>
      </c>
      <c r="D132" s="293"/>
      <c r="E132" s="287">
        <v>0.54600000000000004</v>
      </c>
      <c r="F132" s="288"/>
      <c r="G132" s="295">
        <v>0.94199999999999995</v>
      </c>
    </row>
    <row r="133" spans="2:7" x14ac:dyDescent="0.3">
      <c r="B133" s="280">
        <v>32.9</v>
      </c>
      <c r="C133" s="293">
        <v>0.41199999999999998</v>
      </c>
      <c r="D133" s="293"/>
      <c r="E133" s="287">
        <v>0.54600000000000004</v>
      </c>
      <c r="F133" s="288"/>
      <c r="G133" s="295">
        <v>0.94199999999999995</v>
      </c>
    </row>
    <row r="134" spans="2:7" x14ac:dyDescent="0.3">
      <c r="B134" s="279">
        <v>33</v>
      </c>
      <c r="C134" s="283">
        <v>0.38700000000000001</v>
      </c>
      <c r="D134" s="283"/>
      <c r="E134" s="283">
        <v>0.51500000000000001</v>
      </c>
      <c r="F134" s="284"/>
      <c r="G134" s="294">
        <v>0.94199999999999995</v>
      </c>
    </row>
    <row r="135" spans="2:7" x14ac:dyDescent="0.3">
      <c r="B135" s="280">
        <v>33.1</v>
      </c>
      <c r="C135" s="293">
        <v>0.38700000000000001</v>
      </c>
      <c r="D135" s="293"/>
      <c r="E135" s="287">
        <v>0.51500000000000001</v>
      </c>
      <c r="F135" s="288"/>
      <c r="G135" s="295">
        <v>0.94199999999999995</v>
      </c>
    </row>
    <row r="136" spans="2:7" x14ac:dyDescent="0.3">
      <c r="B136" s="280">
        <v>33.200000000000003</v>
      </c>
      <c r="C136" s="293">
        <v>0.38700000000000001</v>
      </c>
      <c r="D136" s="293"/>
      <c r="E136" s="287">
        <v>0.51500000000000001</v>
      </c>
      <c r="F136" s="288"/>
      <c r="G136" s="295">
        <v>0.94199999999999995</v>
      </c>
    </row>
    <row r="137" spans="2:7" x14ac:dyDescent="0.3">
      <c r="B137" s="280">
        <v>33.299999999999997</v>
      </c>
      <c r="C137" s="293">
        <v>0.38700000000000001</v>
      </c>
      <c r="D137" s="293"/>
      <c r="E137" s="287">
        <v>0.51500000000000001</v>
      </c>
      <c r="F137" s="288"/>
      <c r="G137" s="295">
        <v>0.94199999999999995</v>
      </c>
    </row>
    <row r="138" spans="2:7" x14ac:dyDescent="0.3">
      <c r="B138" s="280">
        <v>33.4</v>
      </c>
      <c r="C138" s="293">
        <v>0.38700000000000001</v>
      </c>
      <c r="D138" s="293"/>
      <c r="E138" s="287">
        <v>0.51500000000000001</v>
      </c>
      <c r="F138" s="288"/>
      <c r="G138" s="295">
        <v>0.94199999999999995</v>
      </c>
    </row>
    <row r="139" spans="2:7" x14ac:dyDescent="0.3">
      <c r="B139" s="280">
        <v>33.5</v>
      </c>
      <c r="C139" s="293">
        <v>0.38700000000000001</v>
      </c>
      <c r="D139" s="293"/>
      <c r="E139" s="287">
        <v>0.51500000000000001</v>
      </c>
      <c r="F139" s="288"/>
      <c r="G139" s="295">
        <v>0.94199999999999995</v>
      </c>
    </row>
    <row r="140" spans="2:7" x14ac:dyDescent="0.3">
      <c r="B140" s="280">
        <v>33.6</v>
      </c>
      <c r="C140" s="293">
        <v>0.38700000000000001</v>
      </c>
      <c r="D140" s="293"/>
      <c r="E140" s="287">
        <v>0.51500000000000001</v>
      </c>
      <c r="F140" s="288"/>
      <c r="G140" s="295">
        <v>0.94199999999999995</v>
      </c>
    </row>
    <row r="141" spans="2:7" x14ac:dyDescent="0.3">
      <c r="B141" s="280">
        <v>33.700000000000003</v>
      </c>
      <c r="C141" s="293">
        <v>0.38700000000000001</v>
      </c>
      <c r="D141" s="293"/>
      <c r="E141" s="287">
        <v>0.51500000000000001</v>
      </c>
      <c r="F141" s="288"/>
      <c r="G141" s="295">
        <v>0.94199999999999995</v>
      </c>
    </row>
    <row r="142" spans="2:7" x14ac:dyDescent="0.3">
      <c r="B142" s="280">
        <v>33.799999999999997</v>
      </c>
      <c r="C142" s="293">
        <v>0.38700000000000001</v>
      </c>
      <c r="D142" s="293"/>
      <c r="E142" s="287">
        <v>0.51500000000000001</v>
      </c>
      <c r="F142" s="288"/>
      <c r="G142" s="295">
        <v>0.94199999999999995</v>
      </c>
    </row>
    <row r="143" spans="2:7" x14ac:dyDescent="0.3">
      <c r="B143" s="280">
        <v>33.9</v>
      </c>
      <c r="C143" s="293">
        <v>0.38700000000000001</v>
      </c>
      <c r="D143" s="293"/>
      <c r="E143" s="287">
        <v>0.51500000000000001</v>
      </c>
      <c r="F143" s="288"/>
      <c r="G143" s="295">
        <v>0.94199999999999995</v>
      </c>
    </row>
    <row r="144" spans="2:7" x14ac:dyDescent="0.3">
      <c r="B144" s="279">
        <v>34</v>
      </c>
      <c r="C144" s="283">
        <v>0.36299999999999999</v>
      </c>
      <c r="D144" s="283"/>
      <c r="E144" s="283">
        <v>0.505</v>
      </c>
      <c r="F144" s="284"/>
      <c r="G144" s="294">
        <v>0.92900000000000005</v>
      </c>
    </row>
    <row r="145" spans="2:7" x14ac:dyDescent="0.3">
      <c r="B145" s="280">
        <v>34.1</v>
      </c>
      <c r="C145" s="293">
        <v>0.36299999999999999</v>
      </c>
      <c r="D145" s="293"/>
      <c r="E145" s="287">
        <v>0.505</v>
      </c>
      <c r="F145" s="288"/>
      <c r="G145" s="295">
        <v>0.92900000000000005</v>
      </c>
    </row>
    <row r="146" spans="2:7" x14ac:dyDescent="0.3">
      <c r="B146" s="280">
        <v>34.200000000000003</v>
      </c>
      <c r="C146" s="293">
        <v>0.36299999999999999</v>
      </c>
      <c r="D146" s="293"/>
      <c r="E146" s="287">
        <v>0.505</v>
      </c>
      <c r="F146" s="288"/>
      <c r="G146" s="295">
        <v>0.92900000000000005</v>
      </c>
    </row>
    <row r="147" spans="2:7" x14ac:dyDescent="0.3">
      <c r="B147" s="280">
        <v>34.299999999999997</v>
      </c>
      <c r="C147" s="293">
        <v>0.36299999999999999</v>
      </c>
      <c r="D147" s="293"/>
      <c r="E147" s="287">
        <v>0.505</v>
      </c>
      <c r="F147" s="288"/>
      <c r="G147" s="295">
        <v>0.92900000000000005</v>
      </c>
    </row>
    <row r="148" spans="2:7" x14ac:dyDescent="0.3">
      <c r="B148" s="280">
        <v>34.4</v>
      </c>
      <c r="C148" s="293">
        <v>0.36299999999999999</v>
      </c>
      <c r="D148" s="293"/>
      <c r="E148" s="287">
        <v>0.505</v>
      </c>
      <c r="F148" s="288"/>
      <c r="G148" s="295">
        <v>0.92900000000000005</v>
      </c>
    </row>
    <row r="149" spans="2:7" x14ac:dyDescent="0.3">
      <c r="B149" s="280">
        <v>34.5</v>
      </c>
      <c r="C149" s="293">
        <v>0.36299999999999999</v>
      </c>
      <c r="D149" s="293"/>
      <c r="E149" s="287">
        <v>0.505</v>
      </c>
      <c r="F149" s="288"/>
      <c r="G149" s="295">
        <v>0.92900000000000005</v>
      </c>
    </row>
    <row r="150" spans="2:7" x14ac:dyDescent="0.3">
      <c r="B150" s="280">
        <v>34.6</v>
      </c>
      <c r="C150" s="293">
        <v>0.36299999999999999</v>
      </c>
      <c r="D150" s="293"/>
      <c r="E150" s="287">
        <v>0.505</v>
      </c>
      <c r="F150" s="288"/>
      <c r="G150" s="295">
        <v>0.92900000000000005</v>
      </c>
    </row>
    <row r="151" spans="2:7" x14ac:dyDescent="0.3">
      <c r="B151" s="280">
        <v>34.700000000000003</v>
      </c>
      <c r="C151" s="293">
        <v>0.36299999999999999</v>
      </c>
      <c r="D151" s="293"/>
      <c r="E151" s="287">
        <v>0.505</v>
      </c>
      <c r="F151" s="288"/>
      <c r="G151" s="295">
        <v>0.92900000000000005</v>
      </c>
    </row>
    <row r="152" spans="2:7" x14ac:dyDescent="0.3">
      <c r="B152" s="280">
        <v>34.799999999999997</v>
      </c>
      <c r="C152" s="293">
        <v>0.36299999999999999</v>
      </c>
      <c r="D152" s="293"/>
      <c r="E152" s="287">
        <v>0.505</v>
      </c>
      <c r="F152" s="288"/>
      <c r="G152" s="295">
        <v>0.92900000000000005</v>
      </c>
    </row>
    <row r="153" spans="2:7" x14ac:dyDescent="0.3">
      <c r="B153" s="280">
        <v>34.9</v>
      </c>
      <c r="C153" s="293">
        <v>0.36299999999999999</v>
      </c>
      <c r="D153" s="293"/>
      <c r="E153" s="287">
        <v>0.505</v>
      </c>
      <c r="F153" s="288"/>
      <c r="G153" s="295">
        <v>0.92900000000000005</v>
      </c>
    </row>
    <row r="154" spans="2:7" x14ac:dyDescent="0.3">
      <c r="B154" s="279">
        <v>35</v>
      </c>
      <c r="C154" s="283">
        <v>0.34300000000000003</v>
      </c>
      <c r="D154" s="283"/>
      <c r="E154" s="283">
        <v>0.49</v>
      </c>
      <c r="F154" s="284"/>
      <c r="G154" s="294">
        <v>0.92400000000000004</v>
      </c>
    </row>
    <row r="155" spans="2:7" x14ac:dyDescent="0.3">
      <c r="B155" s="280">
        <v>35.1</v>
      </c>
      <c r="C155" s="293">
        <v>0.34300000000000003</v>
      </c>
      <c r="D155" s="293"/>
      <c r="E155" s="287">
        <v>0.49</v>
      </c>
      <c r="F155" s="288"/>
      <c r="G155" s="295">
        <v>0.92400000000000004</v>
      </c>
    </row>
    <row r="156" spans="2:7" x14ac:dyDescent="0.3">
      <c r="B156" s="280">
        <v>35.200000000000003</v>
      </c>
      <c r="C156" s="293">
        <v>0.34300000000000003</v>
      </c>
      <c r="D156" s="293"/>
      <c r="E156" s="287">
        <v>0.49</v>
      </c>
      <c r="F156" s="288"/>
      <c r="G156" s="295">
        <v>0.92400000000000004</v>
      </c>
    </row>
    <row r="157" spans="2:7" x14ac:dyDescent="0.3">
      <c r="B157" s="280">
        <v>35.299999999999997</v>
      </c>
      <c r="C157" s="293">
        <v>0.34300000000000003</v>
      </c>
      <c r="D157" s="293"/>
      <c r="E157" s="287">
        <v>0.49</v>
      </c>
      <c r="F157" s="288"/>
      <c r="G157" s="295">
        <v>0.92400000000000004</v>
      </c>
    </row>
    <row r="158" spans="2:7" x14ac:dyDescent="0.3">
      <c r="B158" s="280">
        <v>35.4</v>
      </c>
      <c r="C158" s="293">
        <v>0.34300000000000003</v>
      </c>
      <c r="D158" s="293"/>
      <c r="E158" s="287">
        <v>0.49</v>
      </c>
      <c r="F158" s="288"/>
      <c r="G158" s="295">
        <v>0.92400000000000004</v>
      </c>
    </row>
    <row r="159" spans="2:7" x14ac:dyDescent="0.3">
      <c r="B159" s="280">
        <v>35.5</v>
      </c>
      <c r="C159" s="293">
        <v>0.34300000000000003</v>
      </c>
      <c r="D159" s="293"/>
      <c r="E159" s="287">
        <v>0.49</v>
      </c>
      <c r="F159" s="288"/>
      <c r="G159" s="295">
        <v>0.92400000000000004</v>
      </c>
    </row>
    <row r="160" spans="2:7" x14ac:dyDescent="0.3">
      <c r="B160" s="280">
        <v>35.6</v>
      </c>
      <c r="C160" s="293">
        <v>0.34300000000000003</v>
      </c>
      <c r="D160" s="293"/>
      <c r="E160" s="287">
        <v>0.49</v>
      </c>
      <c r="F160" s="288"/>
      <c r="G160" s="295">
        <v>0.92400000000000004</v>
      </c>
    </row>
    <row r="161" spans="2:7" x14ac:dyDescent="0.3">
      <c r="B161" s="280">
        <v>35.700000000000003</v>
      </c>
      <c r="C161" s="293">
        <v>0.34300000000000003</v>
      </c>
      <c r="D161" s="293"/>
      <c r="E161" s="287">
        <v>0.49</v>
      </c>
      <c r="F161" s="288"/>
      <c r="G161" s="295">
        <v>0.92400000000000004</v>
      </c>
    </row>
    <row r="162" spans="2:7" x14ac:dyDescent="0.3">
      <c r="B162" s="280">
        <v>35.799999999999997</v>
      </c>
      <c r="C162" s="293">
        <v>0.34300000000000003</v>
      </c>
      <c r="D162" s="293"/>
      <c r="E162" s="287">
        <v>0.49</v>
      </c>
      <c r="F162" s="288"/>
      <c r="G162" s="295">
        <v>0.92400000000000004</v>
      </c>
    </row>
    <row r="163" spans="2:7" x14ac:dyDescent="0.3">
      <c r="B163" s="280">
        <v>35.9</v>
      </c>
      <c r="C163" s="293">
        <v>0.34300000000000003</v>
      </c>
      <c r="D163" s="293"/>
      <c r="E163" s="287">
        <v>0.49</v>
      </c>
      <c r="F163" s="288"/>
      <c r="G163" s="295">
        <v>0.92400000000000004</v>
      </c>
    </row>
    <row r="164" spans="2:7" x14ac:dyDescent="0.3">
      <c r="B164" s="279">
        <v>36</v>
      </c>
      <c r="C164" s="283">
        <v>0.32800000000000001</v>
      </c>
      <c r="D164" s="283"/>
      <c r="E164" s="283">
        <v>0.47799999999999998</v>
      </c>
      <c r="F164" s="284"/>
      <c r="G164" s="294">
        <v>0.91900000000000004</v>
      </c>
    </row>
    <row r="165" spans="2:7" x14ac:dyDescent="0.3">
      <c r="B165" s="280">
        <v>36.1</v>
      </c>
      <c r="C165" s="293">
        <v>0.32800000000000001</v>
      </c>
      <c r="D165" s="293"/>
      <c r="E165" s="287">
        <v>0.47799999999999998</v>
      </c>
      <c r="F165" s="288"/>
      <c r="G165" s="295">
        <v>0.91900000000000004</v>
      </c>
    </row>
    <row r="166" spans="2:7" x14ac:dyDescent="0.3">
      <c r="B166" s="280">
        <v>36.200000000000003</v>
      </c>
      <c r="C166" s="293">
        <v>0.32800000000000001</v>
      </c>
      <c r="D166" s="293"/>
      <c r="E166" s="287">
        <v>0.47799999999999998</v>
      </c>
      <c r="F166" s="288"/>
      <c r="G166" s="295">
        <v>0.91900000000000004</v>
      </c>
    </row>
    <row r="167" spans="2:7" x14ac:dyDescent="0.3">
      <c r="B167" s="280">
        <v>36.299999999999997</v>
      </c>
      <c r="C167" s="293">
        <v>0.32800000000000001</v>
      </c>
      <c r="D167" s="293"/>
      <c r="E167" s="287">
        <v>0.47799999999999998</v>
      </c>
      <c r="F167" s="288"/>
      <c r="G167" s="295">
        <v>0.91900000000000004</v>
      </c>
    </row>
    <row r="168" spans="2:7" x14ac:dyDescent="0.3">
      <c r="B168" s="280">
        <v>36.4</v>
      </c>
      <c r="C168" s="293">
        <v>0.32800000000000001</v>
      </c>
      <c r="D168" s="293"/>
      <c r="E168" s="287">
        <v>0.47799999999999998</v>
      </c>
      <c r="F168" s="288"/>
      <c r="G168" s="295">
        <v>0.91900000000000004</v>
      </c>
    </row>
    <row r="169" spans="2:7" x14ac:dyDescent="0.3">
      <c r="B169" s="280">
        <v>36.5</v>
      </c>
      <c r="C169" s="293">
        <v>0.32800000000000001</v>
      </c>
      <c r="D169" s="293"/>
      <c r="E169" s="287">
        <v>0.47799999999999998</v>
      </c>
      <c r="F169" s="288"/>
      <c r="G169" s="295">
        <v>0.91900000000000004</v>
      </c>
    </row>
    <row r="170" spans="2:7" x14ac:dyDescent="0.3">
      <c r="B170" s="280">
        <v>36.6</v>
      </c>
      <c r="C170" s="293">
        <v>0.32800000000000001</v>
      </c>
      <c r="D170" s="293"/>
      <c r="E170" s="287">
        <v>0.47799999999999998</v>
      </c>
      <c r="F170" s="288"/>
      <c r="G170" s="295">
        <v>0.91900000000000004</v>
      </c>
    </row>
    <row r="171" spans="2:7" x14ac:dyDescent="0.3">
      <c r="B171" s="280">
        <v>36.700000000000003</v>
      </c>
      <c r="C171" s="293">
        <v>0.32800000000000001</v>
      </c>
      <c r="D171" s="293"/>
      <c r="E171" s="287">
        <v>0.47799999999999998</v>
      </c>
      <c r="F171" s="288"/>
      <c r="G171" s="295">
        <v>0.91900000000000004</v>
      </c>
    </row>
    <row r="172" spans="2:7" x14ac:dyDescent="0.3">
      <c r="B172" s="280">
        <v>36.799999999999997</v>
      </c>
      <c r="C172" s="293">
        <v>0.32800000000000001</v>
      </c>
      <c r="D172" s="293"/>
      <c r="E172" s="287">
        <v>0.47799999999999998</v>
      </c>
      <c r="F172" s="288"/>
      <c r="G172" s="295">
        <v>0.91900000000000004</v>
      </c>
    </row>
    <row r="173" spans="2:7" x14ac:dyDescent="0.3">
      <c r="B173" s="280">
        <v>36.9</v>
      </c>
      <c r="C173" s="293">
        <v>0.32800000000000001</v>
      </c>
      <c r="D173" s="293"/>
      <c r="E173" s="287">
        <v>0.47799999999999998</v>
      </c>
      <c r="F173" s="288"/>
      <c r="G173" s="295">
        <v>0.91900000000000004</v>
      </c>
    </row>
    <row r="174" spans="2:7" x14ac:dyDescent="0.3">
      <c r="B174" s="279">
        <v>37</v>
      </c>
      <c r="C174" s="283">
        <v>0.32</v>
      </c>
      <c r="D174" s="283"/>
      <c r="E174" s="283">
        <v>0.45600000000000002</v>
      </c>
      <c r="F174" s="284"/>
      <c r="G174" s="294">
        <v>0.90900000000000003</v>
      </c>
    </row>
    <row r="175" spans="2:7" x14ac:dyDescent="0.3">
      <c r="B175" s="280">
        <v>37.1</v>
      </c>
      <c r="C175" s="293">
        <v>0.32</v>
      </c>
      <c r="D175" s="293"/>
      <c r="E175" s="287">
        <v>0.45600000000000002</v>
      </c>
      <c r="F175" s="288"/>
      <c r="G175" s="295">
        <v>0.90900000000000003</v>
      </c>
    </row>
    <row r="176" spans="2:7" x14ac:dyDescent="0.3">
      <c r="B176" s="280">
        <v>37.200000000000003</v>
      </c>
      <c r="C176" s="293">
        <v>0.32</v>
      </c>
      <c r="D176" s="293"/>
      <c r="E176" s="287">
        <v>0.45600000000000002</v>
      </c>
      <c r="F176" s="288"/>
      <c r="G176" s="295">
        <v>0.90900000000000003</v>
      </c>
    </row>
    <row r="177" spans="2:7" x14ac:dyDescent="0.3">
      <c r="B177" s="280">
        <v>37.299999999999997</v>
      </c>
      <c r="C177" s="293">
        <v>0.32</v>
      </c>
      <c r="D177" s="293"/>
      <c r="E177" s="287">
        <v>0.45600000000000002</v>
      </c>
      <c r="F177" s="288"/>
      <c r="G177" s="295">
        <v>0.90900000000000003</v>
      </c>
    </row>
    <row r="178" spans="2:7" x14ac:dyDescent="0.3">
      <c r="B178" s="280">
        <v>37.4</v>
      </c>
      <c r="C178" s="293">
        <v>0.32</v>
      </c>
      <c r="D178" s="293"/>
      <c r="E178" s="287">
        <v>0.45600000000000002</v>
      </c>
      <c r="F178" s="288"/>
      <c r="G178" s="295">
        <v>0.90900000000000003</v>
      </c>
    </row>
    <row r="179" spans="2:7" x14ac:dyDescent="0.3">
      <c r="B179" s="280">
        <v>37.5</v>
      </c>
      <c r="C179" s="293">
        <v>0.32</v>
      </c>
      <c r="D179" s="293"/>
      <c r="E179" s="287">
        <v>0.45600000000000002</v>
      </c>
      <c r="F179" s="288"/>
      <c r="G179" s="295">
        <v>0.90900000000000003</v>
      </c>
    </row>
    <row r="180" spans="2:7" x14ac:dyDescent="0.3">
      <c r="B180" s="280">
        <v>37.6</v>
      </c>
      <c r="C180" s="293">
        <v>0.32</v>
      </c>
      <c r="D180" s="293"/>
      <c r="E180" s="287">
        <v>0.45600000000000002</v>
      </c>
      <c r="F180" s="288"/>
      <c r="G180" s="295">
        <v>0.90900000000000003</v>
      </c>
    </row>
    <row r="181" spans="2:7" x14ac:dyDescent="0.3">
      <c r="B181" s="280">
        <v>37.700000000000003</v>
      </c>
      <c r="C181" s="293">
        <v>0.32</v>
      </c>
      <c r="D181" s="293"/>
      <c r="E181" s="287">
        <v>0.45600000000000002</v>
      </c>
      <c r="F181" s="288"/>
      <c r="G181" s="295">
        <v>0.90900000000000003</v>
      </c>
    </row>
    <row r="182" spans="2:7" x14ac:dyDescent="0.3">
      <c r="B182" s="280">
        <v>37.799999999999997</v>
      </c>
      <c r="C182" s="293">
        <v>0.32</v>
      </c>
      <c r="D182" s="293"/>
      <c r="E182" s="287">
        <v>0.45600000000000002</v>
      </c>
      <c r="F182" s="288"/>
      <c r="G182" s="295">
        <v>0.90900000000000003</v>
      </c>
    </row>
    <row r="183" spans="2:7" x14ac:dyDescent="0.3">
      <c r="B183" s="280">
        <v>37.9</v>
      </c>
      <c r="C183" s="293">
        <v>0.32</v>
      </c>
      <c r="D183" s="293"/>
      <c r="E183" s="287">
        <v>0.45600000000000002</v>
      </c>
      <c r="F183" s="288"/>
      <c r="G183" s="295">
        <v>0.90900000000000003</v>
      </c>
    </row>
    <row r="184" spans="2:7" x14ac:dyDescent="0.3">
      <c r="B184" s="279">
        <v>38</v>
      </c>
      <c r="C184" s="283">
        <v>0.317</v>
      </c>
      <c r="D184" s="283"/>
      <c r="E184" s="283">
        <v>0.44800000000000001</v>
      </c>
      <c r="F184" s="284"/>
      <c r="G184" s="294">
        <v>0.90900000000000003</v>
      </c>
    </row>
    <row r="185" spans="2:7" x14ac:dyDescent="0.3">
      <c r="B185" s="280">
        <v>38.1</v>
      </c>
      <c r="C185" s="293">
        <v>0.317</v>
      </c>
      <c r="D185" s="293"/>
      <c r="E185" s="287">
        <v>0.44800000000000001</v>
      </c>
      <c r="F185" s="288"/>
      <c r="G185" s="295">
        <v>0.90900000000000003</v>
      </c>
    </row>
    <row r="186" spans="2:7" x14ac:dyDescent="0.3">
      <c r="B186" s="280">
        <v>38.200000000000003</v>
      </c>
      <c r="C186" s="293">
        <v>0.317</v>
      </c>
      <c r="D186" s="293"/>
      <c r="E186" s="287">
        <v>0.44800000000000001</v>
      </c>
      <c r="F186" s="288"/>
      <c r="G186" s="295">
        <v>0.90900000000000003</v>
      </c>
    </row>
    <row r="187" spans="2:7" x14ac:dyDescent="0.3">
      <c r="B187" s="280">
        <v>38.299999999999997</v>
      </c>
      <c r="C187" s="293">
        <v>0.317</v>
      </c>
      <c r="D187" s="293"/>
      <c r="E187" s="287">
        <v>0.44800000000000001</v>
      </c>
      <c r="F187" s="288"/>
      <c r="G187" s="295">
        <v>0.90900000000000003</v>
      </c>
    </row>
    <row r="188" spans="2:7" x14ac:dyDescent="0.3">
      <c r="B188" s="280">
        <v>38.4</v>
      </c>
      <c r="C188" s="293">
        <v>0.317</v>
      </c>
      <c r="D188" s="293"/>
      <c r="E188" s="287">
        <v>0.44800000000000001</v>
      </c>
      <c r="F188" s="288"/>
      <c r="G188" s="295">
        <v>0.90900000000000003</v>
      </c>
    </row>
    <row r="189" spans="2:7" x14ac:dyDescent="0.3">
      <c r="B189" s="280">
        <v>38.5</v>
      </c>
      <c r="C189" s="293">
        <v>0.317</v>
      </c>
      <c r="D189" s="293"/>
      <c r="E189" s="287">
        <v>0.44800000000000001</v>
      </c>
      <c r="F189" s="288"/>
      <c r="G189" s="295">
        <v>0.90900000000000003</v>
      </c>
    </row>
    <row r="190" spans="2:7" x14ac:dyDescent="0.3">
      <c r="B190" s="280">
        <v>38.6</v>
      </c>
      <c r="C190" s="293">
        <v>0.317</v>
      </c>
      <c r="D190" s="293"/>
      <c r="E190" s="287">
        <v>0.44800000000000001</v>
      </c>
      <c r="F190" s="288"/>
      <c r="G190" s="295">
        <v>0.90900000000000003</v>
      </c>
    </row>
    <row r="191" spans="2:7" x14ac:dyDescent="0.3">
      <c r="B191" s="280">
        <v>38.700000000000003</v>
      </c>
      <c r="C191" s="293">
        <v>0.317</v>
      </c>
      <c r="D191" s="293"/>
      <c r="E191" s="287">
        <v>0.44800000000000001</v>
      </c>
      <c r="F191" s="288"/>
      <c r="G191" s="295">
        <v>0.90900000000000003</v>
      </c>
    </row>
    <row r="192" spans="2:7" x14ac:dyDescent="0.3">
      <c r="B192" s="280">
        <v>38.799999999999997</v>
      </c>
      <c r="C192" s="293">
        <v>0.317</v>
      </c>
      <c r="D192" s="293"/>
      <c r="E192" s="287">
        <v>0.44800000000000001</v>
      </c>
      <c r="F192" s="288"/>
      <c r="G192" s="295">
        <v>0.90900000000000003</v>
      </c>
    </row>
    <row r="193" spans="2:7" x14ac:dyDescent="0.3">
      <c r="B193" s="280">
        <v>38.9</v>
      </c>
      <c r="C193" s="293">
        <v>0.317</v>
      </c>
      <c r="D193" s="293"/>
      <c r="E193" s="287">
        <v>0.44800000000000001</v>
      </c>
      <c r="F193" s="288"/>
      <c r="G193" s="295">
        <v>0.90900000000000003</v>
      </c>
    </row>
    <row r="194" spans="2:7" x14ac:dyDescent="0.3">
      <c r="B194" s="279">
        <v>39</v>
      </c>
      <c r="C194" s="283">
        <v>0.30299999999999999</v>
      </c>
      <c r="D194" s="283"/>
      <c r="E194" s="283">
        <v>0.433</v>
      </c>
      <c r="F194" s="284"/>
      <c r="G194" s="294">
        <v>0.9</v>
      </c>
    </row>
    <row r="195" spans="2:7" x14ac:dyDescent="0.3">
      <c r="B195" s="280">
        <v>39.1</v>
      </c>
      <c r="C195" s="293">
        <v>0.30299999999999999</v>
      </c>
      <c r="D195" s="293"/>
      <c r="E195" s="287">
        <v>0.433</v>
      </c>
      <c r="F195" s="288"/>
      <c r="G195" s="295">
        <v>0.9</v>
      </c>
    </row>
    <row r="196" spans="2:7" x14ac:dyDescent="0.3">
      <c r="B196" s="280">
        <v>39.200000000000003</v>
      </c>
      <c r="C196" s="293">
        <v>0.30299999999999999</v>
      </c>
      <c r="D196" s="293"/>
      <c r="E196" s="287">
        <v>0.433</v>
      </c>
      <c r="F196" s="288"/>
      <c r="G196" s="295">
        <v>0.9</v>
      </c>
    </row>
    <row r="197" spans="2:7" x14ac:dyDescent="0.3">
      <c r="B197" s="280">
        <v>39.299999999999997</v>
      </c>
      <c r="C197" s="293">
        <v>0.30299999999999999</v>
      </c>
      <c r="D197" s="293"/>
      <c r="E197" s="287">
        <v>0.433</v>
      </c>
      <c r="F197" s="288"/>
      <c r="G197" s="295">
        <v>0.9</v>
      </c>
    </row>
    <row r="198" spans="2:7" x14ac:dyDescent="0.3">
      <c r="B198" s="280">
        <v>39.4</v>
      </c>
      <c r="C198" s="293">
        <v>0.30299999999999999</v>
      </c>
      <c r="D198" s="293"/>
      <c r="E198" s="287">
        <v>0.433</v>
      </c>
      <c r="F198" s="288"/>
      <c r="G198" s="295">
        <v>0.9</v>
      </c>
    </row>
    <row r="199" spans="2:7" x14ac:dyDescent="0.3">
      <c r="B199" s="280">
        <v>39.5</v>
      </c>
      <c r="C199" s="293">
        <v>0.30299999999999999</v>
      </c>
      <c r="D199" s="293"/>
      <c r="E199" s="287">
        <v>0.433</v>
      </c>
      <c r="F199" s="288"/>
      <c r="G199" s="295">
        <v>0.9</v>
      </c>
    </row>
    <row r="200" spans="2:7" x14ac:dyDescent="0.3">
      <c r="B200" s="280">
        <v>39.6</v>
      </c>
      <c r="C200" s="293">
        <v>0.30299999999999999</v>
      </c>
      <c r="D200" s="293"/>
      <c r="E200" s="287">
        <v>0.433</v>
      </c>
      <c r="F200" s="288"/>
      <c r="G200" s="295">
        <v>0.9</v>
      </c>
    </row>
    <row r="201" spans="2:7" x14ac:dyDescent="0.3">
      <c r="B201" s="280">
        <v>39.700000000000003</v>
      </c>
      <c r="C201" s="293">
        <v>0.30299999999999999</v>
      </c>
      <c r="D201" s="293"/>
      <c r="E201" s="287">
        <v>0.433</v>
      </c>
      <c r="F201" s="288"/>
      <c r="G201" s="295">
        <v>0.9</v>
      </c>
    </row>
    <row r="202" spans="2:7" x14ac:dyDescent="0.3">
      <c r="B202" s="280">
        <v>39.799999999999997</v>
      </c>
      <c r="C202" s="293">
        <v>0.30299999999999999</v>
      </c>
      <c r="D202" s="293"/>
      <c r="E202" s="287">
        <v>0.433</v>
      </c>
      <c r="F202" s="288"/>
      <c r="G202" s="295">
        <v>0.9</v>
      </c>
    </row>
    <row r="203" spans="2:7" x14ac:dyDescent="0.3">
      <c r="B203" s="280">
        <v>39.9</v>
      </c>
      <c r="C203" s="293">
        <v>0.30299999999999999</v>
      </c>
      <c r="D203" s="293"/>
      <c r="E203" s="287">
        <v>0.433</v>
      </c>
      <c r="F203" s="288"/>
      <c r="G203" s="295">
        <v>0.9</v>
      </c>
    </row>
    <row r="204" spans="2:7" x14ac:dyDescent="0.3">
      <c r="B204" s="279">
        <v>40</v>
      </c>
      <c r="C204" s="283">
        <v>0.30299999999999999</v>
      </c>
      <c r="D204" s="283"/>
      <c r="E204" s="283">
        <v>0.433</v>
      </c>
      <c r="F204" s="284"/>
      <c r="G204" s="294">
        <v>0.9</v>
      </c>
    </row>
  </sheetData>
  <sheetProtection sheet="1" objects="1" scenarios="1"/>
  <pageMargins left="0.7" right="0.7" top="0.75" bottom="0.75" header="0.51180555555555496" footer="0.51180555555555496"/>
  <pageSetup paperSize="9" firstPageNumber="0" orientation="portrait" horizontalDpi="300" verticalDpi="300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E77E3-7177-41E1-9D52-88B68E9A7131}">
  <sheetPr>
    <tabColor rgb="FFCC00FF"/>
  </sheetPr>
  <dimension ref="B3:DK76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7"/>
    <col min="2" max="2" width="6.21875" style="270" bestFit="1" customWidth="1"/>
    <col min="3" max="3" width="50.77734375" style="274" customWidth="1"/>
    <col min="4" max="4" width="4" style="207" customWidth="1"/>
    <col min="5" max="28" width="8.77734375" style="207" customWidth="1"/>
    <col min="29" max="16384" width="9.21875" style="207"/>
  </cols>
  <sheetData>
    <row r="3" spans="2:44" s="251" customFormat="1" ht="72" x14ac:dyDescent="1.6">
      <c r="B3" s="269"/>
      <c r="C3" s="269"/>
      <c r="E3" s="252"/>
      <c r="F3" s="323">
        <v>1</v>
      </c>
      <c r="G3" s="323"/>
      <c r="H3" s="319">
        <f>VLOOKUP($F$3,'8E7'!A18:B53,2)</f>
        <v>0</v>
      </c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1"/>
      <c r="AG3" s="315" t="s">
        <v>125</v>
      </c>
      <c r="AH3" s="316"/>
      <c r="AI3" s="316"/>
      <c r="AJ3" s="317">
        <f>'8E7'!$C$2</f>
        <v>8</v>
      </c>
      <c r="AK3" s="317"/>
      <c r="AL3" s="318"/>
      <c r="AO3" s="266"/>
      <c r="AQ3" s="263"/>
      <c r="AR3" s="263"/>
    </row>
    <row r="4" spans="2:44" ht="50.1" customHeight="1" x14ac:dyDescent="0.45">
      <c r="C4" s="271"/>
    </row>
    <row r="5" spans="2:44" ht="19.5" customHeight="1" x14ac:dyDescent="0.45">
      <c r="B5" s="272">
        <v>1</v>
      </c>
      <c r="C5" s="273">
        <f>'8E7'!B18</f>
        <v>0</v>
      </c>
    </row>
    <row r="6" spans="2:44" ht="18.600000000000001" x14ac:dyDescent="0.45">
      <c r="B6" s="272">
        <v>2</v>
      </c>
      <c r="C6" s="273">
        <f>'8E7'!B19</f>
        <v>0</v>
      </c>
    </row>
    <row r="7" spans="2:44" ht="18.600000000000001" x14ac:dyDescent="0.45">
      <c r="B7" s="272">
        <v>3</v>
      </c>
      <c r="C7" s="273">
        <f>'8E7'!B20</f>
        <v>0</v>
      </c>
    </row>
    <row r="8" spans="2:44" ht="18.600000000000001" x14ac:dyDescent="0.45">
      <c r="B8" s="272">
        <v>4</v>
      </c>
      <c r="C8" s="273">
        <f>'8E7'!B21</f>
        <v>0</v>
      </c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</row>
    <row r="9" spans="2:44" ht="18.600000000000001" x14ac:dyDescent="0.45">
      <c r="B9" s="272">
        <v>5</v>
      </c>
      <c r="C9" s="273">
        <f>'8E7'!B22</f>
        <v>0</v>
      </c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</row>
    <row r="10" spans="2:44" ht="18.600000000000001" x14ac:dyDescent="0.45">
      <c r="B10" s="272">
        <v>6</v>
      </c>
      <c r="C10" s="273">
        <f>'8E7'!B23</f>
        <v>0</v>
      </c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</row>
    <row r="11" spans="2:44" ht="18.600000000000001" x14ac:dyDescent="0.45">
      <c r="B11" s="272">
        <v>7</v>
      </c>
      <c r="C11" s="273">
        <f>'8E7'!B24</f>
        <v>0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</row>
    <row r="12" spans="2:44" ht="18.600000000000001" x14ac:dyDescent="0.45">
      <c r="B12" s="272">
        <v>8</v>
      </c>
      <c r="C12" s="273">
        <f>'8E7'!B25</f>
        <v>0</v>
      </c>
      <c r="F12" s="211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</row>
    <row r="13" spans="2:44" ht="18.600000000000001" x14ac:dyDescent="0.45">
      <c r="B13" s="272">
        <v>9</v>
      </c>
      <c r="C13" s="273">
        <f>'8E7'!B26</f>
        <v>0</v>
      </c>
      <c r="F13" s="211"/>
      <c r="G13" s="211"/>
      <c r="H13" s="211"/>
      <c r="I13" s="218" t="s">
        <v>155</v>
      </c>
      <c r="J13" s="218" t="s">
        <v>156</v>
      </c>
      <c r="K13" s="223" t="s">
        <v>157</v>
      </c>
      <c r="L13" s="223" t="s">
        <v>158</v>
      </c>
      <c r="M13" s="224" t="s">
        <v>159</v>
      </c>
      <c r="N13" s="224" t="s">
        <v>160</v>
      </c>
      <c r="O13" s="219" t="s">
        <v>161</v>
      </c>
      <c r="P13" s="219" t="s">
        <v>162</v>
      </c>
      <c r="Q13" s="225" t="s">
        <v>163</v>
      </c>
      <c r="R13" s="225" t="s">
        <v>164</v>
      </c>
      <c r="S13" s="220" t="s">
        <v>165</v>
      </c>
      <c r="T13" s="220" t="s">
        <v>166</v>
      </c>
      <c r="U13" s="226" t="s">
        <v>127</v>
      </c>
      <c r="V13" s="227" t="s">
        <v>128</v>
      </c>
      <c r="W13" s="231" t="s">
        <v>133</v>
      </c>
      <c r="X13" s="233" t="s">
        <v>83</v>
      </c>
      <c r="Y13" s="234" t="s">
        <v>134</v>
      </c>
      <c r="Z13" s="234" t="s">
        <v>134</v>
      </c>
      <c r="AA13" s="208"/>
    </row>
    <row r="14" spans="2:44" ht="18.600000000000001" x14ac:dyDescent="0.45">
      <c r="B14" s="272">
        <v>10</v>
      </c>
      <c r="C14" s="273">
        <f>'8E7'!B27</f>
        <v>0</v>
      </c>
      <c r="F14" s="214"/>
      <c r="G14" s="214"/>
      <c r="H14" s="214"/>
      <c r="I14" s="221" t="str">
        <f t="shared" ref="I14:V14" si="0">IF(I15="E",1,IF(I15="D",2,IF(I15="C",3,IF(I15="B",4,IF(I15="A",5,IF(I15=5,1,IF(I15=4,2,IF(I15=3,3,IF(I15=2,4,IF(I15=1,5,IF(I15=0,"")))))))))))</f>
        <v/>
      </c>
      <c r="J14" s="221" t="str">
        <f t="shared" si="0"/>
        <v/>
      </c>
      <c r="K14" s="221" t="str">
        <f t="shared" si="0"/>
        <v/>
      </c>
      <c r="L14" s="221" t="str">
        <f t="shared" si="0"/>
        <v/>
      </c>
      <c r="M14" s="221" t="str">
        <f t="shared" si="0"/>
        <v/>
      </c>
      <c r="N14" s="221" t="str">
        <f t="shared" si="0"/>
        <v/>
      </c>
      <c r="O14" s="221" t="str">
        <f t="shared" si="0"/>
        <v/>
      </c>
      <c r="P14" s="221" t="str">
        <f t="shared" si="0"/>
        <v/>
      </c>
      <c r="Q14" s="221" t="str">
        <f t="shared" si="0"/>
        <v/>
      </c>
      <c r="R14" s="221" t="str">
        <f t="shared" si="0"/>
        <v/>
      </c>
      <c r="S14" s="221" t="str">
        <f t="shared" si="0"/>
        <v/>
      </c>
      <c r="T14" s="221" t="str">
        <f t="shared" si="0"/>
        <v/>
      </c>
      <c r="U14" s="221"/>
      <c r="V14" s="221" t="str">
        <f t="shared" si="0"/>
        <v/>
      </c>
      <c r="W14" s="221" t="str">
        <f>IF(W15="E",1,IF(W15="D",2,IF(W15="C",3,IF(W15="B",4,IF(W15="A",5,IF(W15=5,1,IF(W15=4,2,IF(W15=3,3,IF(W15=2,4,IF(W15=1,5,IF(W15=0,"")))))))))))</f>
        <v/>
      </c>
      <c r="X14" s="221">
        <f>'TOTAAL M-TOETSEN'!AB5*5</f>
        <v>2.355</v>
      </c>
      <c r="Y14" s="222"/>
      <c r="Z14" s="222"/>
      <c r="AA14" s="253"/>
      <c r="AB14" s="253"/>
      <c r="AC14" s="254"/>
    </row>
    <row r="15" spans="2:44" ht="18.600000000000001" x14ac:dyDescent="0.45">
      <c r="B15" s="272">
        <v>11</v>
      </c>
      <c r="C15" s="273">
        <f>'8E7'!B28</f>
        <v>0</v>
      </c>
      <c r="I15" s="221">
        <f>VLOOKUP($F$3,'8E7'!$A$18:$L$53,7)</f>
        <v>0</v>
      </c>
      <c r="J15" s="221">
        <f>VLOOKUP($F$3,'B8'!$A$18:$L$53,7)</f>
        <v>0</v>
      </c>
      <c r="K15" s="221">
        <f>VLOOKUP($F$3,'8E7'!$A$18:$L$53,8)</f>
        <v>0</v>
      </c>
      <c r="L15" s="221">
        <f>VLOOKUP($F$3,'B8'!$A$18:$L$53,8)</f>
        <v>0</v>
      </c>
      <c r="M15" s="221">
        <f>VLOOKUP($F$3,'8E7'!$A$18:$L$53,9)</f>
        <v>0</v>
      </c>
      <c r="N15" s="221">
        <f>VLOOKUP($F$3,'B8'!$A$18:$L$53,9)</f>
        <v>0</v>
      </c>
      <c r="O15" s="221">
        <f>VLOOKUP($F$3,'8E7'!$A$18:$L$53,10)</f>
        <v>0</v>
      </c>
      <c r="P15" s="221">
        <f>VLOOKUP($F$3,'B8'!$A$18:$L$53,10)</f>
        <v>0</v>
      </c>
      <c r="Q15" s="221">
        <f>VLOOKUP($F$3,'8E7'!$A$18:$L$53,11)</f>
        <v>0</v>
      </c>
      <c r="R15" s="221">
        <f>VLOOKUP($F$3,'B8'!$A$18:$L$53,11)</f>
        <v>0</v>
      </c>
      <c r="S15" s="221">
        <f>VLOOKUP($F$3,'8E7'!$A$18:$L$53,12)</f>
        <v>0</v>
      </c>
      <c r="T15" s="221">
        <f>VLOOKUP($F$3,'B8'!$A$18:$L$53,12)</f>
        <v>0</v>
      </c>
      <c r="U15" s="221">
        <f>VLOOKUP($F$3,'8E7'!$A$18:$L$53,12)</f>
        <v>0</v>
      </c>
      <c r="V15" s="221">
        <f>VLOOKUP($F$3,'8E7'!$A$18:$L$53,12)</f>
        <v>0</v>
      </c>
      <c r="W15" s="221">
        <f>VLOOKUP($F$3,'8E7'!$A$18:$L$53,3)</f>
        <v>0</v>
      </c>
      <c r="X15" s="221">
        <f>'TOTAAL M-TOETSEN'!AB5*5</f>
        <v>2.355</v>
      </c>
      <c r="Y15" s="257"/>
      <c r="Z15" s="257"/>
      <c r="AA15" s="208"/>
      <c r="AB15" s="208"/>
    </row>
    <row r="16" spans="2:44" ht="18.600000000000001" x14ac:dyDescent="0.45">
      <c r="B16" s="272">
        <v>12</v>
      </c>
      <c r="C16" s="273">
        <f>'8E7'!B29</f>
        <v>0</v>
      </c>
      <c r="I16" s="221" t="str">
        <f>IF(I14="","",IF(I14&gt;0,I14*2))</f>
        <v/>
      </c>
      <c r="J16" s="221" t="str">
        <f t="shared" ref="J16:T16" si="1">IF(J14="","",IF(J14&gt;0,J14*2))</f>
        <v/>
      </c>
      <c r="K16" s="221" t="str">
        <f t="shared" si="1"/>
        <v/>
      </c>
      <c r="L16" s="221" t="str">
        <f t="shared" si="1"/>
        <v/>
      </c>
      <c r="M16" s="221" t="str">
        <f t="shared" si="1"/>
        <v/>
      </c>
      <c r="N16" s="221" t="str">
        <f t="shared" si="1"/>
        <v/>
      </c>
      <c r="O16" s="221" t="str">
        <f t="shared" si="1"/>
        <v/>
      </c>
      <c r="P16" s="221" t="str">
        <f t="shared" si="1"/>
        <v/>
      </c>
      <c r="Q16" s="221" t="str">
        <f t="shared" si="1"/>
        <v/>
      </c>
      <c r="R16" s="221" t="str">
        <f t="shared" si="1"/>
        <v/>
      </c>
      <c r="S16" s="221" t="str">
        <f t="shared" si="1"/>
        <v/>
      </c>
      <c r="T16" s="221" t="str">
        <f t="shared" si="1"/>
        <v/>
      </c>
      <c r="U16" s="221" t="e">
        <f>Z16/Y16</f>
        <v>#DIV/0!</v>
      </c>
      <c r="V16" s="233" t="str">
        <f>IF(V14="","",IF(V14&gt;0,V14*2))</f>
        <v/>
      </c>
      <c r="W16" s="221">
        <f>X16</f>
        <v>4.71</v>
      </c>
      <c r="X16" s="221">
        <f>IF(X14="","",IF(X14&gt;0,X14*2))</f>
        <v>4.71</v>
      </c>
      <c r="Y16" s="257">
        <f>COUNTIF(I16:T16,"&gt;0")</f>
        <v>0</v>
      </c>
      <c r="Z16" s="257">
        <f>SUM(I16:S16)</f>
        <v>0</v>
      </c>
    </row>
    <row r="17" spans="2:38" ht="18.600000000000001" x14ac:dyDescent="0.45">
      <c r="B17" s="272">
        <v>13</v>
      </c>
      <c r="C17" s="273">
        <f>'8E7'!B30</f>
        <v>0</v>
      </c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</row>
    <row r="18" spans="2:38" ht="18.600000000000001" x14ac:dyDescent="0.45">
      <c r="B18" s="272">
        <v>14</v>
      </c>
      <c r="C18" s="273">
        <f>'8E7'!B31</f>
        <v>0</v>
      </c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</row>
    <row r="19" spans="2:38" ht="18.600000000000001" x14ac:dyDescent="0.45">
      <c r="B19" s="272">
        <v>15</v>
      </c>
      <c r="C19" s="273">
        <f>'8E7'!B32</f>
        <v>0</v>
      </c>
      <c r="F19" s="214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</row>
    <row r="20" spans="2:38" ht="18.600000000000001" x14ac:dyDescent="0.45">
      <c r="B20" s="272">
        <v>16</v>
      </c>
      <c r="C20" s="273">
        <f>'8E7'!B33</f>
        <v>0</v>
      </c>
      <c r="F20" s="214"/>
      <c r="G20" s="214"/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1"/>
      <c r="V20" s="211"/>
    </row>
    <row r="21" spans="2:38" ht="18.600000000000001" x14ac:dyDescent="0.45">
      <c r="B21" s="272">
        <v>17</v>
      </c>
      <c r="C21" s="273">
        <f>'8E7'!B34</f>
        <v>0</v>
      </c>
      <c r="F21" s="213"/>
      <c r="G21" s="213"/>
      <c r="H21" s="212"/>
      <c r="I21" s="212"/>
      <c r="J21" s="212"/>
      <c r="K21" s="213"/>
      <c r="L21" s="213"/>
      <c r="M21" s="211"/>
      <c r="N21" s="211"/>
      <c r="O21" s="212"/>
      <c r="P21" s="212"/>
      <c r="Q21" s="211"/>
      <c r="R21" s="211"/>
      <c r="S21" s="211"/>
      <c r="T21" s="211"/>
      <c r="U21" s="211"/>
      <c r="V21" s="211"/>
    </row>
    <row r="22" spans="2:38" ht="18.600000000000001" x14ac:dyDescent="0.45">
      <c r="B22" s="272">
        <v>18</v>
      </c>
      <c r="C22" s="273">
        <f>'8E7'!B35</f>
        <v>0</v>
      </c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</row>
    <row r="23" spans="2:38" ht="18.600000000000001" x14ac:dyDescent="0.45">
      <c r="B23" s="272">
        <v>19</v>
      </c>
      <c r="C23" s="273">
        <f>'8E7'!B36</f>
        <v>0</v>
      </c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</row>
    <row r="24" spans="2:38" ht="15" customHeight="1" x14ac:dyDescent="0.45">
      <c r="B24" s="272">
        <v>20</v>
      </c>
      <c r="C24" s="273">
        <f>'8E7'!B37</f>
        <v>0</v>
      </c>
    </row>
    <row r="25" spans="2:38" ht="18.600000000000001" x14ac:dyDescent="0.45">
      <c r="B25" s="272">
        <v>21</v>
      </c>
      <c r="C25" s="273">
        <f>'8E7'!B38</f>
        <v>0</v>
      </c>
    </row>
    <row r="26" spans="2:38" ht="18.600000000000001" x14ac:dyDescent="0.45">
      <c r="B26" s="272">
        <v>22</v>
      </c>
      <c r="C26" s="273">
        <f>'8E7'!B39</f>
        <v>0</v>
      </c>
    </row>
    <row r="27" spans="2:38" ht="18.600000000000001" x14ac:dyDescent="0.45">
      <c r="B27" s="272">
        <v>23</v>
      </c>
      <c r="C27" s="273">
        <f>'8E7'!B40</f>
        <v>0</v>
      </c>
    </row>
    <row r="28" spans="2:38" ht="18.600000000000001" x14ac:dyDescent="0.45">
      <c r="B28" s="272">
        <v>24</v>
      </c>
      <c r="C28" s="273">
        <f>'8E7'!B41</f>
        <v>0</v>
      </c>
    </row>
    <row r="29" spans="2:38" ht="15.75" customHeight="1" x14ac:dyDescent="0.45">
      <c r="B29" s="272">
        <v>25</v>
      </c>
      <c r="C29" s="273">
        <f>'8E7'!B42</f>
        <v>0</v>
      </c>
      <c r="AF29"/>
    </row>
    <row r="30" spans="2:38" ht="18.600000000000001" x14ac:dyDescent="0.45">
      <c r="B30" s="272">
        <v>26</v>
      </c>
      <c r="C30" s="273">
        <f>'8E7'!B43</f>
        <v>0</v>
      </c>
    </row>
    <row r="31" spans="2:38" ht="18.600000000000001" x14ac:dyDescent="0.45">
      <c r="B31" s="272">
        <v>27</v>
      </c>
      <c r="C31" s="273">
        <f>'8E7'!B44</f>
        <v>0</v>
      </c>
    </row>
    <row r="32" spans="2:38" ht="18.600000000000001" x14ac:dyDescent="0.45">
      <c r="B32" s="272">
        <v>28</v>
      </c>
      <c r="C32" s="273">
        <f>'8E7'!B45</f>
        <v>0</v>
      </c>
      <c r="F32" s="324"/>
      <c r="G32" s="324"/>
      <c r="H32" s="32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</row>
    <row r="33" spans="2:38" ht="18.600000000000001" x14ac:dyDescent="0.45">
      <c r="B33" s="272">
        <v>29</v>
      </c>
      <c r="C33" s="273">
        <f>'8E7'!B46</f>
        <v>0</v>
      </c>
      <c r="F33" s="324"/>
      <c r="G33" s="324"/>
      <c r="H33" s="322"/>
      <c r="I33" s="322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  <c r="X33" s="322"/>
      <c r="Y33" s="322"/>
      <c r="Z33" s="322"/>
      <c r="AA33" s="322"/>
      <c r="AB33" s="322"/>
      <c r="AC33" s="322"/>
      <c r="AD33" s="322"/>
      <c r="AE33" s="322"/>
      <c r="AF33" s="322"/>
      <c r="AG33" s="322"/>
      <c r="AH33" s="322"/>
      <c r="AI33" s="322"/>
      <c r="AJ33" s="322"/>
      <c r="AK33" s="322"/>
      <c r="AL33" s="322"/>
    </row>
    <row r="34" spans="2:38" ht="18.600000000000001" x14ac:dyDescent="0.45">
      <c r="B34" s="272">
        <v>30</v>
      </c>
      <c r="C34" s="273">
        <f>'8E7'!B47</f>
        <v>0</v>
      </c>
      <c r="F34" s="324"/>
      <c r="G34" s="324"/>
      <c r="H34" s="322"/>
      <c r="I34" s="322"/>
      <c r="J34" s="322"/>
      <c r="K34" s="322"/>
      <c r="L34" s="322"/>
      <c r="M34" s="322"/>
      <c r="N34" s="322"/>
      <c r="O34" s="322"/>
      <c r="P34" s="322"/>
      <c r="Q34" s="322"/>
      <c r="R34" s="322"/>
      <c r="S34" s="322"/>
      <c r="T34" s="322"/>
      <c r="U34" s="322"/>
      <c r="V34" s="322"/>
      <c r="W34" s="322"/>
      <c r="X34" s="322"/>
      <c r="Y34" s="322"/>
      <c r="Z34" s="322"/>
      <c r="AA34" s="322"/>
      <c r="AB34" s="322"/>
      <c r="AC34" s="322"/>
      <c r="AD34" s="322"/>
      <c r="AE34" s="322"/>
      <c r="AF34" s="322"/>
      <c r="AG34" s="322"/>
      <c r="AH34" s="322"/>
      <c r="AI34" s="322"/>
      <c r="AJ34" s="322"/>
      <c r="AK34" s="322"/>
      <c r="AL34" s="322"/>
    </row>
    <row r="35" spans="2:38" ht="18.600000000000001" x14ac:dyDescent="0.45">
      <c r="B35" s="272">
        <v>31</v>
      </c>
      <c r="C35" s="273">
        <f>'8E7'!B48</f>
        <v>0</v>
      </c>
      <c r="F35" s="324"/>
      <c r="G35" s="324"/>
      <c r="H35" s="322"/>
      <c r="I35" s="322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  <c r="X35" s="322"/>
      <c r="Y35" s="322"/>
      <c r="Z35" s="322"/>
      <c r="AA35" s="322"/>
      <c r="AB35" s="322"/>
      <c r="AC35" s="322"/>
      <c r="AD35" s="322"/>
      <c r="AE35" s="322"/>
      <c r="AF35" s="322"/>
      <c r="AG35" s="322"/>
      <c r="AH35" s="322"/>
      <c r="AI35" s="322"/>
      <c r="AJ35" s="322"/>
      <c r="AK35" s="322"/>
      <c r="AL35" s="322"/>
    </row>
    <row r="36" spans="2:38" ht="19.5" customHeight="1" x14ac:dyDescent="0.45">
      <c r="B36" s="272">
        <v>32</v>
      </c>
      <c r="C36" s="273">
        <f>'8E7'!B49</f>
        <v>0</v>
      </c>
      <c r="F36" s="324"/>
      <c r="G36" s="324"/>
      <c r="H36" s="322"/>
      <c r="I36" s="322"/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22"/>
      <c r="U36" s="322"/>
      <c r="V36" s="322"/>
      <c r="W36" s="322"/>
      <c r="X36" s="322"/>
      <c r="Y36" s="322"/>
      <c r="Z36" s="322"/>
      <c r="AA36" s="322"/>
      <c r="AB36" s="322"/>
      <c r="AC36" s="322"/>
      <c r="AD36" s="322"/>
      <c r="AE36" s="322"/>
      <c r="AF36" s="322"/>
      <c r="AG36" s="322"/>
      <c r="AH36" s="322"/>
      <c r="AI36" s="322"/>
      <c r="AJ36" s="322"/>
      <c r="AK36" s="322"/>
      <c r="AL36" s="322"/>
    </row>
    <row r="37" spans="2:38" ht="19.5" customHeight="1" x14ac:dyDescent="0.45">
      <c r="B37" s="272">
        <v>33</v>
      </c>
      <c r="C37" s="273">
        <f>'8E7'!B50</f>
        <v>0</v>
      </c>
      <c r="F37" s="324"/>
      <c r="G37" s="324"/>
      <c r="H37" s="322"/>
      <c r="I37" s="322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322"/>
      <c r="AG37" s="322"/>
      <c r="AH37" s="322"/>
      <c r="AI37" s="322"/>
      <c r="AJ37" s="322"/>
      <c r="AK37" s="322"/>
      <c r="AL37" s="322"/>
    </row>
    <row r="38" spans="2:38" ht="19.5" customHeight="1" x14ac:dyDescent="0.7">
      <c r="B38" s="272">
        <v>34</v>
      </c>
      <c r="C38" s="273">
        <f>'8E7'!B51</f>
        <v>0</v>
      </c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</row>
    <row r="39" spans="2:38" ht="19.5" customHeight="1" x14ac:dyDescent="0.45">
      <c r="B39" s="272">
        <v>35</v>
      </c>
      <c r="C39" s="273">
        <f>'8E7'!B52</f>
        <v>0</v>
      </c>
      <c r="F39" s="324"/>
      <c r="G39" s="324"/>
      <c r="H39" s="322"/>
      <c r="I39" s="322"/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  <c r="AE39" s="322"/>
      <c r="AF39" s="322"/>
      <c r="AG39" s="322"/>
      <c r="AH39" s="322"/>
      <c r="AI39" s="322"/>
      <c r="AJ39" s="322"/>
      <c r="AK39" s="322"/>
      <c r="AL39" s="322"/>
    </row>
    <row r="40" spans="2:38" ht="19.5" customHeight="1" x14ac:dyDescent="0.45">
      <c r="B40" s="272">
        <v>36</v>
      </c>
      <c r="C40" s="273">
        <f>'8E7'!B53</f>
        <v>0</v>
      </c>
      <c r="F40" s="324"/>
      <c r="G40" s="324"/>
      <c r="H40" s="322"/>
      <c r="I40" s="322"/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22"/>
      <c r="AF40" s="322"/>
      <c r="AG40" s="322"/>
      <c r="AH40" s="322"/>
      <c r="AI40" s="322"/>
      <c r="AJ40" s="322"/>
      <c r="AK40" s="322"/>
      <c r="AL40" s="322"/>
    </row>
    <row r="41" spans="2:38" ht="19.5" customHeight="1" x14ac:dyDescent="0.45">
      <c r="F41" s="324"/>
      <c r="G41" s="324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 s="322"/>
      <c r="X41" s="322"/>
      <c r="Y41" s="322"/>
      <c r="Z41" s="322"/>
      <c r="AA41" s="322"/>
      <c r="AB41" s="322"/>
      <c r="AC41" s="322"/>
      <c r="AD41" s="322"/>
      <c r="AE41" s="322"/>
      <c r="AF41" s="322"/>
      <c r="AG41" s="322"/>
      <c r="AH41" s="322"/>
      <c r="AI41" s="322"/>
      <c r="AJ41" s="322"/>
      <c r="AK41" s="322"/>
      <c r="AL41" s="322"/>
    </row>
    <row r="42" spans="2:38" ht="19.5" customHeight="1" x14ac:dyDescent="0.45">
      <c r="F42" s="324"/>
      <c r="G42" s="324"/>
      <c r="H42" s="322"/>
      <c r="I42" s="322"/>
      <c r="J42" s="322"/>
      <c r="K42" s="322"/>
      <c r="L42" s="322"/>
      <c r="M42" s="322"/>
      <c r="N42" s="322"/>
      <c r="O42" s="322"/>
      <c r="P42" s="322"/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22"/>
      <c r="AC42" s="322"/>
      <c r="AD42" s="322"/>
      <c r="AE42" s="322"/>
      <c r="AF42" s="322"/>
      <c r="AG42" s="322"/>
      <c r="AH42" s="322"/>
      <c r="AI42" s="322"/>
      <c r="AJ42" s="322"/>
      <c r="AK42" s="322"/>
      <c r="AL42" s="322"/>
    </row>
    <row r="43" spans="2:38" ht="19.5" customHeight="1" x14ac:dyDescent="0.45">
      <c r="F43" s="324"/>
      <c r="G43" s="324"/>
      <c r="H43" s="322"/>
      <c r="I43" s="322"/>
      <c r="J43" s="322"/>
      <c r="K43" s="322"/>
      <c r="L43" s="322"/>
      <c r="M43" s="322"/>
      <c r="N43" s="322"/>
      <c r="O43" s="322"/>
      <c r="P43" s="322"/>
      <c r="Q43" s="322"/>
      <c r="R43" s="322"/>
      <c r="S43" s="322"/>
      <c r="T43" s="322"/>
      <c r="U43" s="322"/>
      <c r="V43" s="322"/>
      <c r="W43" s="322"/>
      <c r="X43" s="322"/>
      <c r="Y43" s="322"/>
      <c r="Z43" s="322"/>
      <c r="AA43" s="322"/>
      <c r="AB43" s="322"/>
      <c r="AC43" s="322"/>
      <c r="AD43" s="322"/>
      <c r="AE43" s="322"/>
      <c r="AF43" s="322"/>
      <c r="AG43" s="322"/>
      <c r="AH43" s="322"/>
      <c r="AI43" s="322"/>
      <c r="AJ43" s="322"/>
      <c r="AK43" s="322"/>
      <c r="AL43" s="322"/>
    </row>
    <row r="44" spans="2:38" ht="19.5" customHeight="1" x14ac:dyDescent="0.45">
      <c r="F44" s="324"/>
      <c r="G44" s="324"/>
      <c r="H44" s="322"/>
      <c r="I44" s="322"/>
      <c r="J44" s="322"/>
      <c r="K44" s="322"/>
      <c r="L44" s="322"/>
      <c r="M44" s="322"/>
      <c r="N44" s="322"/>
      <c r="O44" s="322"/>
      <c r="P44" s="322"/>
      <c r="Q44" s="322"/>
      <c r="R44" s="322"/>
      <c r="S44" s="322"/>
      <c r="T44" s="322"/>
      <c r="U44" s="322"/>
      <c r="V44" s="322"/>
      <c r="W44" s="322"/>
      <c r="X44" s="322"/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</row>
    <row r="45" spans="2:38" ht="19.5" customHeight="1" x14ac:dyDescent="0.7"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</row>
    <row r="46" spans="2:38" ht="19.5" customHeight="1" x14ac:dyDescent="0.45">
      <c r="F46" s="324"/>
      <c r="G46" s="324"/>
      <c r="H46" s="322"/>
      <c r="I46" s="322"/>
      <c r="J46" s="322"/>
      <c r="K46" s="322"/>
      <c r="L46" s="322"/>
      <c r="M46" s="322"/>
      <c r="N46" s="322"/>
      <c r="O46" s="322"/>
      <c r="P46" s="322"/>
      <c r="Q46" s="322"/>
      <c r="R46" s="322"/>
      <c r="S46" s="322"/>
      <c r="T46" s="322"/>
      <c r="U46" s="322"/>
      <c r="V46" s="322"/>
      <c r="W46" s="322"/>
      <c r="X46" s="322"/>
      <c r="Y46" s="322"/>
      <c r="Z46" s="322"/>
      <c r="AA46" s="322"/>
      <c r="AB46" s="322"/>
      <c r="AC46" s="322"/>
      <c r="AD46" s="322"/>
      <c r="AE46" s="322"/>
      <c r="AF46" s="322"/>
      <c r="AG46" s="322"/>
      <c r="AH46" s="322"/>
      <c r="AI46" s="322"/>
      <c r="AJ46" s="322"/>
      <c r="AK46" s="322"/>
      <c r="AL46" s="322"/>
    </row>
    <row r="47" spans="2:38" ht="19.5" customHeight="1" x14ac:dyDescent="0.45">
      <c r="F47" s="324"/>
      <c r="G47" s="324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</row>
    <row r="48" spans="2:38" ht="19.5" customHeight="1" x14ac:dyDescent="0.45">
      <c r="F48" s="324"/>
      <c r="G48" s="324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</row>
    <row r="49" spans="6:38" ht="19.5" customHeight="1" x14ac:dyDescent="0.45">
      <c r="F49" s="324"/>
      <c r="G49" s="324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</row>
    <row r="50" spans="6:38" ht="19.5" customHeight="1" x14ac:dyDescent="0.45">
      <c r="F50" s="324"/>
      <c r="G50" s="324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</row>
    <row r="51" spans="6:38" ht="19.5" customHeight="1" x14ac:dyDescent="0.45">
      <c r="F51" s="324"/>
      <c r="G51" s="324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322"/>
      <c r="AD51" s="322"/>
      <c r="AE51" s="322"/>
      <c r="AF51" s="322"/>
      <c r="AG51" s="322"/>
      <c r="AH51" s="322"/>
      <c r="AI51" s="322"/>
      <c r="AJ51" s="322"/>
      <c r="AK51" s="322"/>
      <c r="AL51" s="322"/>
    </row>
    <row r="52" spans="6:38" ht="19.5" customHeight="1" x14ac:dyDescent="0.7"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</row>
    <row r="53" spans="6:38" ht="19.5" customHeight="1" x14ac:dyDescent="0.45">
      <c r="F53" s="324"/>
      <c r="G53" s="324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  <c r="V53" s="322"/>
      <c r="W53" s="322"/>
      <c r="X53" s="322"/>
      <c r="Y53" s="322"/>
      <c r="Z53" s="322"/>
      <c r="AA53" s="322"/>
      <c r="AB53" s="322"/>
      <c r="AC53" s="322"/>
      <c r="AD53" s="322"/>
      <c r="AE53" s="322"/>
      <c r="AF53" s="322"/>
      <c r="AG53" s="322"/>
      <c r="AH53" s="322"/>
      <c r="AI53" s="322"/>
      <c r="AJ53" s="322"/>
      <c r="AK53" s="322"/>
      <c r="AL53" s="322"/>
    </row>
    <row r="54" spans="6:38" ht="19.5" customHeight="1" x14ac:dyDescent="0.45">
      <c r="F54" s="324"/>
      <c r="G54" s="324"/>
      <c r="H54" s="322"/>
      <c r="I54" s="322"/>
      <c r="J54" s="322"/>
      <c r="K54" s="322"/>
      <c r="L54" s="322"/>
      <c r="M54" s="322"/>
      <c r="N54" s="322"/>
      <c r="O54" s="322"/>
      <c r="P54" s="322"/>
      <c r="Q54" s="322"/>
      <c r="R54" s="322"/>
      <c r="S54" s="322"/>
      <c r="T54" s="322"/>
      <c r="U54" s="322"/>
      <c r="V54" s="322"/>
      <c r="W54" s="322"/>
      <c r="X54" s="322"/>
      <c r="Y54" s="322"/>
      <c r="Z54" s="322"/>
      <c r="AA54" s="322"/>
      <c r="AB54" s="322"/>
      <c r="AC54" s="322"/>
      <c r="AD54" s="322"/>
      <c r="AE54" s="322"/>
      <c r="AF54" s="322"/>
      <c r="AG54" s="322"/>
      <c r="AH54" s="322"/>
      <c r="AI54" s="322"/>
      <c r="AJ54" s="322"/>
      <c r="AK54" s="322"/>
      <c r="AL54" s="322"/>
    </row>
    <row r="55" spans="6:38" ht="19.5" customHeight="1" x14ac:dyDescent="0.45">
      <c r="F55" s="324"/>
      <c r="G55" s="324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2"/>
      <c r="Y55" s="322"/>
      <c r="Z55" s="322"/>
      <c r="AA55" s="322"/>
      <c r="AB55" s="322"/>
      <c r="AC55" s="322"/>
      <c r="AD55" s="322"/>
      <c r="AE55" s="322"/>
      <c r="AF55" s="322"/>
      <c r="AG55" s="322"/>
      <c r="AH55" s="322"/>
      <c r="AI55" s="322"/>
      <c r="AJ55" s="322"/>
      <c r="AK55" s="322"/>
      <c r="AL55" s="322"/>
    </row>
    <row r="56" spans="6:38" ht="19.5" customHeight="1" x14ac:dyDescent="0.45">
      <c r="F56" s="324"/>
      <c r="G56" s="324"/>
      <c r="H56" s="322"/>
      <c r="I56" s="322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22"/>
    </row>
    <row r="57" spans="6:38" ht="19.5" customHeight="1" x14ac:dyDescent="0.45">
      <c r="F57" s="324"/>
      <c r="G57" s="324"/>
      <c r="H57" s="322"/>
      <c r="I57" s="322"/>
      <c r="J57" s="322"/>
      <c r="K57" s="322"/>
      <c r="L57" s="322"/>
      <c r="M57" s="322"/>
      <c r="N57" s="322"/>
      <c r="O57" s="322"/>
      <c r="P57" s="322"/>
      <c r="Q57" s="322"/>
      <c r="R57" s="322"/>
      <c r="S57" s="322"/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2"/>
      <c r="AL57" s="322"/>
    </row>
    <row r="58" spans="6:38" ht="19.5" customHeight="1" x14ac:dyDescent="0.45">
      <c r="F58" s="324"/>
      <c r="G58" s="324"/>
      <c r="H58" s="322"/>
      <c r="I58" s="322"/>
      <c r="J58" s="322"/>
      <c r="K58" s="322"/>
      <c r="L58" s="322"/>
      <c r="M58" s="322"/>
      <c r="N58" s="322"/>
      <c r="O58" s="322"/>
      <c r="P58" s="322"/>
      <c r="Q58" s="322"/>
      <c r="R58" s="322"/>
      <c r="S58" s="322"/>
      <c r="T58" s="322"/>
      <c r="U58" s="322"/>
      <c r="V58" s="322"/>
      <c r="W58" s="322"/>
      <c r="X58" s="322"/>
      <c r="Y58" s="322"/>
      <c r="Z58" s="322"/>
      <c r="AA58" s="322"/>
      <c r="AB58" s="322"/>
      <c r="AC58" s="322"/>
      <c r="AD58" s="322"/>
      <c r="AE58" s="322"/>
      <c r="AF58" s="322"/>
      <c r="AG58" s="322"/>
      <c r="AH58" s="322"/>
      <c r="AI58" s="322"/>
      <c r="AJ58" s="322"/>
      <c r="AK58" s="322"/>
      <c r="AL58" s="322"/>
    </row>
    <row r="59" spans="6:38" ht="19.5" customHeight="1" x14ac:dyDescent="0.7"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</row>
    <row r="60" spans="6:38" ht="19.5" customHeight="1" x14ac:dyDescent="0.45">
      <c r="F60" s="324"/>
      <c r="G60" s="324"/>
    </row>
    <row r="61" spans="6:38" ht="19.5" customHeight="1" x14ac:dyDescent="0.45">
      <c r="F61" s="324"/>
      <c r="G61" s="324"/>
    </row>
    <row r="62" spans="6:38" ht="19.5" customHeight="1" x14ac:dyDescent="0.45">
      <c r="F62" s="324"/>
      <c r="G62" s="324"/>
    </row>
    <row r="63" spans="6:38" ht="19.5" customHeight="1" x14ac:dyDescent="0.45">
      <c r="F63" s="324"/>
      <c r="G63" s="324"/>
    </row>
    <row r="64" spans="6:38" ht="19.5" customHeight="1" x14ac:dyDescent="0.45">
      <c r="F64" s="324"/>
      <c r="G64" s="324"/>
    </row>
    <row r="65" spans="6:115" ht="19.5" customHeight="1" x14ac:dyDescent="0.45">
      <c r="F65" s="324"/>
      <c r="G65" s="324"/>
    </row>
    <row r="66" spans="6:115" ht="19.5" customHeight="1" x14ac:dyDescent="0.45">
      <c r="F66" s="324"/>
      <c r="G66" s="324"/>
    </row>
    <row r="67" spans="6:115" ht="19.5" customHeight="1" x14ac:dyDescent="0.45">
      <c r="F67" s="255"/>
      <c r="G67" s="255"/>
    </row>
    <row r="69" spans="6:115" ht="25.8" x14ac:dyDescent="0.45">
      <c r="CN69" s="258"/>
      <c r="CO69" s="259"/>
      <c r="CP69" s="259"/>
      <c r="CQ69" s="259"/>
      <c r="CR69" s="259"/>
      <c r="CS69" s="259"/>
      <c r="CT69" s="259"/>
      <c r="CU69" s="259"/>
      <c r="CV69" s="259"/>
      <c r="CW69" s="259"/>
      <c r="CX69" s="259"/>
      <c r="CY69" s="259"/>
      <c r="CZ69" s="259"/>
      <c r="DA69" s="259"/>
      <c r="DB69" s="259"/>
      <c r="DC69" s="259"/>
      <c r="DD69" s="259"/>
      <c r="DE69" s="259"/>
      <c r="DF69" s="259"/>
      <c r="DG69" s="259"/>
      <c r="DH69" s="259"/>
      <c r="DI69" s="259"/>
      <c r="DJ69" s="259"/>
      <c r="DK69" s="259"/>
    </row>
    <row r="70" spans="6:115" ht="25.8" x14ac:dyDescent="0.45">
      <c r="CN70" s="259"/>
      <c r="CO70" s="259"/>
      <c r="CP70" s="259"/>
      <c r="CQ70" s="259"/>
      <c r="CR70" s="259"/>
      <c r="CS70" s="259"/>
      <c r="CT70" s="259"/>
      <c r="CU70" s="259"/>
      <c r="CV70" s="259"/>
      <c r="CW70" s="259"/>
      <c r="CX70" s="259"/>
      <c r="CY70" s="259"/>
      <c r="CZ70" s="259"/>
      <c r="DA70" s="259"/>
      <c r="DB70" s="259"/>
      <c r="DC70" s="259"/>
      <c r="DD70" s="259"/>
      <c r="DE70" s="259"/>
      <c r="DF70" s="259"/>
      <c r="DG70" s="259"/>
      <c r="DH70" s="259"/>
      <c r="DI70" s="259"/>
      <c r="DJ70" s="259"/>
      <c r="DK70" s="259"/>
    </row>
    <row r="71" spans="6:115" ht="25.8" x14ac:dyDescent="0.45">
      <c r="CN71" s="259"/>
      <c r="CO71" s="259"/>
      <c r="CP71" s="259"/>
      <c r="CQ71" s="259"/>
      <c r="CR71" s="259"/>
      <c r="CS71" s="259"/>
      <c r="CT71" s="259"/>
      <c r="CU71" s="259"/>
      <c r="CV71" s="259"/>
      <c r="CW71" s="259"/>
      <c r="CX71" s="259"/>
      <c r="CY71" s="259"/>
      <c r="CZ71" s="259"/>
      <c r="DA71" s="259"/>
      <c r="DB71" s="259"/>
      <c r="DC71" s="259"/>
      <c r="DD71" s="259"/>
      <c r="DE71" s="259"/>
      <c r="DF71" s="259"/>
      <c r="DG71" s="259"/>
      <c r="DH71" s="259"/>
      <c r="DI71" s="259"/>
      <c r="DJ71" s="259"/>
      <c r="DK71" s="259"/>
    </row>
    <row r="72" spans="6:115" ht="25.8" x14ac:dyDescent="0.45">
      <c r="CN72" s="259"/>
      <c r="CO72" s="259"/>
      <c r="CP72" s="259"/>
      <c r="CQ72" s="259"/>
      <c r="CR72" s="259"/>
      <c r="CS72" s="259"/>
      <c r="CT72" s="259"/>
      <c r="CU72" s="259"/>
      <c r="CV72" s="259"/>
      <c r="CW72" s="259"/>
      <c r="CX72" s="259"/>
      <c r="CY72" s="259"/>
      <c r="CZ72" s="259"/>
      <c r="DA72" s="259"/>
      <c r="DB72" s="259"/>
      <c r="DC72" s="259"/>
      <c r="DD72" s="259"/>
      <c r="DE72" s="259"/>
      <c r="DF72" s="259"/>
      <c r="DG72" s="259"/>
      <c r="DH72" s="259"/>
      <c r="DI72" s="259"/>
      <c r="DJ72" s="259"/>
      <c r="DK72" s="259"/>
    </row>
    <row r="73" spans="6:115" ht="25.8" x14ac:dyDescent="0.45">
      <c r="CN73" s="259"/>
      <c r="CO73" s="259"/>
      <c r="CP73" s="259"/>
      <c r="CQ73" s="259"/>
      <c r="CR73" s="259"/>
      <c r="CS73" s="259"/>
      <c r="CT73" s="259"/>
      <c r="CU73" s="259"/>
      <c r="CV73" s="259"/>
      <c r="CW73" s="259"/>
      <c r="CX73" s="259"/>
      <c r="CY73" s="259"/>
      <c r="CZ73" s="259"/>
      <c r="DA73" s="259"/>
      <c r="DB73" s="259"/>
      <c r="DC73" s="259"/>
      <c r="DD73" s="259"/>
      <c r="DE73" s="259"/>
      <c r="DF73" s="259"/>
      <c r="DG73" s="259"/>
      <c r="DH73" s="259"/>
      <c r="DI73" s="259"/>
      <c r="DJ73" s="259"/>
      <c r="DK73" s="259"/>
    </row>
    <row r="74" spans="6:115" ht="25.8" x14ac:dyDescent="0.45">
      <c r="CN74" s="259"/>
      <c r="CO74" s="259"/>
      <c r="CP74" s="259"/>
      <c r="CQ74" s="259"/>
      <c r="CR74" s="259"/>
      <c r="CS74" s="259"/>
      <c r="CT74" s="259"/>
      <c r="CU74" s="259"/>
      <c r="CV74" s="259"/>
      <c r="CW74" s="259"/>
      <c r="CX74" s="259"/>
      <c r="CY74" s="259"/>
      <c r="CZ74" s="259"/>
      <c r="DA74" s="259"/>
      <c r="DB74" s="259"/>
      <c r="DC74" s="259"/>
      <c r="DD74" s="259"/>
      <c r="DE74" s="259"/>
      <c r="DF74" s="259"/>
      <c r="DG74" s="259"/>
      <c r="DH74" s="259"/>
      <c r="DI74" s="259"/>
      <c r="DJ74" s="259"/>
      <c r="DK74" s="259"/>
    </row>
    <row r="75" spans="6:115" ht="25.8" x14ac:dyDescent="0.45">
      <c r="Z75" s="314"/>
      <c r="AA75" s="314"/>
      <c r="AB75" s="314"/>
      <c r="AC75" s="314"/>
      <c r="AD75" s="314"/>
      <c r="AE75" s="314"/>
      <c r="AF75" s="314"/>
      <c r="AG75" s="314"/>
      <c r="AH75" s="314"/>
      <c r="AI75" s="314"/>
      <c r="AJ75" s="314"/>
      <c r="AK75" s="314"/>
      <c r="CN75" s="259"/>
      <c r="CO75" s="259"/>
      <c r="CP75" s="259"/>
      <c r="CQ75" s="259"/>
      <c r="CR75" s="259"/>
      <c r="CS75" s="259"/>
      <c r="CT75" s="259"/>
      <c r="CU75" s="259"/>
      <c r="CV75" s="259"/>
      <c r="CW75" s="259"/>
      <c r="CX75" s="259"/>
      <c r="CY75" s="259"/>
      <c r="CZ75" s="259"/>
      <c r="DA75" s="259"/>
      <c r="DB75" s="259"/>
      <c r="DC75" s="259"/>
      <c r="DD75" s="259"/>
      <c r="DE75" s="259"/>
      <c r="DF75" s="259"/>
      <c r="DG75" s="259"/>
      <c r="DH75" s="259"/>
      <c r="DI75" s="259"/>
      <c r="DJ75" s="259"/>
      <c r="DK75" s="259"/>
    </row>
    <row r="76" spans="6:115" x14ac:dyDescent="0.45"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</row>
  </sheetData>
  <sheetProtection sheet="1" objects="1" scenarios="1"/>
  <mergeCells count="17">
    <mergeCell ref="F32:G37"/>
    <mergeCell ref="H32:AL37"/>
    <mergeCell ref="F3:G3"/>
    <mergeCell ref="H3:AF3"/>
    <mergeCell ref="AG3:AI3"/>
    <mergeCell ref="AJ3:AL3"/>
    <mergeCell ref="F39:G44"/>
    <mergeCell ref="H39:AL44"/>
    <mergeCell ref="F46:G51"/>
    <mergeCell ref="H46:AL51"/>
    <mergeCell ref="F53:G58"/>
    <mergeCell ref="H53:AL58"/>
    <mergeCell ref="F60:G66"/>
    <mergeCell ref="Z75:AB75"/>
    <mergeCell ref="AC75:AE75"/>
    <mergeCell ref="AF75:AH75"/>
    <mergeCell ref="AI75:AK75"/>
  </mergeCells>
  <pageMargins left="0.39370078740157483" right="0" top="0.15748031496062992" bottom="0.15748031496062992" header="0.31496062992125984" footer="0"/>
  <pageSetup paperSize="9" scale="34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2FA5F-C415-4680-8A4F-9787604C7848}">
  <sheetPr codeName="Blad8">
    <tabColor rgb="FF92D050"/>
    <pageSetUpPr fitToPage="1"/>
  </sheetPr>
  <dimension ref="A1:AF32"/>
  <sheetViews>
    <sheetView showGridLines="0" showRowColHeaders="0" zoomScale="95" zoomScaleNormal="9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8.21875" style="103" customWidth="1"/>
    <col min="3" max="3" width="7.2187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77734375" style="4" bestFit="1" customWidth="1"/>
    <col min="9" max="9" width="10.7773437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21875" hidden="1" customWidth="1"/>
    <col min="17" max="17" width="9.44140625" bestFit="1" customWidth="1"/>
    <col min="19" max="21" width="9.21875" style="4" hidden="1" customWidth="1"/>
    <col min="22" max="22" width="2.5546875" style="4" customWidth="1"/>
    <col min="23" max="28" width="9.21875" style="4" customWidth="1"/>
    <col min="29" max="29" width="9.5546875" customWidth="1"/>
  </cols>
  <sheetData>
    <row r="1" spans="2:32" ht="13.8" thickBot="1" x14ac:dyDescent="0.3">
      <c r="H1" s="75"/>
      <c r="I1" s="75"/>
      <c r="J1" s="75"/>
      <c r="K1" s="75"/>
      <c r="L1" s="75"/>
    </row>
    <row r="2" spans="2:32" ht="25.2" thickBot="1" x14ac:dyDescent="0.3">
      <c r="B2" s="325" t="s">
        <v>169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7"/>
    </row>
    <row r="4" spans="2:32" x14ac:dyDescent="0.25">
      <c r="B4" s="133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32" ht="13.2" customHeight="1" x14ac:dyDescent="0.25">
      <c r="B5" s="306" t="s">
        <v>28</v>
      </c>
      <c r="C5" s="307"/>
      <c r="D5" s="307"/>
      <c r="E5" s="348" t="s">
        <v>75</v>
      </c>
      <c r="F5" s="349"/>
      <c r="G5" s="372" t="s">
        <v>86</v>
      </c>
      <c r="H5" s="372"/>
      <c r="I5" s="372"/>
      <c r="J5" s="373"/>
      <c r="K5" s="337">
        <v>0.65</v>
      </c>
      <c r="W5" s="372" t="s">
        <v>167</v>
      </c>
      <c r="X5" s="372"/>
      <c r="Y5" s="372"/>
      <c r="Z5" s="372"/>
      <c r="AA5" s="373"/>
      <c r="AB5" s="371">
        <v>0.47099999999999997</v>
      </c>
      <c r="AC5" s="21"/>
      <c r="AD5" s="21"/>
      <c r="AE5" s="21"/>
      <c r="AF5" s="21"/>
    </row>
    <row r="6" spans="2:32" ht="13.2" customHeight="1" x14ac:dyDescent="0.25">
      <c r="B6" s="306" t="s">
        <v>27</v>
      </c>
      <c r="C6" s="307"/>
      <c r="D6" s="307"/>
      <c r="E6" s="350" t="str">
        <f>IF(E5="ja","nee",IF(E5="nee","ja",IF(E5="","")))</f>
        <v>nee</v>
      </c>
      <c r="F6" s="351"/>
      <c r="G6" s="372"/>
      <c r="H6" s="372"/>
      <c r="I6" s="372"/>
      <c r="J6" s="373"/>
      <c r="K6" s="337"/>
      <c r="W6" s="372"/>
      <c r="X6" s="372"/>
      <c r="Y6" s="372"/>
      <c r="Z6" s="372"/>
      <c r="AA6" s="373"/>
      <c r="AB6" s="371"/>
      <c r="AD6" s="4"/>
      <c r="AE6" s="4"/>
      <c r="AF6" s="3"/>
    </row>
    <row r="7" spans="2:32" ht="13.8" thickBot="1" x14ac:dyDescent="0.3">
      <c r="B7" s="135"/>
      <c r="C7" s="15"/>
      <c r="D7" s="16"/>
      <c r="AD7" s="4"/>
      <c r="AE7" s="4"/>
      <c r="AF7" s="4"/>
    </row>
    <row r="8" spans="2:32" ht="13.8" thickTop="1" x14ac:dyDescent="0.25">
      <c r="B8" s="299" t="s">
        <v>68</v>
      </c>
      <c r="C8" s="354"/>
      <c r="D8" s="355"/>
      <c r="E8" s="338"/>
      <c r="F8" s="299" t="s">
        <v>85</v>
      </c>
      <c r="G8" s="300"/>
      <c r="H8" s="299" t="s">
        <v>31</v>
      </c>
      <c r="I8" s="300"/>
      <c r="J8" s="302" t="s">
        <v>32</v>
      </c>
      <c r="K8" s="309"/>
      <c r="L8" s="112"/>
      <c r="M8" s="130"/>
      <c r="O8" s="299" t="s">
        <v>68</v>
      </c>
      <c r="P8" s="354"/>
      <c r="Q8" s="354"/>
      <c r="R8" s="355"/>
      <c r="S8" s="40"/>
      <c r="W8" s="380" t="s">
        <v>112</v>
      </c>
      <c r="X8" s="381"/>
      <c r="Y8" s="381"/>
      <c r="Z8" s="381"/>
      <c r="AA8" s="381"/>
      <c r="AB8" s="382"/>
      <c r="AD8" s="4"/>
      <c r="AE8" s="4"/>
      <c r="AF8" s="4"/>
    </row>
    <row r="9" spans="2:32" ht="17.100000000000001" customHeight="1" x14ac:dyDescent="0.25">
      <c r="B9" s="132" t="s">
        <v>0</v>
      </c>
      <c r="C9" s="328" t="s">
        <v>87</v>
      </c>
      <c r="D9" s="132" t="s">
        <v>83</v>
      </c>
      <c r="E9" s="339"/>
      <c r="F9" s="82" t="s">
        <v>56</v>
      </c>
      <c r="G9" s="82" t="s">
        <v>57</v>
      </c>
      <c r="H9" s="82" t="s">
        <v>58</v>
      </c>
      <c r="I9" s="83" t="s">
        <v>80</v>
      </c>
      <c r="J9" s="82" t="s">
        <v>59</v>
      </c>
      <c r="K9" s="139" t="s">
        <v>60</v>
      </c>
      <c r="L9" s="95"/>
      <c r="M9" s="115" t="s">
        <v>61</v>
      </c>
      <c r="N9" s="94"/>
      <c r="O9" s="38" t="s">
        <v>39</v>
      </c>
      <c r="P9" s="19" t="s">
        <v>26</v>
      </c>
      <c r="Q9" s="38" t="s">
        <v>37</v>
      </c>
      <c r="R9" s="23" t="s">
        <v>42</v>
      </c>
      <c r="S9" s="22" t="s">
        <v>9</v>
      </c>
      <c r="T9" s="6" t="s">
        <v>9</v>
      </c>
      <c r="U9" s="6" t="s">
        <v>10</v>
      </c>
      <c r="V9" s="45"/>
      <c r="W9" s="383" t="s">
        <v>57</v>
      </c>
      <c r="X9" s="383"/>
      <c r="Y9" s="383" t="s">
        <v>58</v>
      </c>
      <c r="Z9" s="383"/>
      <c r="AA9" s="383" t="s">
        <v>113</v>
      </c>
      <c r="AB9" s="383"/>
    </row>
    <row r="10" spans="2:32" x14ac:dyDescent="0.25">
      <c r="B10" s="27"/>
      <c r="C10" s="329"/>
      <c r="D10" s="140" t="s">
        <v>84</v>
      </c>
      <c r="E10" s="339"/>
      <c r="F10" s="84" t="s">
        <v>11</v>
      </c>
      <c r="G10" s="84" t="s">
        <v>12</v>
      </c>
      <c r="H10" s="84"/>
      <c r="I10" s="85" t="s">
        <v>58</v>
      </c>
      <c r="J10" s="84" t="s">
        <v>13</v>
      </c>
      <c r="K10" s="141" t="s">
        <v>14</v>
      </c>
      <c r="L10" s="95"/>
      <c r="M10" s="116" t="s">
        <v>33</v>
      </c>
      <c r="N10" s="94"/>
      <c r="O10" s="39"/>
      <c r="P10" s="109"/>
      <c r="Q10" s="39" t="s">
        <v>38</v>
      </c>
      <c r="R10" s="24" t="s">
        <v>43</v>
      </c>
      <c r="S10" s="20"/>
      <c r="T10" s="8"/>
      <c r="U10" s="8"/>
      <c r="V10" s="45"/>
      <c r="W10" s="357" t="s">
        <v>12</v>
      </c>
      <c r="X10" s="357"/>
      <c r="Y10" s="357"/>
      <c r="Z10" s="357"/>
      <c r="AA10" s="357"/>
      <c r="AB10" s="357"/>
    </row>
    <row r="11" spans="2:32" s="13" customFormat="1" x14ac:dyDescent="0.25">
      <c r="B11" s="28"/>
      <c r="C11" s="330"/>
      <c r="D11" s="28"/>
      <c r="E11" s="339"/>
      <c r="F11" s="86" t="s">
        <v>29</v>
      </c>
      <c r="G11" s="86" t="s">
        <v>29</v>
      </c>
      <c r="H11" s="86" t="s">
        <v>29</v>
      </c>
      <c r="I11" s="86" t="s">
        <v>29</v>
      </c>
      <c r="J11" s="86" t="s">
        <v>30</v>
      </c>
      <c r="K11" s="142" t="s">
        <v>30</v>
      </c>
      <c r="L11" s="95"/>
      <c r="M11" s="117" t="s">
        <v>34</v>
      </c>
      <c r="N11" s="94"/>
      <c r="O11" s="18" t="s">
        <v>40</v>
      </c>
      <c r="P11" s="110"/>
      <c r="Q11" s="18" t="s">
        <v>41</v>
      </c>
      <c r="R11" s="25" t="s">
        <v>44</v>
      </c>
      <c r="S11" s="20"/>
      <c r="T11" s="7"/>
      <c r="U11" s="7"/>
      <c r="V11" s="46"/>
      <c r="W11" s="200" t="s">
        <v>114</v>
      </c>
      <c r="X11" s="200" t="s">
        <v>115</v>
      </c>
      <c r="Y11" s="200" t="s">
        <v>114</v>
      </c>
      <c r="Z11" s="200" t="s">
        <v>115</v>
      </c>
      <c r="AA11" s="200" t="s">
        <v>114</v>
      </c>
      <c r="AB11" s="200" t="s">
        <v>119</v>
      </c>
    </row>
    <row r="12" spans="2:32" s="13" customFormat="1" ht="12.45" hidden="1" customHeight="1" x14ac:dyDescent="0.25">
      <c r="B12" s="64" t="s">
        <v>76</v>
      </c>
      <c r="C12" s="131"/>
      <c r="D12" s="89" t="s">
        <v>15</v>
      </c>
      <c r="E12" s="107" t="s">
        <v>70</v>
      </c>
      <c r="F12" s="87" t="s">
        <v>71</v>
      </c>
      <c r="G12" s="63" t="s">
        <v>16</v>
      </c>
      <c r="H12" s="64" t="s">
        <v>70</v>
      </c>
      <c r="I12" s="64"/>
      <c r="J12" s="63" t="s">
        <v>72</v>
      </c>
      <c r="K12" s="89" t="s">
        <v>73</v>
      </c>
      <c r="L12" s="45"/>
      <c r="M12" s="116" t="s">
        <v>19</v>
      </c>
      <c r="N12" s="94"/>
      <c r="O12" s="56" t="s">
        <v>18</v>
      </c>
      <c r="P12" s="107"/>
      <c r="Q12" s="56" t="s">
        <v>70</v>
      </c>
      <c r="R12" s="7" t="s">
        <v>70</v>
      </c>
      <c r="S12" s="3"/>
      <c r="T12" s="3"/>
      <c r="U12" s="3"/>
      <c r="V12" s="3"/>
      <c r="W12" s="63"/>
      <c r="X12" s="63"/>
      <c r="Y12" s="63"/>
      <c r="Z12" s="63"/>
      <c r="AA12" s="63"/>
      <c r="AB12" s="63"/>
    </row>
    <row r="13" spans="2:32" s="13" customFormat="1" ht="12.45" hidden="1" customHeight="1" x14ac:dyDescent="0.25">
      <c r="B13" s="64" t="s">
        <v>18</v>
      </c>
      <c r="C13" s="131"/>
      <c r="D13" s="89"/>
      <c r="E13" s="107"/>
      <c r="F13" s="87"/>
      <c r="G13" s="63"/>
      <c r="H13" s="64"/>
      <c r="I13" s="64"/>
      <c r="J13" s="63"/>
      <c r="K13" s="89"/>
      <c r="L13" s="45"/>
      <c r="M13" s="116"/>
      <c r="N13" s="94"/>
      <c r="O13" s="56"/>
      <c r="P13" s="107"/>
      <c r="Q13" s="56"/>
      <c r="R13" s="7"/>
      <c r="S13" s="3"/>
      <c r="T13" s="3"/>
      <c r="U13" s="3"/>
      <c r="V13" s="3"/>
      <c r="W13" s="63"/>
      <c r="X13" s="63"/>
      <c r="Y13" s="63"/>
      <c r="Z13" s="63"/>
      <c r="AA13" s="63"/>
      <c r="AB13" s="63"/>
    </row>
    <row r="14" spans="2:32" s="13" customFormat="1" ht="12.45" hidden="1" customHeight="1" x14ac:dyDescent="0.25">
      <c r="B14" s="64" t="s">
        <v>77</v>
      </c>
      <c r="C14" s="131"/>
      <c r="D14" s="89"/>
      <c r="E14" s="107"/>
      <c r="F14" s="87"/>
      <c r="G14" s="63"/>
      <c r="H14" s="64"/>
      <c r="I14" s="64"/>
      <c r="J14" s="63"/>
      <c r="K14" s="89"/>
      <c r="L14" s="45"/>
      <c r="M14" s="116"/>
      <c r="N14" s="94"/>
      <c r="O14" s="56"/>
      <c r="P14" s="107"/>
      <c r="Q14" s="56"/>
      <c r="R14" s="7"/>
      <c r="S14" s="3"/>
      <c r="T14" s="3"/>
      <c r="U14" s="3"/>
      <c r="V14" s="3"/>
      <c r="W14" s="63"/>
      <c r="X14" s="63"/>
      <c r="Y14" s="63"/>
      <c r="Z14" s="63"/>
      <c r="AA14" s="63"/>
      <c r="AB14" s="63"/>
    </row>
    <row r="15" spans="2:32" s="13" customFormat="1" ht="12.45" hidden="1" customHeight="1" x14ac:dyDescent="0.25">
      <c r="B15" s="64" t="s">
        <v>78</v>
      </c>
      <c r="C15" s="131"/>
      <c r="D15" s="89"/>
      <c r="E15" s="107"/>
      <c r="F15" s="87"/>
      <c r="G15" s="63"/>
      <c r="H15" s="64"/>
      <c r="I15" s="64"/>
      <c r="J15" s="63"/>
      <c r="K15" s="89"/>
      <c r="L15" s="45"/>
      <c r="M15" s="116"/>
      <c r="N15" s="94"/>
      <c r="O15" s="56"/>
      <c r="P15" s="107"/>
      <c r="Q15" s="56"/>
      <c r="R15" s="7"/>
      <c r="S15" s="3"/>
      <c r="T15" s="3"/>
      <c r="U15" s="3"/>
      <c r="V15" s="3"/>
      <c r="W15" s="63"/>
      <c r="X15" s="63"/>
      <c r="Y15" s="63"/>
      <c r="Z15" s="63"/>
      <c r="AA15" s="63"/>
      <c r="AB15" s="63"/>
    </row>
    <row r="16" spans="2:32" ht="15" customHeight="1" x14ac:dyDescent="0.25">
      <c r="B16" s="136">
        <f>'M3'!$C$2</f>
        <v>3</v>
      </c>
      <c r="C16" s="136">
        <f>'M3'!$D$2</f>
        <v>0</v>
      </c>
      <c r="D16" s="129">
        <f>'M3'!$B$54</f>
        <v>0</v>
      </c>
      <c r="E16" s="344"/>
      <c r="F16" s="143" t="str">
        <f>'M3'!G54</f>
        <v/>
      </c>
      <c r="G16" s="143" t="str">
        <f>'M3'!H54</f>
        <v/>
      </c>
      <c r="H16" s="143" t="str">
        <f>'M3'!I54</f>
        <v/>
      </c>
      <c r="I16" s="143" t="str">
        <f>'M3'!J54</f>
        <v/>
      </c>
      <c r="J16" s="143" t="str">
        <f>'M3'!K54</f>
        <v/>
      </c>
      <c r="K16" s="143" t="str">
        <f>'M3'!L54</f>
        <v/>
      </c>
      <c r="L16" s="97"/>
      <c r="M16" s="118" t="str">
        <f>'M3'!$AJ$54</f>
        <v/>
      </c>
      <c r="N16" s="113"/>
      <c r="O16" s="90">
        <f>'M3'!$AN$55</f>
        <v>0</v>
      </c>
      <c r="P16" s="40">
        <f>'M3'!AO55</f>
        <v>0</v>
      </c>
      <c r="Q16" s="90">
        <f>'M3'!$AO$55</f>
        <v>0</v>
      </c>
      <c r="R16" s="80" t="str">
        <f>'M3'!$AP$54</f>
        <v/>
      </c>
      <c r="S16" s="81">
        <f>'M3'!AQ54</f>
        <v>0</v>
      </c>
      <c r="T16" s="60" t="e">
        <f>IF(#REF!="","",IF(#REF!="pro",1,IF(#REF!="lwoo",2,IF(#REF!="vmbo-b",3,IF(#REF!="vmbo-k",4,IF(#REF!="vmbo-g",5,IF(#REF!="vmbo-t",6,IF(#REF!="havo",7))))))))</f>
        <v>#REF!</v>
      </c>
      <c r="U16" s="61" t="e">
        <f>IF(T16="",0,IF(T16&lt;#REF!,0,IF(T16&gt;=#REF!,1)))</f>
        <v>#REF!</v>
      </c>
      <c r="W16" s="240" t="str">
        <f>'M3'!$AR$55</f>
        <v/>
      </c>
      <c r="X16" s="240" t="str">
        <f>'M3'!$AR$56</f>
        <v/>
      </c>
      <c r="Y16" s="240" t="str">
        <f>'M3'!$AS$55</f>
        <v/>
      </c>
      <c r="Z16" s="240" t="str">
        <f>'M3'!$AS$56</f>
        <v/>
      </c>
      <c r="AA16" s="240" t="str">
        <f>'M3'!$AT$55</f>
        <v/>
      </c>
      <c r="AB16" s="240" t="str">
        <f>'M3'!$AT$56</f>
        <v/>
      </c>
    </row>
    <row r="17" spans="1:28" ht="15" customHeight="1" x14ac:dyDescent="0.25">
      <c r="B17" s="136"/>
      <c r="C17" s="78"/>
      <c r="D17" s="66"/>
      <c r="E17" s="344"/>
      <c r="F17" s="129"/>
      <c r="G17" s="129"/>
      <c r="H17" s="129"/>
      <c r="I17" s="129"/>
      <c r="J17" s="129"/>
      <c r="K17" s="129"/>
      <c r="L17" s="96"/>
      <c r="M17" s="119"/>
      <c r="N17" s="113"/>
      <c r="O17" s="91"/>
      <c r="P17" s="40"/>
      <c r="Q17" s="91" t="str">
        <f>IF(E17="","",IF(E17="X",M17))</f>
        <v/>
      </c>
      <c r="R17" s="114"/>
      <c r="S17" s="59"/>
      <c r="T17" s="60" t="e">
        <f>IF(#REF!="","",IF(#REF!="pro",1,IF(#REF!="lwoo",2,IF(#REF!="vmbo-b",3,IF(#REF!="vmbo-k",4,IF(#REF!="vmbo-g",5,IF(#REF!="vmbo-t",6,IF(#REF!="havo",7))))))))</f>
        <v>#REF!</v>
      </c>
      <c r="U17" s="61" t="e">
        <f>IF(T17="",0,IF(T17&lt;#REF!,0,IF(T17&gt;=#REF!,1)))</f>
        <v>#REF!</v>
      </c>
      <c r="W17" s="241"/>
      <c r="X17" s="241"/>
      <c r="Y17" s="241"/>
      <c r="Z17" s="241"/>
      <c r="AA17" s="241"/>
      <c r="AB17" s="241"/>
    </row>
    <row r="18" spans="1:28" ht="15" customHeight="1" x14ac:dyDescent="0.25">
      <c r="B18" s="137">
        <f>'M4'!$C$2</f>
        <v>4</v>
      </c>
      <c r="C18" s="137">
        <f>'M4'!$D$2</f>
        <v>0</v>
      </c>
      <c r="D18" s="66">
        <f>'M4'!$B$54</f>
        <v>0</v>
      </c>
      <c r="E18" s="344"/>
      <c r="F18" s="143" t="str">
        <f>'M4'!G54</f>
        <v/>
      </c>
      <c r="G18" s="143" t="str">
        <f>'M4'!H54</f>
        <v/>
      </c>
      <c r="H18" s="143" t="str">
        <f>'M4'!I54</f>
        <v/>
      </c>
      <c r="I18" s="143" t="str">
        <f>'M4'!J54</f>
        <v/>
      </c>
      <c r="J18" s="143" t="str">
        <f>'M4'!K54</f>
        <v/>
      </c>
      <c r="K18" s="143" t="str">
        <f>'M4'!L54</f>
        <v/>
      </c>
      <c r="L18" s="97"/>
      <c r="M18" s="119" t="str">
        <f>'M4'!$AJ$54</f>
        <v/>
      </c>
      <c r="N18" s="113"/>
      <c r="O18" s="92">
        <f>'M4'!$AN$55</f>
        <v>0</v>
      </c>
      <c r="P18" s="40">
        <f>'M3'!AO57</f>
        <v>0</v>
      </c>
      <c r="Q18" s="92">
        <f>'M4'!$AO$55</f>
        <v>0</v>
      </c>
      <c r="R18" s="80" t="str">
        <f>'M4'!$AP$54</f>
        <v/>
      </c>
      <c r="S18" s="81">
        <f>'M4'!AQ54</f>
        <v>0</v>
      </c>
      <c r="T18" s="60" t="e">
        <f>IF(#REF!="","",IF(#REF!="pro",1,IF(#REF!="lwoo",2,IF(#REF!="vmbo-b",3,IF(#REF!="vmbo-k",4,IF(#REF!="vmbo-g",5,IF(#REF!="vmbo-t",6,IF(#REF!="havo",7))))))))</f>
        <v>#REF!</v>
      </c>
      <c r="U18" s="61" t="e">
        <f>IF(T18="",0,IF(T18&lt;#REF!,0,IF(T18&gt;=#REF!,1)))</f>
        <v>#REF!</v>
      </c>
      <c r="W18" s="240" t="str">
        <f>'M4'!$AR$55</f>
        <v/>
      </c>
      <c r="X18" s="240" t="str">
        <f>'M4'!$AR$56</f>
        <v/>
      </c>
      <c r="Y18" s="240" t="str">
        <f>'M4'!$AS$55</f>
        <v/>
      </c>
      <c r="Z18" s="240" t="str">
        <f>'M4'!$AS$56</f>
        <v/>
      </c>
      <c r="AA18" s="240" t="str">
        <f>'M4'!$AT$55</f>
        <v/>
      </c>
      <c r="AB18" s="240" t="str">
        <f>'M4'!$AT$56</f>
        <v/>
      </c>
    </row>
    <row r="19" spans="1:28" ht="15" customHeight="1" x14ac:dyDescent="0.25">
      <c r="B19" s="138"/>
      <c r="C19" s="146"/>
      <c r="D19" s="66"/>
      <c r="E19" s="344"/>
      <c r="F19" s="129"/>
      <c r="G19" s="144"/>
      <c r="H19" s="129"/>
      <c r="I19" s="144"/>
      <c r="J19" s="129"/>
      <c r="K19" s="129"/>
      <c r="L19" s="96"/>
      <c r="M19" s="119"/>
      <c r="N19" s="113"/>
      <c r="O19" s="91"/>
      <c r="P19" s="40"/>
      <c r="Q19" s="91" t="str">
        <f>IF(E19="","",IF(E19="X",M19))</f>
        <v/>
      </c>
      <c r="R19" s="114"/>
      <c r="S19" s="59" t="e">
        <f>IF(#REF!="","",IF(#REF!="pro",1,IF(#REF!="lwoo",2,IF(#REF!="vmbo-b",3,IF(#REF!="vmbo-k",4,IF(#REF!="vmbo-g",5,IF(#REF!="vmbo-t",6,IF(#REF!="havo",7))))))))</f>
        <v>#REF!</v>
      </c>
      <c r="T19" s="60" t="e">
        <f>IF(#REF!="","",IF(#REF!="pro",1,IF(#REF!="lwoo",2,IF(#REF!="vmbo-b",3,IF(#REF!="vmbo-k",4,IF(#REF!="vmbo-g",5,IF(#REF!="vmbo-t",6,IF(#REF!="havo",7))))))))</f>
        <v>#REF!</v>
      </c>
      <c r="U19" s="61" t="e">
        <f>IF(T19="",0,IF(T19&lt;#REF!,0,IF(T19&gt;=#REF!,1)))</f>
        <v>#REF!</v>
      </c>
      <c r="W19" s="241"/>
      <c r="X19" s="241"/>
      <c r="Y19" s="241"/>
      <c r="Z19" s="241"/>
      <c r="AA19" s="241"/>
      <c r="AB19" s="241"/>
    </row>
    <row r="20" spans="1:28" ht="15" customHeight="1" x14ac:dyDescent="0.25">
      <c r="B20" s="137">
        <f>'M5'!$C$2</f>
        <v>5</v>
      </c>
      <c r="C20" s="137">
        <f>'M5'!$D$2</f>
        <v>0</v>
      </c>
      <c r="D20" s="66">
        <f>'M5'!$B$54</f>
        <v>0</v>
      </c>
      <c r="E20" s="344"/>
      <c r="F20" s="143" t="str">
        <f>'M5'!G54</f>
        <v/>
      </c>
      <c r="G20" s="143" t="str">
        <f>'M5'!H54</f>
        <v/>
      </c>
      <c r="H20" s="143" t="str">
        <f>'M5'!I54</f>
        <v/>
      </c>
      <c r="I20" s="145"/>
      <c r="J20" s="143" t="str">
        <f>'M5'!K54</f>
        <v/>
      </c>
      <c r="K20" s="143" t="str">
        <f>'M5'!L54</f>
        <v/>
      </c>
      <c r="L20" s="97"/>
      <c r="M20" s="119" t="str">
        <f>'M5'!$AJ$54</f>
        <v/>
      </c>
      <c r="N20" s="113"/>
      <c r="O20" s="92">
        <f>'M5'!$AN$55</f>
        <v>0</v>
      </c>
      <c r="P20" s="40">
        <f>'M3'!AO59</f>
        <v>0</v>
      </c>
      <c r="Q20" s="92">
        <f>'M5'!$AO$55</f>
        <v>0</v>
      </c>
      <c r="R20" s="80" t="str">
        <f>'M5'!$AP$54</f>
        <v/>
      </c>
      <c r="S20" s="59" t="e">
        <f>IF(#REF!="","",IF(#REF!="pro",1,IF(#REF!="lwoo",2,IF(#REF!="vmbo-b",3,IF(#REF!="vmbo-k",4,IF(#REF!="vmbo-g",5,IF(#REF!="vmbo-t",6,IF(#REF!="havo",7))))))))</f>
        <v>#REF!</v>
      </c>
      <c r="T20" s="60" t="e">
        <f>IF(#REF!="","",IF(#REF!="pro",1,IF(#REF!="lwoo",2,IF(#REF!="vmbo-b",3,IF(#REF!="vmbo-k",4,IF(#REF!="vmbo-g",5,IF(#REF!="vmbo-t",6,IF(#REF!="havo",7))))))))</f>
        <v>#REF!</v>
      </c>
      <c r="U20" s="61" t="e">
        <f>IF(T20="",0,IF(T20&lt;#REF!,0,IF(T20&gt;=#REF!,1)))</f>
        <v>#REF!</v>
      </c>
      <c r="W20" s="240" t="str">
        <f>'M5'!$AR$55</f>
        <v/>
      </c>
      <c r="X20" s="240" t="str">
        <f>'M5'!$AR$56</f>
        <v/>
      </c>
      <c r="Y20" s="240" t="str">
        <f>'M5'!$AS$55</f>
        <v/>
      </c>
      <c r="Z20" s="240" t="str">
        <f>'M5'!$AS$56</f>
        <v/>
      </c>
      <c r="AA20" s="240" t="str">
        <f>'M5'!$AT$55</f>
        <v/>
      </c>
      <c r="AB20" s="240" t="str">
        <f>'M5'!$AT$56</f>
        <v/>
      </c>
    </row>
    <row r="21" spans="1:28" ht="15" customHeight="1" x14ac:dyDescent="0.25">
      <c r="B21" s="138"/>
      <c r="C21" s="146"/>
      <c r="D21" s="66"/>
      <c r="E21" s="344"/>
      <c r="F21" s="129"/>
      <c r="G21" s="144"/>
      <c r="H21" s="129"/>
      <c r="I21" s="144"/>
      <c r="J21" s="129"/>
      <c r="K21" s="129"/>
      <c r="L21" s="96"/>
      <c r="M21" s="119"/>
      <c r="N21" s="113"/>
      <c r="O21" s="91"/>
      <c r="P21" s="40"/>
      <c r="Q21" s="91" t="str">
        <f>IF(E21="","",IF(E21="X",M21))</f>
        <v/>
      </c>
      <c r="R21" s="114"/>
      <c r="S21" s="59" t="e">
        <f>IF(#REF!="","",IF(#REF!="pro",1,IF(#REF!="lwoo",2,IF(#REF!="vmbo-b",3,IF(#REF!="vmbo-k",4,IF(#REF!="vmbo-g",5,IF(#REF!="vmbo-t",6,IF(#REF!="havo",7))))))))</f>
        <v>#REF!</v>
      </c>
      <c r="T21" s="60" t="e">
        <f>IF(#REF!="","",IF(#REF!="pro",1,IF(#REF!="lwoo",2,IF(#REF!="vmbo-b",3,IF(#REF!="vmbo-k",4,IF(#REF!="vmbo-g",5,IF(#REF!="vmbo-t",6,IF(#REF!="havo",7))))))))</f>
        <v>#REF!</v>
      </c>
      <c r="U21" s="61" t="e">
        <f>IF(T21="",0,IF(T21&lt;#REF!,0,IF(T21&gt;=#REF!,1)))</f>
        <v>#REF!</v>
      </c>
      <c r="W21" s="241"/>
      <c r="X21" s="241"/>
      <c r="Y21" s="241"/>
      <c r="Z21" s="241"/>
      <c r="AA21" s="241"/>
      <c r="AB21" s="241"/>
    </row>
    <row r="22" spans="1:28" ht="15" customHeight="1" x14ac:dyDescent="0.25">
      <c r="B22" s="137">
        <f>'M6'!$C$2</f>
        <v>6</v>
      </c>
      <c r="C22" s="137">
        <f>'M6'!$D$2</f>
        <v>0</v>
      </c>
      <c r="D22" s="66">
        <f>'M6'!$B$54</f>
        <v>0</v>
      </c>
      <c r="E22" s="344"/>
      <c r="F22" s="143" t="str">
        <f>'M6'!G54</f>
        <v/>
      </c>
      <c r="G22" s="143" t="str">
        <f>'M6'!H54</f>
        <v/>
      </c>
      <c r="H22" s="143" t="str">
        <f>'M6'!I54</f>
        <v/>
      </c>
      <c r="I22" s="143" t="str">
        <f>'M6'!J54</f>
        <v/>
      </c>
      <c r="J22" s="143" t="str">
        <f>'M6'!K54</f>
        <v/>
      </c>
      <c r="K22" s="143" t="str">
        <f>'M6'!L54</f>
        <v/>
      </c>
      <c r="L22" s="97"/>
      <c r="M22" s="119" t="str">
        <f>'M6'!$AJ$54</f>
        <v/>
      </c>
      <c r="N22" s="113"/>
      <c r="O22" s="92">
        <f>'M6'!$AN$55</f>
        <v>0</v>
      </c>
      <c r="P22" s="40">
        <f>'M3'!AO61</f>
        <v>0</v>
      </c>
      <c r="Q22" s="92">
        <f>'M6'!$AO$55</f>
        <v>0</v>
      </c>
      <c r="R22" s="80" t="str">
        <f>'M6'!$AP$54</f>
        <v/>
      </c>
      <c r="S22" s="59" t="e">
        <f>IF(#REF!="","",IF(#REF!="pro",1,IF(#REF!="lwoo",2,IF(#REF!="vmbo-b",3,IF(#REF!="vmbo-k",4,IF(#REF!="vmbo-g",5,IF(#REF!="vmbo-t",6,IF(#REF!="havo",7))))))))</f>
        <v>#REF!</v>
      </c>
      <c r="T22" s="60" t="e">
        <f>IF(#REF!="","",IF(#REF!="pro",1,IF(#REF!="lwoo",2,IF(#REF!="vmbo-b",3,IF(#REF!="vmbo-k",4,IF(#REF!="vmbo-g",5,IF(#REF!="vmbo-t",6,IF(#REF!="havo",7))))))))</f>
        <v>#REF!</v>
      </c>
      <c r="U22" s="61" t="e">
        <f>IF(T22="",0,IF(T22&lt;#REF!,0,IF(T22&gt;=#REF!,1)))</f>
        <v>#REF!</v>
      </c>
      <c r="W22" s="240" t="str">
        <f>'M6'!$AR$55</f>
        <v/>
      </c>
      <c r="X22" s="240" t="str">
        <f>'M6'!$AR$56</f>
        <v/>
      </c>
      <c r="Y22" s="240" t="str">
        <f>'M6'!$AS$55</f>
        <v/>
      </c>
      <c r="Z22" s="240" t="str">
        <f>'M6'!$AS$56</f>
        <v/>
      </c>
      <c r="AA22" s="240" t="str">
        <f>'M6'!$AT$55</f>
        <v/>
      </c>
      <c r="AB22" s="240" t="str">
        <f>'M6'!$AT$56</f>
        <v/>
      </c>
    </row>
    <row r="23" spans="1:28" ht="15" customHeight="1" x14ac:dyDescent="0.25">
      <c r="B23" s="138"/>
      <c r="C23" s="146"/>
      <c r="D23" s="66"/>
      <c r="E23" s="344"/>
      <c r="F23" s="144"/>
      <c r="G23" s="144"/>
      <c r="H23" s="144"/>
      <c r="I23" s="144"/>
      <c r="J23" s="144"/>
      <c r="K23" s="144"/>
      <c r="L23" s="98"/>
      <c r="M23" s="119"/>
      <c r="N23" s="113"/>
      <c r="O23" s="91"/>
      <c r="P23" s="40" t="s">
        <v>23</v>
      </c>
      <c r="Q23" s="91" t="str">
        <f>IF(E23="","",IF(E23="X",M23))</f>
        <v/>
      </c>
      <c r="R23" s="114"/>
      <c r="S23" s="59" t="e">
        <f>IF(#REF!="","",IF(#REF!="pro",1,IF(#REF!="lwoo",2,IF(#REF!="vmbo-b",3,IF(#REF!="vmbo-k",4,IF(#REF!="vmbo-g",5,IF(#REF!="vmbo-t",6,IF(#REF!="havo",7))))))))</f>
        <v>#REF!</v>
      </c>
      <c r="T23" s="60" t="e">
        <f>IF(#REF!="","",IF(#REF!="pro",1,IF(#REF!="lwoo",2,IF(#REF!="vmbo-b",3,IF(#REF!="vmbo-k",4,IF(#REF!="vmbo-g",5,IF(#REF!="vmbo-t",6,IF(#REF!="havo",7))))))))</f>
        <v>#REF!</v>
      </c>
      <c r="U23" s="61" t="e">
        <f>IF(T23="",0,IF(T23&lt;#REF!,0,IF(T23&gt;=#REF!,1)))</f>
        <v>#REF!</v>
      </c>
      <c r="W23" s="241"/>
      <c r="X23" s="241"/>
      <c r="Y23" s="241"/>
      <c r="Z23" s="241"/>
      <c r="AA23" s="241"/>
      <c r="AB23" s="241"/>
    </row>
    <row r="24" spans="1:28" ht="15" customHeight="1" x14ac:dyDescent="0.25">
      <c r="B24" s="137">
        <f>'M7'!$C$2</f>
        <v>7</v>
      </c>
      <c r="C24" s="137">
        <f>'M7'!$D$2</f>
        <v>0</v>
      </c>
      <c r="D24" s="66">
        <f>'M7'!$B$54</f>
        <v>0</v>
      </c>
      <c r="E24" s="344"/>
      <c r="F24" s="145" t="str">
        <f>'M7'!G54</f>
        <v/>
      </c>
      <c r="G24" s="145" t="str">
        <f>'M7'!H54</f>
        <v/>
      </c>
      <c r="H24" s="145" t="str">
        <f>'M7'!I54</f>
        <v/>
      </c>
      <c r="I24" s="145" t="str">
        <f>'M7'!J54</f>
        <v/>
      </c>
      <c r="J24" s="145" t="str">
        <f>'M7'!K54</f>
        <v/>
      </c>
      <c r="K24" s="145" t="str">
        <f>'M7'!L54</f>
        <v/>
      </c>
      <c r="L24" s="99"/>
      <c r="M24" s="119" t="str">
        <f>'M7'!$AJ$54</f>
        <v/>
      </c>
      <c r="N24" s="113"/>
      <c r="O24" s="92">
        <f>'M7'!$AN$55</f>
        <v>0</v>
      </c>
      <c r="P24" s="40">
        <f>'M3'!AO63</f>
        <v>0</v>
      </c>
      <c r="Q24" s="92">
        <f>'M7'!$AO$55</f>
        <v>0</v>
      </c>
      <c r="R24" s="80" t="str">
        <f>'M7'!$AP$54</f>
        <v/>
      </c>
      <c r="S24" s="59" t="e">
        <f>IF(#REF!="","",IF(#REF!="pro",1,IF(#REF!="lwoo",2,IF(#REF!="vmbo-b",3,IF(#REF!="vmbo-k",4,IF(#REF!="vmbo-g",5,IF(#REF!="vmbo-t",6,IF(#REF!="havo",7))))))))</f>
        <v>#REF!</v>
      </c>
      <c r="T24" s="60" t="e">
        <f>IF(#REF!="","",IF(#REF!="pro",1,IF(#REF!="lwoo",2,IF(#REF!="vmbo-b",3,IF(#REF!="vmbo-k",4,IF(#REF!="vmbo-g",5,IF(#REF!="vmbo-t",6,IF(#REF!="havo",7))))))))</f>
        <v>#REF!</v>
      </c>
      <c r="U24" s="61" t="e">
        <f>IF(T24="",0,IF(T24&lt;#REF!,0,IF(T24&gt;=#REF!,1)))</f>
        <v>#REF!</v>
      </c>
      <c r="W24" s="240" t="str">
        <f>'M7'!$AR$55</f>
        <v/>
      </c>
      <c r="X24" s="240" t="str">
        <f>'M7'!$AR$56</f>
        <v/>
      </c>
      <c r="Y24" s="240" t="str">
        <f>'M7'!$AS$55</f>
        <v/>
      </c>
      <c r="Z24" s="240" t="str">
        <f>'M7'!$AS$56</f>
        <v/>
      </c>
      <c r="AA24" s="240" t="str">
        <f>'M7'!$AT$55</f>
        <v/>
      </c>
      <c r="AB24" s="240" t="str">
        <f>'M7'!$AT$56</f>
        <v/>
      </c>
    </row>
    <row r="25" spans="1:28" ht="15" customHeight="1" x14ac:dyDescent="0.25">
      <c r="B25" s="138"/>
      <c r="C25" s="146"/>
      <c r="D25" s="66"/>
      <c r="E25" s="344"/>
      <c r="F25" s="144"/>
      <c r="G25" s="144"/>
      <c r="H25" s="144"/>
      <c r="I25" s="144"/>
      <c r="J25" s="144"/>
      <c r="K25" s="144"/>
      <c r="L25" s="98"/>
      <c r="M25" s="119"/>
      <c r="N25" s="113"/>
      <c r="O25" s="91" t="str">
        <f>'M3'!AN63</f>
        <v/>
      </c>
      <c r="P25" s="40"/>
      <c r="Q25" s="91" t="str">
        <f>IF(E25="","",IF(E25="X",M25))</f>
        <v/>
      </c>
      <c r="R25" s="114"/>
      <c r="S25" s="59" t="e">
        <f>IF(#REF!="","",IF(#REF!="pro",1,IF(#REF!="lwoo",2,IF(#REF!="vmbo-b",3,IF(#REF!="vmbo-k",4,IF(#REF!="vmbo-g",5,IF(#REF!="vmbo-t",6,IF(#REF!="havo",7))))))))</f>
        <v>#REF!</v>
      </c>
      <c r="T25" s="60" t="e">
        <f>IF(#REF!="","",IF(#REF!="pro",1,IF(#REF!="lwoo",2,IF(#REF!="vmbo-b",3,IF(#REF!="vmbo-k",4,IF(#REF!="vmbo-g",5,IF(#REF!="vmbo-t",6,IF(#REF!="havo",7))))))))</f>
        <v>#REF!</v>
      </c>
      <c r="U25" s="61" t="e">
        <f>IF(T25="",0,IF(T25&lt;#REF!,0,IF(T25&gt;=#REF!,1)))</f>
        <v>#REF!</v>
      </c>
      <c r="W25" s="241"/>
      <c r="X25" s="241"/>
      <c r="Y25" s="241"/>
      <c r="Z25" s="241"/>
      <c r="AA25" s="241"/>
      <c r="AB25" s="241"/>
    </row>
    <row r="26" spans="1:28" ht="15" customHeight="1" x14ac:dyDescent="0.25">
      <c r="B26" s="137">
        <f>'B8'!$C$2</f>
        <v>8</v>
      </c>
      <c r="C26" s="137">
        <f>'B8'!$D$2</f>
        <v>0</v>
      </c>
      <c r="D26" s="66">
        <f>'8E7'!$B$54</f>
        <v>0</v>
      </c>
      <c r="E26" s="344"/>
      <c r="F26" s="145" t="str">
        <f>'8E7'!G54</f>
        <v/>
      </c>
      <c r="G26" s="145" t="str">
        <f>'8E7'!H54</f>
        <v/>
      </c>
      <c r="H26" s="145" t="str">
        <f>'8E7'!I54</f>
        <v/>
      </c>
      <c r="I26" s="145" t="str">
        <f>'8E7'!J54</f>
        <v/>
      </c>
      <c r="J26" s="145" t="str">
        <f>'8E7'!K54</f>
        <v/>
      </c>
      <c r="K26" s="145" t="str">
        <f>'8E7'!L54</f>
        <v/>
      </c>
      <c r="L26" s="99"/>
      <c r="M26" s="119" t="str">
        <f>'8E7'!$AJ$54</f>
        <v/>
      </c>
      <c r="N26" s="113"/>
      <c r="O26" s="92">
        <f>'8E7'!$AN$55</f>
        <v>0</v>
      </c>
      <c r="P26" s="40">
        <f>'M3'!AO65</f>
        <v>0</v>
      </c>
      <c r="Q26" s="92">
        <f>'8E7'!$AO$55</f>
        <v>0</v>
      </c>
      <c r="R26" s="80" t="str">
        <f>'8E7'!$AP$54</f>
        <v/>
      </c>
      <c r="S26" s="59" t="e">
        <f>IF(#REF!="","",IF(#REF!="pro",1,IF(#REF!="lwoo",2,IF(#REF!="vmbo-b",3,IF(#REF!="vmbo-k",4,IF(#REF!="vmbo-g",5,IF(#REF!="vmbo-t",6,IF(#REF!="havo",7))))))))</f>
        <v>#REF!</v>
      </c>
      <c r="T26" s="60" t="e">
        <f>IF(#REF!="","",IF(#REF!="pro",1,IF(#REF!="lwoo",2,IF(#REF!="vmbo-b",3,IF(#REF!="vmbo-k",4,IF(#REF!="vmbo-g",5,IF(#REF!="vmbo-t",6,IF(#REF!="havo",7))))))))</f>
        <v>#REF!</v>
      </c>
      <c r="U26" s="61" t="e">
        <f>IF(T26="",0,IF(T26&lt;#REF!,0,IF(T26&gt;=#REF!,1)))</f>
        <v>#REF!</v>
      </c>
      <c r="W26" s="240" t="str">
        <f>'8E7'!$AR$55</f>
        <v/>
      </c>
      <c r="X26" s="240" t="str">
        <f>'8E7'!$AR$56</f>
        <v/>
      </c>
      <c r="Y26" s="240" t="str">
        <f>'8E7'!$AS$55</f>
        <v/>
      </c>
      <c r="Z26" s="240" t="str">
        <f>'8E7'!$AS$56</f>
        <v/>
      </c>
      <c r="AA26" s="240" t="str">
        <f>'8E7'!$AT$55</f>
        <v/>
      </c>
      <c r="AB26" s="240" t="str">
        <f>'8E7'!$AT$56</f>
        <v/>
      </c>
    </row>
    <row r="27" spans="1:28" ht="15" customHeight="1" x14ac:dyDescent="0.25">
      <c r="B27" s="138"/>
      <c r="C27" s="134"/>
      <c r="D27" s="9"/>
      <c r="E27" s="344"/>
      <c r="F27" s="144"/>
      <c r="G27" s="144"/>
      <c r="H27" s="144"/>
      <c r="I27" s="144"/>
      <c r="J27" s="144"/>
      <c r="K27" s="144"/>
      <c r="L27" s="98"/>
      <c r="M27" s="120"/>
      <c r="N27" s="113"/>
      <c r="O27" s="111"/>
      <c r="P27" s="40"/>
      <c r="Q27" s="111" t="str">
        <f>IF(E27="","",IF(E27="X",M27))</f>
        <v/>
      </c>
      <c r="R27" s="114"/>
      <c r="S27" s="104" t="e">
        <f>IF(#REF!="","",IF(#REF!="pro",1,IF(#REF!="lwoo",2,IF(#REF!="vmbo-b",3,IF(#REF!="vmbo-k",4,IF(#REF!="vmbo-g",5,IF(#REF!="vmbo-t",6,IF(#REF!="havo",7))))))))</f>
        <v>#REF!</v>
      </c>
      <c r="T27" s="105" t="e">
        <f>IF(#REF!="","",IF(#REF!="pro",1,IF(#REF!="lwoo",2,IF(#REF!="vmbo-b",3,IF(#REF!="vmbo-k",4,IF(#REF!="vmbo-g",5,IF(#REF!="vmbo-t",6,IF(#REF!="havo",7))))))))</f>
        <v>#REF!</v>
      </c>
      <c r="U27" s="106" t="e">
        <f>IF(T27="",0,IF(T27&lt;#REF!,0,IF(T27&gt;=#REF!,1)))</f>
        <v>#REF!</v>
      </c>
      <c r="W27" s="241"/>
      <c r="X27" s="241"/>
      <c r="Y27" s="241"/>
      <c r="Z27" s="241"/>
      <c r="AA27" s="241"/>
      <c r="AB27" s="241"/>
    </row>
    <row r="28" spans="1:28" ht="15" customHeight="1" thickBot="1" x14ac:dyDescent="0.3">
      <c r="B28" s="196"/>
      <c r="C28" s="196"/>
      <c r="D28" s="196"/>
      <c r="E28" s="196"/>
      <c r="F28" s="197">
        <f t="shared" ref="F28:J28" si="0">COUNT(F16:F27)</f>
        <v>0</v>
      </c>
      <c r="G28" s="197">
        <f t="shared" si="0"/>
        <v>0</v>
      </c>
      <c r="H28" s="197">
        <f t="shared" si="0"/>
        <v>0</v>
      </c>
      <c r="I28" s="197">
        <f t="shared" si="0"/>
        <v>0</v>
      </c>
      <c r="J28" s="197">
        <f t="shared" si="0"/>
        <v>0</v>
      </c>
      <c r="K28" s="197">
        <f>COUNT(K16:K27)</f>
        <v>0</v>
      </c>
      <c r="L28" s="108"/>
      <c r="M28" s="198">
        <f>COUNT(M16:M27)</f>
        <v>0</v>
      </c>
      <c r="N28" s="108"/>
      <c r="O28" s="108"/>
      <c r="P28" s="108"/>
      <c r="Q28" s="108"/>
      <c r="R28" s="108"/>
      <c r="W28" s="201">
        <f>COUNT(W16:W27)</f>
        <v>0</v>
      </c>
      <c r="X28" s="201">
        <f t="shared" ref="X28:AB28" si="1">COUNT(X16:X27)</f>
        <v>0</v>
      </c>
      <c r="Y28" s="201">
        <f t="shared" si="1"/>
        <v>0</v>
      </c>
      <c r="Z28" s="201">
        <f t="shared" si="1"/>
        <v>0</v>
      </c>
      <c r="AA28" s="201">
        <f t="shared" si="1"/>
        <v>0</v>
      </c>
      <c r="AB28" s="201">
        <f t="shared" si="1"/>
        <v>0</v>
      </c>
    </row>
    <row r="29" spans="1:28" s="103" customFormat="1" ht="15" customHeight="1" thickTop="1" x14ac:dyDescent="0.25">
      <c r="A29" s="102" t="s">
        <v>79</v>
      </c>
      <c r="B29" s="331">
        <f>COUNTA(B16:B27)</f>
        <v>6</v>
      </c>
      <c r="C29" s="332"/>
      <c r="D29" s="340">
        <f>SUM(D16:D27)</f>
        <v>0</v>
      </c>
      <c r="E29" s="343">
        <f>COUNTA(E16:E27)</f>
        <v>0</v>
      </c>
      <c r="F29" s="194" t="str">
        <f t="shared" ref="F29:J29" si="2">IF(F28=0,"",IF(F28&gt;0,SUM(F16:F27)/COUNT(F16:F27)))</f>
        <v/>
      </c>
      <c r="G29" s="195" t="str">
        <f t="shared" si="2"/>
        <v/>
      </c>
      <c r="H29" s="195" t="str">
        <f t="shared" si="2"/>
        <v/>
      </c>
      <c r="I29" s="195" t="str">
        <f t="shared" si="2"/>
        <v/>
      </c>
      <c r="J29" s="195" t="str">
        <f t="shared" si="2"/>
        <v/>
      </c>
      <c r="K29" s="124" t="str">
        <f>IF(K28=0,"",IF(K28&gt;0,SUM(K16:K27)/COUNT(K16:K27)))</f>
        <v/>
      </c>
      <c r="L29" s="127"/>
      <c r="M29" s="359" t="str">
        <f>IF(M28=0,"",IF(M28&gt;0,SUM(M16:M27)/COUNT(M16:M27)))</f>
        <v/>
      </c>
      <c r="N29" s="121"/>
      <c r="O29" s="362">
        <f>SUM(O16:O27)</f>
        <v>0</v>
      </c>
      <c r="P29" s="122">
        <f t="shared" ref="P29:Q29" si="3">SUM(P16:P27)</f>
        <v>0</v>
      </c>
      <c r="Q29" s="365">
        <f t="shared" si="3"/>
        <v>0</v>
      </c>
      <c r="R29" s="368">
        <f>SUM(R16:R27)/6</f>
        <v>0</v>
      </c>
      <c r="S29" s="100"/>
      <c r="T29" s="101"/>
      <c r="U29" s="101" t="e">
        <f>SUM(U16:U27)</f>
        <v>#REF!</v>
      </c>
      <c r="W29" s="376" t="str">
        <f>IF(W28=0,"",IF(W28&gt;0,SUM(W16:W27)/COUNT(W16:W27)))</f>
        <v/>
      </c>
      <c r="X29" s="378" t="str">
        <f>IF(X28=0,"",IF(X28&gt;0,SUM(X16:X27)/COUNT(X16:X27)))</f>
        <v/>
      </c>
      <c r="Y29" s="378" t="str">
        <f t="shared" ref="Y29:AB29" si="4">IF(Y28=0,"",IF(Y28&gt;0,SUM(Y16:Y27)/COUNT(Y16:Y27)))</f>
        <v/>
      </c>
      <c r="Z29" s="378" t="str">
        <f t="shared" si="4"/>
        <v/>
      </c>
      <c r="AA29" s="378" t="str">
        <f t="shared" si="4"/>
        <v/>
      </c>
      <c r="AB29" s="374" t="str">
        <f t="shared" si="4"/>
        <v/>
      </c>
    </row>
    <row r="30" spans="1:28" ht="15" customHeight="1" x14ac:dyDescent="0.25">
      <c r="B30" s="333"/>
      <c r="C30" s="334"/>
      <c r="D30" s="341"/>
      <c r="E30" s="343"/>
      <c r="F30" s="352" t="str">
        <f>IF(F28=0,"",IF(G28=0,"",IF(F28+G28&gt;0,(F29+G29)/2)))</f>
        <v/>
      </c>
      <c r="G30" s="347"/>
      <c r="H30" s="347" t="str">
        <f>IF(H28=0,"",IF(I28=0,"",IF(H28+I28&gt;0,(H29+I29)/2)))</f>
        <v/>
      </c>
      <c r="I30" s="347"/>
      <c r="J30" s="347" t="str">
        <f>IF(J28=0,"",IF(K28=0,"",IF(J28+K28&gt;0,(J29+K29)/2)))</f>
        <v/>
      </c>
      <c r="K30" s="356"/>
      <c r="L30" s="128"/>
      <c r="M30" s="360"/>
      <c r="N30" s="125"/>
      <c r="O30" s="363"/>
      <c r="P30" s="11"/>
      <c r="Q30" s="366"/>
      <c r="R30" s="369"/>
      <c r="S30" s="88"/>
      <c r="W30" s="377"/>
      <c r="X30" s="379"/>
      <c r="Y30" s="379"/>
      <c r="Z30" s="379"/>
      <c r="AA30" s="379"/>
      <c r="AB30" s="375"/>
    </row>
    <row r="31" spans="1:28" ht="13.8" thickBot="1" x14ac:dyDescent="0.3">
      <c r="B31" s="335"/>
      <c r="C31" s="336"/>
      <c r="D31" s="342"/>
      <c r="E31" s="343"/>
      <c r="F31" s="353" t="s">
        <v>85</v>
      </c>
      <c r="G31" s="345"/>
      <c r="H31" s="358" t="s">
        <v>31</v>
      </c>
      <c r="I31" s="345"/>
      <c r="J31" s="345" t="s">
        <v>32</v>
      </c>
      <c r="K31" s="346"/>
      <c r="M31" s="361"/>
      <c r="N31" s="126"/>
      <c r="O31" s="364"/>
      <c r="P31" s="123">
        <f>P29*B29</f>
        <v>0</v>
      </c>
      <c r="Q31" s="367"/>
      <c r="R31" s="370"/>
      <c r="S31" s="3"/>
      <c r="T31" s="3"/>
      <c r="U31" s="3"/>
      <c r="V31" s="3"/>
      <c r="W31" s="353" t="s">
        <v>85</v>
      </c>
      <c r="X31" s="345"/>
      <c r="Y31" s="358" t="s">
        <v>31</v>
      </c>
      <c r="Z31" s="345"/>
      <c r="AA31" s="345" t="s">
        <v>32</v>
      </c>
      <c r="AB31" s="346"/>
    </row>
    <row r="32" spans="1:28" ht="13.8" thickTop="1" x14ac:dyDescent="0.25"/>
  </sheetData>
  <sheetProtection sheet="1" objects="1" scenarios="1"/>
  <mergeCells count="46">
    <mergeCell ref="AB5:AB6"/>
    <mergeCell ref="W5:AA6"/>
    <mergeCell ref="G5:J6"/>
    <mergeCell ref="AB29:AB30"/>
    <mergeCell ref="W31:X31"/>
    <mergeCell ref="Y31:Z31"/>
    <mergeCell ref="AA31:AB31"/>
    <mergeCell ref="W29:W30"/>
    <mergeCell ref="X29:X30"/>
    <mergeCell ref="Y29:Y30"/>
    <mergeCell ref="Z29:Z30"/>
    <mergeCell ref="AA29:AA30"/>
    <mergeCell ref="W8:AB8"/>
    <mergeCell ref="W9:X9"/>
    <mergeCell ref="Y9:Z9"/>
    <mergeCell ref="AA9:AB9"/>
    <mergeCell ref="W10:X10"/>
    <mergeCell ref="Y10:Z10"/>
    <mergeCell ref="AA10:AB10"/>
    <mergeCell ref="O8:R8"/>
    <mergeCell ref="H31:I31"/>
    <mergeCell ref="M29:M31"/>
    <mergeCell ref="O29:O31"/>
    <mergeCell ref="Q29:Q31"/>
    <mergeCell ref="R29:R31"/>
    <mergeCell ref="B5:D5"/>
    <mergeCell ref="B6:D6"/>
    <mergeCell ref="J8:K8"/>
    <mergeCell ref="B8:D8"/>
    <mergeCell ref="J30:K30"/>
    <mergeCell ref="B2:AB2"/>
    <mergeCell ref="C9:C11"/>
    <mergeCell ref="B29:C31"/>
    <mergeCell ref="K5:K6"/>
    <mergeCell ref="E8:E11"/>
    <mergeCell ref="D29:D31"/>
    <mergeCell ref="E29:E31"/>
    <mergeCell ref="E16:E27"/>
    <mergeCell ref="J31:K31"/>
    <mergeCell ref="F8:G8"/>
    <mergeCell ref="H8:I8"/>
    <mergeCell ref="H30:I30"/>
    <mergeCell ref="E5:F5"/>
    <mergeCell ref="E6:F6"/>
    <mergeCell ref="F30:G30"/>
    <mergeCell ref="F31:G31"/>
  </mergeCells>
  <conditionalFormatting sqref="C16:C27">
    <cfRule type="cellIs" dxfId="69" priority="23" operator="equal">
      <formula>0</formula>
    </cfRule>
  </conditionalFormatting>
  <conditionalFormatting sqref="E5:E6 D7">
    <cfRule type="cellIs" dxfId="68" priority="76" stopIfTrue="1" operator="equal">
      <formula>"nee"</formula>
    </cfRule>
    <cfRule type="cellIs" dxfId="67" priority="75" stopIfTrue="1" operator="equal">
      <formula>"ja"</formula>
    </cfRule>
  </conditionalFormatting>
  <conditionalFormatting sqref="E16">
    <cfRule type="cellIs" dxfId="66" priority="92" stopIfTrue="1" operator="equal">
      <formula>"x"</formula>
    </cfRule>
  </conditionalFormatting>
  <conditionalFormatting sqref="F16:K27">
    <cfRule type="cellIs" dxfId="65" priority="24" operator="equal">
      <formula>""</formula>
    </cfRule>
    <cfRule type="cellIs" dxfId="64" priority="26" operator="greaterThanOrEqual">
      <formula>$K$5</formula>
    </cfRule>
    <cfRule type="cellIs" dxfId="63" priority="25" operator="lessThan">
      <formula>$K$5</formula>
    </cfRule>
  </conditionalFormatting>
  <conditionalFormatting sqref="F29:K30 M29:M31">
    <cfRule type="cellIs" dxfId="62" priority="22" operator="greaterThanOrEqual">
      <formula>$K$5</formula>
    </cfRule>
    <cfRule type="cellIs" dxfId="61" priority="20" operator="equal">
      <formula>0</formula>
    </cfRule>
    <cfRule type="cellIs" dxfId="60" priority="21" operator="lessThan">
      <formula>$K$5</formula>
    </cfRule>
  </conditionalFormatting>
  <conditionalFormatting sqref="M16 M18 M20 M22 M24 M26">
    <cfRule type="cellIs" dxfId="59" priority="32" operator="greaterThanOrEqual">
      <formula>$K$5</formula>
    </cfRule>
    <cfRule type="cellIs" dxfId="58" priority="31" operator="lessThan">
      <formula>$K$5</formula>
    </cfRule>
    <cfRule type="cellIs" dxfId="57" priority="30" operator="equal">
      <formula>""</formula>
    </cfRule>
  </conditionalFormatting>
  <conditionalFormatting sqref="O16 O18 O20 O22 O24 O26">
    <cfRule type="cellIs" dxfId="56" priority="101" stopIfTrue="1" operator="equal">
      <formula>""</formula>
    </cfRule>
    <cfRule type="cellIs" dxfId="55" priority="100" stopIfTrue="1" operator="greaterThanOrEqual">
      <formula>1</formula>
    </cfRule>
  </conditionalFormatting>
  <conditionalFormatting sqref="R16 R18 R20 R22 R24 R26 R29:R31">
    <cfRule type="cellIs" dxfId="54" priority="27" operator="equal">
      <formula>""</formula>
    </cfRule>
    <cfRule type="cellIs" dxfId="53" priority="28" operator="lessThan">
      <formula>$K$5</formula>
    </cfRule>
    <cfRule type="cellIs" dxfId="52" priority="29" operator="greaterThanOrEqual">
      <formula>$K$5</formula>
    </cfRule>
  </conditionalFormatting>
  <conditionalFormatting sqref="S16:S30">
    <cfRule type="expression" dxfId="51" priority="77" stopIfTrue="1">
      <formula>#REF!="ja"</formula>
    </cfRule>
  </conditionalFormatting>
  <conditionalFormatting sqref="T16:U28">
    <cfRule type="expression" dxfId="50" priority="80" stopIfTrue="1">
      <formula>#REF!="ja"</formula>
    </cfRule>
  </conditionalFormatting>
  <conditionalFormatting sqref="U29:V30">
    <cfRule type="expression" dxfId="49" priority="19" stopIfTrue="1">
      <formula>#REF!="ja"</formula>
    </cfRule>
  </conditionalFormatting>
  <conditionalFormatting sqref="W16:W27 Y16:Y27 AA16:AA27">
    <cfRule type="cellIs" dxfId="48" priority="18" operator="lessThan">
      <formula>0.85</formula>
    </cfRule>
    <cfRule type="cellIs" dxfId="47" priority="17" operator="greaterThanOrEqual">
      <formula>0.85</formula>
    </cfRule>
  </conditionalFormatting>
  <conditionalFormatting sqref="W29:W30 Y29:Y30 AA29:AA30">
    <cfRule type="cellIs" dxfId="46" priority="9" operator="greaterThan">
      <formula>0</formula>
    </cfRule>
    <cfRule type="cellIs" dxfId="45" priority="8" operator="greaterThanOrEqual">
      <formula>0.85</formula>
    </cfRule>
  </conditionalFormatting>
  <conditionalFormatting sqref="W16:AB27">
    <cfRule type="cellIs" dxfId="44" priority="10" operator="equal">
      <formula>""</formula>
    </cfRule>
  </conditionalFormatting>
  <conditionalFormatting sqref="W29:AB30">
    <cfRule type="cellIs" dxfId="43" priority="1" operator="equal">
      <formula>""</formula>
    </cfRule>
  </conditionalFormatting>
  <conditionalFormatting sqref="X16:X27 Z16:Z27">
    <cfRule type="cellIs" dxfId="42" priority="15" operator="greaterThan">
      <formula>0</formula>
    </cfRule>
    <cfRule type="cellIs" dxfId="41" priority="14" operator="greaterThanOrEqual">
      <formula>$AB$5</formula>
    </cfRule>
  </conditionalFormatting>
  <conditionalFormatting sqref="X29:X30 Z29:Z30">
    <cfRule type="cellIs" dxfId="40" priority="5" operator="greaterThanOrEqual">
      <formula>$AB$5</formula>
    </cfRule>
    <cfRule type="cellIs" dxfId="39" priority="6" operator="greaterThan">
      <formula>0</formula>
    </cfRule>
  </conditionalFormatting>
  <conditionalFormatting sqref="AB16:AB27">
    <cfRule type="cellIs" dxfId="38" priority="12" operator="greaterThan">
      <formula>0</formula>
    </cfRule>
    <cfRule type="cellIs" dxfId="37" priority="11" operator="greaterThan">
      <formula>$AB$5</formula>
    </cfRule>
  </conditionalFormatting>
  <conditionalFormatting sqref="AB29:AB30">
    <cfRule type="cellIs" dxfId="36" priority="2" operator="greaterThanOrEqual">
      <formula>$AB$5</formula>
    </cfRule>
    <cfRule type="cellIs" dxfId="35" priority="3" operator="greaterThan">
      <formula>0</formula>
    </cfRule>
  </conditionalFormatting>
  <dataValidations count="3">
    <dataValidation type="list" allowBlank="1" showInputMessage="1" showErrorMessage="1" sqref="E5" xr:uid="{60A203CF-8C6F-4A2B-A026-3DC051F4CC5C}">
      <formula1>"ja,nee,"</formula1>
    </dataValidation>
    <dataValidation allowBlank="1" showInputMessage="1" showErrorMessage="1" promptTitle="in te vullen niveau" prompt="vul in: A-B-C-D-E_x000a_     of: 1-2-3-4-5" sqref="L16:L27" xr:uid="{CE46E315-E4E7-4CFE-B98E-DC891C1479C2}"/>
    <dataValidation allowBlank="1" showInputMessage="1" showErrorMessage="1" promptTitle="specifieke onderwijsbehoefte" prompt="zet een x voor een leerling met_x000a_een specifieke onderwijsbehoefte" sqref="E16" xr:uid="{86B2845A-7BF0-43E5-B72A-C97D2320E543}"/>
  </dataValidations>
  <pageMargins left="0.31496062992125984" right="0.27559055118110237" top="0.59055118110236227" bottom="0.23622047244094491" header="0.11811023622047245" footer="0.15748031496062992"/>
  <pageSetup paperSize="9" scale="73" orientation="landscape" r:id="rId1"/>
  <headerFooter alignWithMargins="0">
    <oddFooter>&amp;L&amp;8© Meesterwerk</oddFooter>
  </headerFooter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60D71-E683-4A10-A31F-7788F3144673}">
  <sheetPr>
    <tabColor rgb="FF92D050"/>
    <pageSetUpPr fitToPage="1"/>
  </sheetPr>
  <dimension ref="A1:AE32"/>
  <sheetViews>
    <sheetView showGridLines="0" showRowColHeaders="0" zoomScale="95" zoomScaleNormal="9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8.21875" style="103" customWidth="1"/>
    <col min="3" max="3" width="7.2187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77734375" style="4" bestFit="1" customWidth="1"/>
    <col min="9" max="9" width="10.7773437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21875" hidden="1" customWidth="1"/>
    <col min="17" max="17" width="9.44140625" bestFit="1" customWidth="1"/>
    <col min="19" max="21" width="9.21875" style="4" hidden="1" customWidth="1"/>
    <col min="22" max="22" width="2.5546875" style="4" customWidth="1"/>
    <col min="23" max="28" width="9.21875" style="4" customWidth="1"/>
    <col min="29" max="29" width="9.5546875" customWidth="1"/>
  </cols>
  <sheetData>
    <row r="1" spans="2:31" ht="13.8" thickBot="1" x14ac:dyDescent="0.3">
      <c r="H1" s="75"/>
      <c r="I1" s="75"/>
      <c r="J1" s="75"/>
      <c r="K1" s="75"/>
      <c r="L1" s="75"/>
    </row>
    <row r="2" spans="2:31" ht="25.2" thickBot="1" x14ac:dyDescent="0.3">
      <c r="B2" s="325" t="s">
        <v>170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7"/>
    </row>
    <row r="4" spans="2:31" x14ac:dyDescent="0.25">
      <c r="B4" s="133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31" ht="13.2" customHeight="1" x14ac:dyDescent="0.25">
      <c r="B5" s="306" t="s">
        <v>28</v>
      </c>
      <c r="C5" s="307"/>
      <c r="D5" s="307"/>
      <c r="E5" s="348" t="s">
        <v>75</v>
      </c>
      <c r="F5" s="349"/>
      <c r="G5" s="372" t="s">
        <v>86</v>
      </c>
      <c r="H5" s="372"/>
      <c r="I5" s="372"/>
      <c r="J5" s="373"/>
      <c r="K5" s="337">
        <v>0.65</v>
      </c>
      <c r="W5" s="372" t="s">
        <v>168</v>
      </c>
      <c r="X5" s="372"/>
      <c r="Y5" s="372"/>
      <c r="Z5" s="372"/>
      <c r="AA5" s="373"/>
      <c r="AB5" s="371">
        <v>0.47099999999999997</v>
      </c>
      <c r="AC5" s="21"/>
      <c r="AD5" s="21"/>
      <c r="AE5" s="21"/>
    </row>
    <row r="6" spans="2:31" ht="13.2" customHeight="1" x14ac:dyDescent="0.25">
      <c r="B6" s="306" t="s">
        <v>27</v>
      </c>
      <c r="C6" s="307"/>
      <c r="D6" s="307"/>
      <c r="E6" s="350" t="str">
        <f>IF(E5="ja","nee",IF(E5="nee","ja",IF(E5="","")))</f>
        <v>nee</v>
      </c>
      <c r="F6" s="351"/>
      <c r="G6" s="372"/>
      <c r="H6" s="372"/>
      <c r="I6" s="372"/>
      <c r="J6" s="373"/>
      <c r="K6" s="337"/>
      <c r="W6" s="372"/>
      <c r="X6" s="372"/>
      <c r="Y6" s="372"/>
      <c r="Z6" s="372"/>
      <c r="AA6" s="373"/>
      <c r="AB6" s="371"/>
      <c r="AD6" s="4"/>
      <c r="AE6" s="4"/>
    </row>
    <row r="7" spans="2:31" ht="13.8" thickBot="1" x14ac:dyDescent="0.3">
      <c r="B7" s="135"/>
      <c r="C7" s="15"/>
      <c r="D7" s="16"/>
      <c r="AD7" s="4"/>
      <c r="AE7" s="4"/>
    </row>
    <row r="8" spans="2:31" ht="13.8" thickTop="1" x14ac:dyDescent="0.25">
      <c r="B8" s="299" t="s">
        <v>68</v>
      </c>
      <c r="C8" s="354"/>
      <c r="D8" s="355"/>
      <c r="E8" s="338"/>
      <c r="F8" s="299" t="s">
        <v>85</v>
      </c>
      <c r="G8" s="300"/>
      <c r="H8" s="299" t="s">
        <v>31</v>
      </c>
      <c r="I8" s="300"/>
      <c r="J8" s="302" t="s">
        <v>32</v>
      </c>
      <c r="K8" s="309"/>
      <c r="L8" s="112"/>
      <c r="M8" s="130"/>
      <c r="O8" s="299" t="s">
        <v>68</v>
      </c>
      <c r="P8" s="354"/>
      <c r="Q8" s="354"/>
      <c r="R8" s="355"/>
      <c r="S8" s="40"/>
      <c r="W8" s="380" t="s">
        <v>112</v>
      </c>
      <c r="X8" s="381"/>
      <c r="Y8" s="381"/>
      <c r="Z8" s="381"/>
      <c r="AA8" s="381"/>
      <c r="AB8" s="382"/>
      <c r="AD8" s="4"/>
      <c r="AE8" s="4"/>
    </row>
    <row r="9" spans="2:31" ht="17.100000000000001" customHeight="1" x14ac:dyDescent="0.25">
      <c r="B9" s="132" t="s">
        <v>0</v>
      </c>
      <c r="C9" s="328" t="s">
        <v>87</v>
      </c>
      <c r="D9" s="132" t="s">
        <v>83</v>
      </c>
      <c r="E9" s="339"/>
      <c r="F9" s="82" t="s">
        <v>56</v>
      </c>
      <c r="G9" s="82" t="s">
        <v>57</v>
      </c>
      <c r="H9" s="82" t="s">
        <v>58</v>
      </c>
      <c r="I9" s="83" t="s">
        <v>80</v>
      </c>
      <c r="J9" s="82" t="s">
        <v>59</v>
      </c>
      <c r="K9" s="139" t="s">
        <v>60</v>
      </c>
      <c r="L9" s="95"/>
      <c r="M9" s="115" t="s">
        <v>61</v>
      </c>
      <c r="N9" s="94"/>
      <c r="O9" s="38" t="s">
        <v>39</v>
      </c>
      <c r="P9" s="19" t="s">
        <v>26</v>
      </c>
      <c r="Q9" s="38" t="s">
        <v>37</v>
      </c>
      <c r="R9" s="23" t="s">
        <v>42</v>
      </c>
      <c r="S9" s="22" t="s">
        <v>9</v>
      </c>
      <c r="T9" s="6" t="s">
        <v>9</v>
      </c>
      <c r="U9" s="6" t="s">
        <v>10</v>
      </c>
      <c r="V9" s="45"/>
      <c r="W9" s="383" t="s">
        <v>57</v>
      </c>
      <c r="X9" s="383"/>
      <c r="Y9" s="383" t="s">
        <v>58</v>
      </c>
      <c r="Z9" s="383"/>
      <c r="AA9" s="383" t="s">
        <v>113</v>
      </c>
      <c r="AB9" s="383"/>
    </row>
    <row r="10" spans="2:31" x14ac:dyDescent="0.25">
      <c r="B10" s="27"/>
      <c r="C10" s="329"/>
      <c r="D10" s="140" t="s">
        <v>84</v>
      </c>
      <c r="E10" s="339"/>
      <c r="F10" s="84" t="s">
        <v>11</v>
      </c>
      <c r="G10" s="84" t="s">
        <v>12</v>
      </c>
      <c r="H10" s="84"/>
      <c r="I10" s="85" t="s">
        <v>58</v>
      </c>
      <c r="J10" s="84" t="s">
        <v>13</v>
      </c>
      <c r="K10" s="141" t="s">
        <v>14</v>
      </c>
      <c r="L10" s="95"/>
      <c r="M10" s="116" t="s">
        <v>33</v>
      </c>
      <c r="N10" s="94"/>
      <c r="O10" s="39"/>
      <c r="P10" s="109"/>
      <c r="Q10" s="39" t="s">
        <v>38</v>
      </c>
      <c r="R10" s="24" t="s">
        <v>43</v>
      </c>
      <c r="S10" s="20"/>
      <c r="T10" s="8"/>
      <c r="U10" s="8"/>
      <c r="V10" s="45"/>
      <c r="W10" s="357" t="s">
        <v>12</v>
      </c>
      <c r="X10" s="357"/>
      <c r="Y10" s="357"/>
      <c r="Z10" s="357"/>
      <c r="AA10" s="357"/>
      <c r="AB10" s="357"/>
    </row>
    <row r="11" spans="2:31" s="13" customFormat="1" x14ac:dyDescent="0.25">
      <c r="B11" s="28"/>
      <c r="C11" s="330"/>
      <c r="D11" s="28"/>
      <c r="E11" s="339"/>
      <c r="F11" s="86" t="s">
        <v>29</v>
      </c>
      <c r="G11" s="86" t="s">
        <v>29</v>
      </c>
      <c r="H11" s="86" t="s">
        <v>29</v>
      </c>
      <c r="I11" s="86" t="s">
        <v>29</v>
      </c>
      <c r="J11" s="86" t="s">
        <v>30</v>
      </c>
      <c r="K11" s="142" t="s">
        <v>30</v>
      </c>
      <c r="L11" s="95"/>
      <c r="M11" s="117" t="s">
        <v>34</v>
      </c>
      <c r="N11" s="94"/>
      <c r="O11" s="18" t="s">
        <v>40</v>
      </c>
      <c r="P11" s="110"/>
      <c r="Q11" s="18" t="s">
        <v>41</v>
      </c>
      <c r="R11" s="25" t="s">
        <v>44</v>
      </c>
      <c r="S11" s="20"/>
      <c r="T11" s="7"/>
      <c r="U11" s="7"/>
      <c r="V11" s="46"/>
      <c r="W11" s="200" t="s">
        <v>114</v>
      </c>
      <c r="X11" s="200" t="s">
        <v>115</v>
      </c>
      <c r="Y11" s="200" t="s">
        <v>114</v>
      </c>
      <c r="Z11" s="200" t="s">
        <v>115</v>
      </c>
      <c r="AA11" s="200" t="s">
        <v>114</v>
      </c>
      <c r="AB11" s="200" t="s">
        <v>119</v>
      </c>
    </row>
    <row r="12" spans="2:31" s="13" customFormat="1" ht="12.45" hidden="1" customHeight="1" x14ac:dyDescent="0.25">
      <c r="B12" s="64" t="s">
        <v>76</v>
      </c>
      <c r="C12" s="131"/>
      <c r="D12" s="89" t="s">
        <v>15</v>
      </c>
      <c r="E12" s="107" t="s">
        <v>70</v>
      </c>
      <c r="F12" s="87" t="s">
        <v>71</v>
      </c>
      <c r="G12" s="63" t="s">
        <v>16</v>
      </c>
      <c r="H12" s="64" t="s">
        <v>70</v>
      </c>
      <c r="I12" s="64"/>
      <c r="J12" s="63" t="s">
        <v>72</v>
      </c>
      <c r="K12" s="89" t="s">
        <v>73</v>
      </c>
      <c r="L12" s="45"/>
      <c r="M12" s="116" t="s">
        <v>19</v>
      </c>
      <c r="N12" s="94"/>
      <c r="O12" s="56" t="s">
        <v>18</v>
      </c>
      <c r="P12" s="107"/>
      <c r="Q12" s="56" t="s">
        <v>70</v>
      </c>
      <c r="R12" s="7" t="s">
        <v>70</v>
      </c>
      <c r="S12" s="3"/>
      <c r="T12" s="3"/>
      <c r="U12" s="3"/>
      <c r="V12" s="3"/>
      <c r="W12" s="63"/>
      <c r="X12" s="63"/>
      <c r="Y12" s="63"/>
      <c r="Z12" s="63"/>
      <c r="AA12" s="63"/>
      <c r="AB12" s="63"/>
    </row>
    <row r="13" spans="2:31" s="13" customFormat="1" ht="12.45" hidden="1" customHeight="1" x14ac:dyDescent="0.25">
      <c r="B13" s="64" t="s">
        <v>18</v>
      </c>
      <c r="C13" s="131"/>
      <c r="D13" s="89"/>
      <c r="E13" s="107"/>
      <c r="F13" s="87"/>
      <c r="G13" s="63"/>
      <c r="H13" s="64"/>
      <c r="I13" s="64"/>
      <c r="J13" s="63"/>
      <c r="K13" s="89"/>
      <c r="L13" s="45"/>
      <c r="M13" s="116"/>
      <c r="N13" s="94"/>
      <c r="O13" s="56"/>
      <c r="P13" s="107"/>
      <c r="Q13" s="56"/>
      <c r="R13" s="7"/>
      <c r="S13" s="3"/>
      <c r="T13" s="3"/>
      <c r="U13" s="3"/>
      <c r="V13" s="3"/>
      <c r="W13" s="63"/>
      <c r="X13" s="63"/>
      <c r="Y13" s="63"/>
      <c r="Z13" s="63"/>
      <c r="AA13" s="63"/>
      <c r="AB13" s="63"/>
    </row>
    <row r="14" spans="2:31" s="13" customFormat="1" ht="12.45" hidden="1" customHeight="1" x14ac:dyDescent="0.25">
      <c r="B14" s="64" t="s">
        <v>77</v>
      </c>
      <c r="C14" s="131"/>
      <c r="D14" s="89"/>
      <c r="E14" s="107"/>
      <c r="F14" s="87"/>
      <c r="G14" s="63"/>
      <c r="H14" s="64"/>
      <c r="I14" s="64"/>
      <c r="J14" s="63"/>
      <c r="K14" s="89"/>
      <c r="L14" s="45"/>
      <c r="M14" s="116"/>
      <c r="N14" s="94"/>
      <c r="O14" s="56"/>
      <c r="P14" s="107"/>
      <c r="Q14" s="56"/>
      <c r="R14" s="7"/>
      <c r="S14" s="3"/>
      <c r="T14" s="3"/>
      <c r="U14" s="3"/>
      <c r="V14" s="3"/>
      <c r="W14" s="63"/>
      <c r="X14" s="63"/>
      <c r="Y14" s="63"/>
      <c r="Z14" s="63"/>
      <c r="AA14" s="63"/>
      <c r="AB14" s="63"/>
    </row>
    <row r="15" spans="2:31" s="13" customFormat="1" ht="12.45" hidden="1" customHeight="1" x14ac:dyDescent="0.25">
      <c r="B15" s="64" t="s">
        <v>78</v>
      </c>
      <c r="C15" s="131"/>
      <c r="D15" s="89"/>
      <c r="E15" s="107"/>
      <c r="F15" s="87"/>
      <c r="G15" s="63"/>
      <c r="H15" s="64"/>
      <c r="I15" s="64"/>
      <c r="J15" s="63"/>
      <c r="K15" s="89"/>
      <c r="L15" s="45"/>
      <c r="M15" s="116"/>
      <c r="N15" s="94"/>
      <c r="O15" s="56"/>
      <c r="P15" s="107"/>
      <c r="Q15" s="56"/>
      <c r="R15" s="7"/>
      <c r="S15" s="3"/>
      <c r="T15" s="3"/>
      <c r="U15" s="3"/>
      <c r="V15" s="3"/>
      <c r="W15" s="63"/>
      <c r="X15" s="63"/>
      <c r="Y15" s="63"/>
      <c r="Z15" s="63"/>
      <c r="AA15" s="63"/>
      <c r="AB15" s="63"/>
    </row>
    <row r="16" spans="2:31" ht="15" customHeight="1" x14ac:dyDescent="0.25">
      <c r="B16" s="136">
        <f>'M3'!$C$2</f>
        <v>3</v>
      </c>
      <c r="C16" s="136">
        <f>'M3'!$D$2</f>
        <v>0</v>
      </c>
      <c r="D16" s="129">
        <f>'M3'!$B$54</f>
        <v>0</v>
      </c>
      <c r="E16" s="344"/>
      <c r="F16" s="143" t="str">
        <f>'E3'!G54</f>
        <v/>
      </c>
      <c r="G16" s="143" t="str">
        <f>'E3'!H54</f>
        <v/>
      </c>
      <c r="H16" s="143" t="str">
        <f>'E3'!I54</f>
        <v/>
      </c>
      <c r="I16" s="143" t="str">
        <f>'E3'!J54</f>
        <v/>
      </c>
      <c r="J16" s="143" t="str">
        <f>'E3'!K54</f>
        <v/>
      </c>
      <c r="K16" s="143" t="str">
        <f>'E3'!L54</f>
        <v/>
      </c>
      <c r="L16" s="97"/>
      <c r="M16" s="118" t="str">
        <f>'E3'!$AJ$54</f>
        <v/>
      </c>
      <c r="N16" s="113"/>
      <c r="O16" s="90">
        <f>'E3'!$AN$55</f>
        <v>0</v>
      </c>
      <c r="P16" s="40">
        <f>'E3'!AO55</f>
        <v>0</v>
      </c>
      <c r="Q16" s="90">
        <f>'E3'!$AO$55</f>
        <v>0</v>
      </c>
      <c r="R16" s="80">
        <f>'E3'!$AP$54</f>
        <v>1</v>
      </c>
      <c r="S16" s="81">
        <f>'E3'!AQ54</f>
        <v>0</v>
      </c>
      <c r="T16" s="60" t="e">
        <f>IF(#REF!="","",IF(#REF!="pro",1,IF(#REF!="lwoo",2,IF(#REF!="vmbo-b",3,IF(#REF!="vmbo-k",4,IF(#REF!="vmbo-g",5,IF(#REF!="vmbo-t",6,IF(#REF!="havo",7))))))))</f>
        <v>#REF!</v>
      </c>
      <c r="U16" s="61" t="e">
        <f>IF(T16="",0,IF(T16&lt;#REF!,0,IF(T16&gt;=#REF!,1)))</f>
        <v>#REF!</v>
      </c>
      <c r="W16" s="240" t="str">
        <f>'E3'!$AR$55</f>
        <v/>
      </c>
      <c r="X16" s="240" t="str">
        <f>'E3'!$AR$56</f>
        <v/>
      </c>
      <c r="Y16" s="240" t="str">
        <f>'E3'!$AS$55</f>
        <v/>
      </c>
      <c r="Z16" s="240" t="str">
        <f>'E3'!$AS$56</f>
        <v/>
      </c>
      <c r="AA16" s="240" t="str">
        <f>'E3'!$AT$55</f>
        <v/>
      </c>
      <c r="AB16" s="240" t="str">
        <f>'E3'!$AT$56</f>
        <v/>
      </c>
    </row>
    <row r="17" spans="1:28" ht="15" customHeight="1" x14ac:dyDescent="0.25">
      <c r="B17" s="136"/>
      <c r="C17" s="78"/>
      <c r="D17" s="66"/>
      <c r="E17" s="344"/>
      <c r="F17" s="129"/>
      <c r="G17" s="129"/>
      <c r="H17" s="129"/>
      <c r="I17" s="129"/>
      <c r="J17" s="129"/>
      <c r="K17" s="129"/>
      <c r="L17" s="96"/>
      <c r="M17" s="119"/>
      <c r="N17" s="113"/>
      <c r="O17" s="91"/>
      <c r="P17" s="40"/>
      <c r="Q17" s="91" t="str">
        <f>IF(E17="","",IF(E17="X",M17))</f>
        <v/>
      </c>
      <c r="R17" s="114"/>
      <c r="S17" s="59"/>
      <c r="T17" s="60" t="e">
        <f>IF(#REF!="","",IF(#REF!="pro",1,IF(#REF!="lwoo",2,IF(#REF!="vmbo-b",3,IF(#REF!="vmbo-k",4,IF(#REF!="vmbo-g",5,IF(#REF!="vmbo-t",6,IF(#REF!="havo",7))))))))</f>
        <v>#REF!</v>
      </c>
      <c r="U17" s="61" t="e">
        <f>IF(T17="",0,IF(T17&lt;#REF!,0,IF(T17&gt;=#REF!,1)))</f>
        <v>#REF!</v>
      </c>
      <c r="W17" s="241"/>
      <c r="X17" s="241"/>
      <c r="Y17" s="241"/>
      <c r="Z17" s="241"/>
      <c r="AA17" s="241"/>
      <c r="AB17" s="241"/>
    </row>
    <row r="18" spans="1:28" ht="15" customHeight="1" x14ac:dyDescent="0.25">
      <c r="B18" s="137">
        <f>'M4'!$C$2</f>
        <v>4</v>
      </c>
      <c r="C18" s="137">
        <f>'M4'!$D$2</f>
        <v>0</v>
      </c>
      <c r="D18" s="66">
        <f>'M4'!$B$54</f>
        <v>0</v>
      </c>
      <c r="E18" s="344"/>
      <c r="F18" s="143" t="str">
        <f>'E4'!G54</f>
        <v/>
      </c>
      <c r="G18" s="143" t="str">
        <f>'E4'!H54</f>
        <v/>
      </c>
      <c r="H18" s="143" t="str">
        <f>'E4'!I54</f>
        <v/>
      </c>
      <c r="I18" s="143" t="str">
        <f>'E4'!J54</f>
        <v/>
      </c>
      <c r="J18" s="143" t="str">
        <f>'E4'!K54</f>
        <v/>
      </c>
      <c r="K18" s="143" t="str">
        <f>'E4'!L54</f>
        <v/>
      </c>
      <c r="L18" s="97"/>
      <c r="M18" s="119" t="str">
        <f>'E4'!$AJ$54</f>
        <v/>
      </c>
      <c r="N18" s="113"/>
      <c r="O18" s="92">
        <f>'E4'!$AN$55</f>
        <v>0</v>
      </c>
      <c r="P18" s="40">
        <f>'M3'!AO57</f>
        <v>0</v>
      </c>
      <c r="Q18" s="92">
        <f>'E4'!$AO$55</f>
        <v>0</v>
      </c>
      <c r="R18" s="80">
        <f>'E4'!$AP$54</f>
        <v>1</v>
      </c>
      <c r="S18" s="81">
        <f>'E4'!AQ54</f>
        <v>0</v>
      </c>
      <c r="T18" s="60" t="e">
        <f>IF(#REF!="","",IF(#REF!="pro",1,IF(#REF!="lwoo",2,IF(#REF!="vmbo-b",3,IF(#REF!="vmbo-k",4,IF(#REF!="vmbo-g",5,IF(#REF!="vmbo-t",6,IF(#REF!="havo",7))))))))</f>
        <v>#REF!</v>
      </c>
      <c r="U18" s="61" t="e">
        <f>IF(T18="",0,IF(T18&lt;#REF!,0,IF(T18&gt;=#REF!,1)))</f>
        <v>#REF!</v>
      </c>
      <c r="W18" s="240" t="str">
        <f>'E4'!$AR$55</f>
        <v/>
      </c>
      <c r="X18" s="240" t="str">
        <f>'E4'!$AR$56</f>
        <v/>
      </c>
      <c r="Y18" s="240" t="str">
        <f>'E4'!$AS$55</f>
        <v/>
      </c>
      <c r="Z18" s="240" t="str">
        <f>'E4'!$AS$56</f>
        <v/>
      </c>
      <c r="AA18" s="240" t="str">
        <f>'E4'!$AT$55</f>
        <v/>
      </c>
      <c r="AB18" s="240" t="str">
        <f>'E4'!$AT$56</f>
        <v/>
      </c>
    </row>
    <row r="19" spans="1:28" ht="15" customHeight="1" x14ac:dyDescent="0.25">
      <c r="B19" s="138"/>
      <c r="C19" s="146"/>
      <c r="D19" s="66"/>
      <c r="E19" s="344"/>
      <c r="F19" s="129"/>
      <c r="G19" s="144"/>
      <c r="H19" s="129"/>
      <c r="I19" s="144"/>
      <c r="J19" s="129"/>
      <c r="K19" s="129"/>
      <c r="L19" s="96"/>
      <c r="M19" s="119"/>
      <c r="N19" s="113"/>
      <c r="O19" s="91"/>
      <c r="P19" s="40"/>
      <c r="Q19" s="91" t="str">
        <f>IF(E19="","",IF(E19="X",M19))</f>
        <v/>
      </c>
      <c r="R19" s="114"/>
      <c r="S19" s="59" t="e">
        <f>IF(#REF!="","",IF(#REF!="pro",1,IF(#REF!="lwoo",2,IF(#REF!="vmbo-b",3,IF(#REF!="vmbo-k",4,IF(#REF!="vmbo-g",5,IF(#REF!="vmbo-t",6,IF(#REF!="havo",7))))))))</f>
        <v>#REF!</v>
      </c>
      <c r="T19" s="60" t="e">
        <f>IF(#REF!="","",IF(#REF!="pro",1,IF(#REF!="lwoo",2,IF(#REF!="vmbo-b",3,IF(#REF!="vmbo-k",4,IF(#REF!="vmbo-g",5,IF(#REF!="vmbo-t",6,IF(#REF!="havo",7))))))))</f>
        <v>#REF!</v>
      </c>
      <c r="U19" s="61" t="e">
        <f>IF(T19="",0,IF(T19&lt;#REF!,0,IF(T19&gt;=#REF!,1)))</f>
        <v>#REF!</v>
      </c>
      <c r="W19" s="241"/>
      <c r="X19" s="241"/>
      <c r="Y19" s="241"/>
      <c r="Z19" s="241"/>
      <c r="AA19" s="241"/>
      <c r="AB19" s="241"/>
    </row>
    <row r="20" spans="1:28" ht="15" customHeight="1" x14ac:dyDescent="0.25">
      <c r="B20" s="137">
        <f>'M5'!$C$2</f>
        <v>5</v>
      </c>
      <c r="C20" s="137">
        <f>'M5'!$D$2</f>
        <v>0</v>
      </c>
      <c r="D20" s="66">
        <f>'M5'!$B$54</f>
        <v>0</v>
      </c>
      <c r="E20" s="344"/>
      <c r="F20" s="143" t="str">
        <f>'E5'!G54</f>
        <v/>
      </c>
      <c r="G20" s="143" t="str">
        <f>'E5'!H54</f>
        <v/>
      </c>
      <c r="H20" s="143" t="str">
        <f>'E5'!I54</f>
        <v/>
      </c>
      <c r="I20" s="145"/>
      <c r="J20" s="143" t="str">
        <f>'E5'!K54</f>
        <v/>
      </c>
      <c r="K20" s="143" t="str">
        <f>'E5'!L54</f>
        <v/>
      </c>
      <c r="L20" s="97"/>
      <c r="M20" s="119" t="str">
        <f>'E5'!$AJ$54</f>
        <v/>
      </c>
      <c r="N20" s="113"/>
      <c r="O20" s="92">
        <f>'E5'!$AN$55</f>
        <v>0</v>
      </c>
      <c r="P20" s="40">
        <f>'M3'!AO59</f>
        <v>0</v>
      </c>
      <c r="Q20" s="92">
        <f>'E5'!$AO$55</f>
        <v>0</v>
      </c>
      <c r="R20" s="80">
        <f>'E5'!$AP$54</f>
        <v>1</v>
      </c>
      <c r="S20" s="59" t="e">
        <f>IF(#REF!="","",IF(#REF!="pro",1,IF(#REF!="lwoo",2,IF(#REF!="vmbo-b",3,IF(#REF!="vmbo-k",4,IF(#REF!="vmbo-g",5,IF(#REF!="vmbo-t",6,IF(#REF!="havo",7))))))))</f>
        <v>#REF!</v>
      </c>
      <c r="T20" s="60" t="e">
        <f>IF(#REF!="","",IF(#REF!="pro",1,IF(#REF!="lwoo",2,IF(#REF!="vmbo-b",3,IF(#REF!="vmbo-k",4,IF(#REF!="vmbo-g",5,IF(#REF!="vmbo-t",6,IF(#REF!="havo",7))))))))</f>
        <v>#REF!</v>
      </c>
      <c r="U20" s="61" t="e">
        <f>IF(T20="",0,IF(T20&lt;#REF!,0,IF(T20&gt;=#REF!,1)))</f>
        <v>#REF!</v>
      </c>
      <c r="W20" s="240" t="str">
        <f>'E5'!$AR$55</f>
        <v/>
      </c>
      <c r="X20" s="240" t="str">
        <f>'E5'!$AR$56</f>
        <v/>
      </c>
      <c r="Y20" s="240" t="str">
        <f>'E5'!$AS$55</f>
        <v/>
      </c>
      <c r="Z20" s="240" t="str">
        <f>'E5'!$AS$56</f>
        <v/>
      </c>
      <c r="AA20" s="240" t="str">
        <f>'E5'!$AT$55</f>
        <v/>
      </c>
      <c r="AB20" s="240" t="str">
        <f>'E5'!$AT$56</f>
        <v/>
      </c>
    </row>
    <row r="21" spans="1:28" ht="15" customHeight="1" x14ac:dyDescent="0.25">
      <c r="B21" s="138"/>
      <c r="C21" s="146"/>
      <c r="D21" s="66"/>
      <c r="E21" s="344"/>
      <c r="F21" s="129"/>
      <c r="G21" s="144"/>
      <c r="H21" s="129"/>
      <c r="I21" s="144"/>
      <c r="J21" s="129"/>
      <c r="K21" s="129"/>
      <c r="L21" s="96"/>
      <c r="M21" s="119"/>
      <c r="N21" s="113"/>
      <c r="O21" s="91"/>
      <c r="P21" s="40"/>
      <c r="Q21" s="91" t="str">
        <f>IF(E21="","",IF(E21="X",M21))</f>
        <v/>
      </c>
      <c r="R21" s="114"/>
      <c r="S21" s="59" t="e">
        <f>IF(#REF!="","",IF(#REF!="pro",1,IF(#REF!="lwoo",2,IF(#REF!="vmbo-b",3,IF(#REF!="vmbo-k",4,IF(#REF!="vmbo-g",5,IF(#REF!="vmbo-t",6,IF(#REF!="havo",7))))))))</f>
        <v>#REF!</v>
      </c>
      <c r="T21" s="60" t="e">
        <f>IF(#REF!="","",IF(#REF!="pro",1,IF(#REF!="lwoo",2,IF(#REF!="vmbo-b",3,IF(#REF!="vmbo-k",4,IF(#REF!="vmbo-g",5,IF(#REF!="vmbo-t",6,IF(#REF!="havo",7))))))))</f>
        <v>#REF!</v>
      </c>
      <c r="U21" s="61" t="e">
        <f>IF(T21="",0,IF(T21&lt;#REF!,0,IF(T21&gt;=#REF!,1)))</f>
        <v>#REF!</v>
      </c>
      <c r="W21" s="241"/>
      <c r="X21" s="241"/>
      <c r="Y21" s="241"/>
      <c r="Z21" s="241"/>
      <c r="AA21" s="241"/>
      <c r="AB21" s="241"/>
    </row>
    <row r="22" spans="1:28" ht="15" customHeight="1" x14ac:dyDescent="0.25">
      <c r="B22" s="137">
        <f>'M6'!$C$2</f>
        <v>6</v>
      </c>
      <c r="C22" s="137">
        <f>'M6'!$D$2</f>
        <v>0</v>
      </c>
      <c r="D22" s="66">
        <f>'M6'!$B$54</f>
        <v>0</v>
      </c>
      <c r="E22" s="344"/>
      <c r="F22" s="143" t="str">
        <f>'E6'!G54</f>
        <v/>
      </c>
      <c r="G22" s="143" t="str">
        <f>'E6'!H54</f>
        <v/>
      </c>
      <c r="H22" s="143" t="str">
        <f>'E6'!I54</f>
        <v/>
      </c>
      <c r="I22" s="143" t="str">
        <f>'E6'!J54</f>
        <v/>
      </c>
      <c r="J22" s="143" t="str">
        <f>'E6'!K54</f>
        <v/>
      </c>
      <c r="K22" s="143" t="str">
        <f>'E6'!L54</f>
        <v/>
      </c>
      <c r="L22" s="97"/>
      <c r="M22" s="119" t="str">
        <f>'E6'!$AJ$54</f>
        <v/>
      </c>
      <c r="N22" s="113"/>
      <c r="O22" s="92">
        <f>'E6'!$AN$55</f>
        <v>0</v>
      </c>
      <c r="P22" s="40">
        <f>'M3'!AO61</f>
        <v>0</v>
      </c>
      <c r="Q22" s="92">
        <f>'E6'!$AO$55</f>
        <v>0</v>
      </c>
      <c r="R22" s="80">
        <f>'E6'!$AP$54</f>
        <v>1</v>
      </c>
      <c r="S22" s="59" t="e">
        <f>IF(#REF!="","",IF(#REF!="pro",1,IF(#REF!="lwoo",2,IF(#REF!="vmbo-b",3,IF(#REF!="vmbo-k",4,IF(#REF!="vmbo-g",5,IF(#REF!="vmbo-t",6,IF(#REF!="havo",7))))))))</f>
        <v>#REF!</v>
      </c>
      <c r="T22" s="60" t="e">
        <f>IF(#REF!="","",IF(#REF!="pro",1,IF(#REF!="lwoo",2,IF(#REF!="vmbo-b",3,IF(#REF!="vmbo-k",4,IF(#REF!="vmbo-g",5,IF(#REF!="vmbo-t",6,IF(#REF!="havo",7))))))))</f>
        <v>#REF!</v>
      </c>
      <c r="U22" s="61" t="e">
        <f>IF(T22="",0,IF(T22&lt;#REF!,0,IF(T22&gt;=#REF!,1)))</f>
        <v>#REF!</v>
      </c>
      <c r="W22" s="240" t="str">
        <f>'E6'!$AR$55</f>
        <v/>
      </c>
      <c r="X22" s="240" t="str">
        <f>'E6'!$AR$56</f>
        <v/>
      </c>
      <c r="Y22" s="240" t="str">
        <f>'E6'!$AS$55</f>
        <v/>
      </c>
      <c r="Z22" s="240" t="str">
        <f>'E6'!$AS$56</f>
        <v/>
      </c>
      <c r="AA22" s="240" t="str">
        <f>'E6'!$AT$55</f>
        <v/>
      </c>
      <c r="AB22" s="240" t="str">
        <f>'E6'!$AT$56</f>
        <v/>
      </c>
    </row>
    <row r="23" spans="1:28" ht="15" customHeight="1" x14ac:dyDescent="0.25">
      <c r="B23" s="138"/>
      <c r="C23" s="146"/>
      <c r="D23" s="66"/>
      <c r="E23" s="344"/>
      <c r="F23" s="144"/>
      <c r="G23" s="144"/>
      <c r="H23" s="144"/>
      <c r="I23" s="144"/>
      <c r="J23" s="144"/>
      <c r="K23" s="144"/>
      <c r="L23" s="98"/>
      <c r="M23" s="119"/>
      <c r="N23" s="113"/>
      <c r="O23" s="91"/>
      <c r="P23" s="40" t="s">
        <v>23</v>
      </c>
      <c r="Q23" s="91" t="str">
        <f>IF(E23="","",IF(E23="X",M23))</f>
        <v/>
      </c>
      <c r="R23" s="114"/>
      <c r="S23" s="59" t="e">
        <f>IF(#REF!="","",IF(#REF!="pro",1,IF(#REF!="lwoo",2,IF(#REF!="vmbo-b",3,IF(#REF!="vmbo-k",4,IF(#REF!="vmbo-g",5,IF(#REF!="vmbo-t",6,IF(#REF!="havo",7))))))))</f>
        <v>#REF!</v>
      </c>
      <c r="T23" s="60" t="e">
        <f>IF(#REF!="","",IF(#REF!="pro",1,IF(#REF!="lwoo",2,IF(#REF!="vmbo-b",3,IF(#REF!="vmbo-k",4,IF(#REF!="vmbo-g",5,IF(#REF!="vmbo-t",6,IF(#REF!="havo",7))))))))</f>
        <v>#REF!</v>
      </c>
      <c r="U23" s="61" t="e">
        <f>IF(T23="",0,IF(T23&lt;#REF!,0,IF(T23&gt;=#REF!,1)))</f>
        <v>#REF!</v>
      </c>
      <c r="W23" s="241"/>
      <c r="X23" s="241"/>
      <c r="Y23" s="241"/>
      <c r="Z23" s="241"/>
      <c r="AA23" s="241"/>
      <c r="AB23" s="241"/>
    </row>
    <row r="24" spans="1:28" ht="15" customHeight="1" x14ac:dyDescent="0.25">
      <c r="B24" s="137">
        <f>'M7'!$C$2</f>
        <v>7</v>
      </c>
      <c r="C24" s="137">
        <f>'M7'!$D$2</f>
        <v>0</v>
      </c>
      <c r="D24" s="66">
        <f>'M7'!$B$54</f>
        <v>0</v>
      </c>
      <c r="E24" s="344"/>
      <c r="F24" s="145" t="str">
        <f>'E7'!G54</f>
        <v/>
      </c>
      <c r="G24" s="145" t="str">
        <f>'E7'!H54</f>
        <v/>
      </c>
      <c r="H24" s="145" t="str">
        <f>'E7'!I54</f>
        <v/>
      </c>
      <c r="I24" s="145" t="str">
        <f>'E7'!J54</f>
        <v/>
      </c>
      <c r="J24" s="145" t="str">
        <f>'E7'!K54</f>
        <v/>
      </c>
      <c r="K24" s="145" t="str">
        <f>'E7'!L54</f>
        <v/>
      </c>
      <c r="L24" s="99"/>
      <c r="M24" s="119" t="str">
        <f>'E7'!$AJ$54</f>
        <v/>
      </c>
      <c r="N24" s="113"/>
      <c r="O24" s="92">
        <f>'E7'!$AN$55</f>
        <v>0</v>
      </c>
      <c r="P24" s="40">
        <f>'M3'!AO63</f>
        <v>0</v>
      </c>
      <c r="Q24" s="92">
        <f>'E7'!$AO$55</f>
        <v>0</v>
      </c>
      <c r="R24" s="80">
        <f>'E7'!$AP$54</f>
        <v>1</v>
      </c>
      <c r="S24" s="59" t="e">
        <f>IF(#REF!="","",IF(#REF!="pro",1,IF(#REF!="lwoo",2,IF(#REF!="vmbo-b",3,IF(#REF!="vmbo-k",4,IF(#REF!="vmbo-g",5,IF(#REF!="vmbo-t",6,IF(#REF!="havo",7))))))))</f>
        <v>#REF!</v>
      </c>
      <c r="T24" s="60" t="e">
        <f>IF(#REF!="","",IF(#REF!="pro",1,IF(#REF!="lwoo",2,IF(#REF!="vmbo-b",3,IF(#REF!="vmbo-k",4,IF(#REF!="vmbo-g",5,IF(#REF!="vmbo-t",6,IF(#REF!="havo",7))))))))</f>
        <v>#REF!</v>
      </c>
      <c r="U24" s="61" t="e">
        <f>IF(T24="",0,IF(T24&lt;#REF!,0,IF(T24&gt;=#REF!,1)))</f>
        <v>#REF!</v>
      </c>
      <c r="W24" s="240" t="str">
        <f>'E7'!$AR$55</f>
        <v/>
      </c>
      <c r="X24" s="240" t="str">
        <f>'E7'!$AR$56</f>
        <v/>
      </c>
      <c r="Y24" s="240" t="str">
        <f>'E7'!$AS$55</f>
        <v/>
      </c>
      <c r="Z24" s="240" t="str">
        <f>'E7'!$AS$56</f>
        <v/>
      </c>
      <c r="AA24" s="240" t="str">
        <f>'E7'!$AT$55</f>
        <v/>
      </c>
      <c r="AB24" s="240" t="str">
        <f>'E7'!$AT$56</f>
        <v/>
      </c>
    </row>
    <row r="25" spans="1:28" ht="15" customHeight="1" x14ac:dyDescent="0.25">
      <c r="B25" s="138"/>
      <c r="C25" s="146"/>
      <c r="D25" s="66"/>
      <c r="E25" s="344"/>
      <c r="F25" s="144"/>
      <c r="G25" s="144"/>
      <c r="H25" s="144"/>
      <c r="I25" s="144"/>
      <c r="J25" s="144"/>
      <c r="K25" s="144"/>
      <c r="L25" s="98"/>
      <c r="M25" s="119"/>
      <c r="N25" s="113"/>
      <c r="O25" s="91" t="str">
        <f>'M3'!AN63</f>
        <v/>
      </c>
      <c r="P25" s="40"/>
      <c r="Q25" s="91" t="str">
        <f>IF(E25="","",IF(E25="X",M25))</f>
        <v/>
      </c>
      <c r="R25" s="114"/>
      <c r="S25" s="59" t="e">
        <f>IF(#REF!="","",IF(#REF!="pro",1,IF(#REF!="lwoo",2,IF(#REF!="vmbo-b",3,IF(#REF!="vmbo-k",4,IF(#REF!="vmbo-g",5,IF(#REF!="vmbo-t",6,IF(#REF!="havo",7))))))))</f>
        <v>#REF!</v>
      </c>
      <c r="T25" s="60" t="e">
        <f>IF(#REF!="","",IF(#REF!="pro",1,IF(#REF!="lwoo",2,IF(#REF!="vmbo-b",3,IF(#REF!="vmbo-k",4,IF(#REF!="vmbo-g",5,IF(#REF!="vmbo-t",6,IF(#REF!="havo",7))))))))</f>
        <v>#REF!</v>
      </c>
      <c r="U25" s="61" t="e">
        <f>IF(T25="",0,IF(T25&lt;#REF!,0,IF(T25&gt;=#REF!,1)))</f>
        <v>#REF!</v>
      </c>
      <c r="W25" s="241"/>
      <c r="X25" s="241"/>
      <c r="Y25" s="241"/>
      <c r="Z25" s="241"/>
      <c r="AA25" s="241"/>
      <c r="AB25" s="241"/>
    </row>
    <row r="26" spans="1:28" ht="15" customHeight="1" x14ac:dyDescent="0.25">
      <c r="B26" s="137">
        <f>'B8'!$C$2</f>
        <v>8</v>
      </c>
      <c r="C26" s="137">
        <f>'B8'!$D$2</f>
        <v>0</v>
      </c>
      <c r="D26" s="66">
        <f>'8E7'!$B$54</f>
        <v>0</v>
      </c>
      <c r="E26" s="344"/>
      <c r="F26" s="145" t="str">
        <f>'B8'!G54</f>
        <v/>
      </c>
      <c r="G26" s="145" t="str">
        <f>'B8'!H54</f>
        <v/>
      </c>
      <c r="H26" s="145" t="str">
        <f>'B8'!I54</f>
        <v/>
      </c>
      <c r="I26" s="145" t="str">
        <f>'B8'!J54</f>
        <v/>
      </c>
      <c r="J26" s="145" t="str">
        <f>'B8'!K54</f>
        <v/>
      </c>
      <c r="K26" s="145" t="str">
        <f>'B8'!L54</f>
        <v/>
      </c>
      <c r="L26" s="99"/>
      <c r="M26" s="119" t="str">
        <f>'B8'!$AJ$54</f>
        <v/>
      </c>
      <c r="N26" s="113"/>
      <c r="O26" s="92">
        <f>'B8'!$AN$55</f>
        <v>0</v>
      </c>
      <c r="P26" s="40">
        <f>'M3'!AO65</f>
        <v>0</v>
      </c>
      <c r="Q26" s="92">
        <f>'B8'!$AO$55</f>
        <v>0</v>
      </c>
      <c r="R26" s="80">
        <f>'B8'!$AP$54</f>
        <v>1</v>
      </c>
      <c r="S26" s="59" t="e">
        <f>IF(#REF!="","",IF(#REF!="pro",1,IF(#REF!="lwoo",2,IF(#REF!="vmbo-b",3,IF(#REF!="vmbo-k",4,IF(#REF!="vmbo-g",5,IF(#REF!="vmbo-t",6,IF(#REF!="havo",7))))))))</f>
        <v>#REF!</v>
      </c>
      <c r="T26" s="60" t="e">
        <f>IF(#REF!="","",IF(#REF!="pro",1,IF(#REF!="lwoo",2,IF(#REF!="vmbo-b",3,IF(#REF!="vmbo-k",4,IF(#REF!="vmbo-g",5,IF(#REF!="vmbo-t",6,IF(#REF!="havo",7))))))))</f>
        <v>#REF!</v>
      </c>
      <c r="U26" s="61" t="e">
        <f>IF(T26="",0,IF(T26&lt;#REF!,0,IF(T26&gt;=#REF!,1)))</f>
        <v>#REF!</v>
      </c>
      <c r="W26" s="240" t="str">
        <f>'B8'!$AR$55</f>
        <v/>
      </c>
      <c r="X26" s="240" t="str">
        <f>'B8'!$AR$56</f>
        <v/>
      </c>
      <c r="Y26" s="240" t="str">
        <f>'B8'!$AS$55</f>
        <v/>
      </c>
      <c r="Z26" s="240" t="str">
        <f>'B8'!$AS$56</f>
        <v/>
      </c>
      <c r="AA26" s="240" t="str">
        <f>'B8'!$AT$55</f>
        <v/>
      </c>
      <c r="AB26" s="240" t="str">
        <f>'B8'!$AT$56</f>
        <v/>
      </c>
    </row>
    <row r="27" spans="1:28" ht="15" customHeight="1" x14ac:dyDescent="0.25">
      <c r="B27" s="138"/>
      <c r="C27" s="134"/>
      <c r="D27" s="9"/>
      <c r="E27" s="344"/>
      <c r="F27" s="144"/>
      <c r="G27" s="144"/>
      <c r="H27" s="144"/>
      <c r="I27" s="144"/>
      <c r="J27" s="144"/>
      <c r="K27" s="144"/>
      <c r="L27" s="98"/>
      <c r="M27" s="120"/>
      <c r="N27" s="113"/>
      <c r="O27" s="111"/>
      <c r="P27" s="40"/>
      <c r="Q27" s="111" t="str">
        <f>IF(E27="","",IF(E27="X",M27))</f>
        <v/>
      </c>
      <c r="R27" s="114"/>
      <c r="S27" s="104" t="e">
        <f>IF(#REF!="","",IF(#REF!="pro",1,IF(#REF!="lwoo",2,IF(#REF!="vmbo-b",3,IF(#REF!="vmbo-k",4,IF(#REF!="vmbo-g",5,IF(#REF!="vmbo-t",6,IF(#REF!="havo",7))))))))</f>
        <v>#REF!</v>
      </c>
      <c r="T27" s="105" t="e">
        <f>IF(#REF!="","",IF(#REF!="pro",1,IF(#REF!="lwoo",2,IF(#REF!="vmbo-b",3,IF(#REF!="vmbo-k",4,IF(#REF!="vmbo-g",5,IF(#REF!="vmbo-t",6,IF(#REF!="havo",7))))))))</f>
        <v>#REF!</v>
      </c>
      <c r="U27" s="106" t="e">
        <f>IF(T27="",0,IF(T27&lt;#REF!,0,IF(T27&gt;=#REF!,1)))</f>
        <v>#REF!</v>
      </c>
      <c r="W27" s="241"/>
      <c r="X27" s="241"/>
      <c r="Y27" s="241"/>
      <c r="Z27" s="241"/>
      <c r="AA27" s="241"/>
      <c r="AB27" s="241"/>
    </row>
    <row r="28" spans="1:28" ht="15" customHeight="1" thickBot="1" x14ac:dyDescent="0.3">
      <c r="B28" s="196"/>
      <c r="C28" s="196"/>
      <c r="D28" s="196"/>
      <c r="E28" s="196"/>
      <c r="F28" s="197">
        <f t="shared" ref="F28:J28" si="0">COUNT(F16:F27)</f>
        <v>0</v>
      </c>
      <c r="G28" s="197">
        <f t="shared" si="0"/>
        <v>0</v>
      </c>
      <c r="H28" s="197">
        <f t="shared" si="0"/>
        <v>0</v>
      </c>
      <c r="I28" s="197">
        <f t="shared" si="0"/>
        <v>0</v>
      </c>
      <c r="J28" s="197">
        <f t="shared" si="0"/>
        <v>0</v>
      </c>
      <c r="K28" s="197">
        <f>COUNT(K16:K27)</f>
        <v>0</v>
      </c>
      <c r="L28" s="108"/>
      <c r="M28" s="198">
        <f>COUNT(M16:M27)</f>
        <v>0</v>
      </c>
      <c r="N28" s="108"/>
      <c r="O28" s="108"/>
      <c r="P28" s="108"/>
      <c r="Q28" s="108"/>
      <c r="R28" s="108"/>
      <c r="W28" s="201">
        <f>COUNT(W16:W27)</f>
        <v>0</v>
      </c>
      <c r="X28" s="201">
        <f t="shared" ref="X28:AB28" si="1">COUNT(X16:X27)</f>
        <v>0</v>
      </c>
      <c r="Y28" s="201">
        <f t="shared" si="1"/>
        <v>0</v>
      </c>
      <c r="Z28" s="201">
        <f t="shared" si="1"/>
        <v>0</v>
      </c>
      <c r="AA28" s="201">
        <f t="shared" si="1"/>
        <v>0</v>
      </c>
      <c r="AB28" s="201">
        <f t="shared" si="1"/>
        <v>0</v>
      </c>
    </row>
    <row r="29" spans="1:28" s="103" customFormat="1" ht="15" customHeight="1" thickTop="1" x14ac:dyDescent="0.25">
      <c r="A29" s="102" t="s">
        <v>79</v>
      </c>
      <c r="B29" s="331">
        <f>COUNTA(B16:B27)</f>
        <v>6</v>
      </c>
      <c r="C29" s="332"/>
      <c r="D29" s="340">
        <f>SUM(D16:D27)</f>
        <v>0</v>
      </c>
      <c r="E29" s="343">
        <f>COUNTA(E16:E27)</f>
        <v>0</v>
      </c>
      <c r="F29" s="194" t="str">
        <f t="shared" ref="F29:J29" si="2">IF(F28=0,"",IF(F28&gt;0,SUM(F16:F27)/COUNT(F16:F27)))</f>
        <v/>
      </c>
      <c r="G29" s="195" t="str">
        <f t="shared" si="2"/>
        <v/>
      </c>
      <c r="H29" s="195" t="str">
        <f t="shared" si="2"/>
        <v/>
      </c>
      <c r="I29" s="195" t="str">
        <f t="shared" si="2"/>
        <v/>
      </c>
      <c r="J29" s="195" t="str">
        <f t="shared" si="2"/>
        <v/>
      </c>
      <c r="K29" s="124" t="str">
        <f>IF(K28=0,"",IF(K28&gt;0,SUM(K16:K27)/COUNT(K16:K27)))</f>
        <v/>
      </c>
      <c r="L29" s="127"/>
      <c r="M29" s="359" t="str">
        <f>IF(M28=0,"",IF(M28&gt;0,SUM(M16:M27)/COUNT(M16:M27)))</f>
        <v/>
      </c>
      <c r="N29" s="121"/>
      <c r="O29" s="362">
        <f>SUM(O16:O27)</f>
        <v>0</v>
      </c>
      <c r="P29" s="122">
        <f t="shared" ref="P29:Q29" si="3">SUM(P16:P27)</f>
        <v>0</v>
      </c>
      <c r="Q29" s="365">
        <f t="shared" si="3"/>
        <v>0</v>
      </c>
      <c r="R29" s="368">
        <f>SUM(R16:R27)/6</f>
        <v>1</v>
      </c>
      <c r="S29" s="100"/>
      <c r="T29" s="101"/>
      <c r="U29" s="101" t="e">
        <f>SUM(U16:U27)</f>
        <v>#REF!</v>
      </c>
      <c r="W29" s="376" t="str">
        <f>IF(W28=0,"",IF(W28&gt;0,SUM(W16:W27)/COUNT(W16:W27)))</f>
        <v/>
      </c>
      <c r="X29" s="378" t="str">
        <f>IF(X28=0,"",IF(X28&gt;0,SUM(X16:X27)/COUNT(X16:X27)))</f>
        <v/>
      </c>
      <c r="Y29" s="378" t="str">
        <f t="shared" ref="Y29:AB29" si="4">IF(Y28=0,"",IF(Y28&gt;0,SUM(Y16:Y27)/COUNT(Y16:Y27)))</f>
        <v/>
      </c>
      <c r="Z29" s="378" t="str">
        <f t="shared" si="4"/>
        <v/>
      </c>
      <c r="AA29" s="378" t="str">
        <f t="shared" si="4"/>
        <v/>
      </c>
      <c r="AB29" s="374" t="str">
        <f t="shared" si="4"/>
        <v/>
      </c>
    </row>
    <row r="30" spans="1:28" ht="15" customHeight="1" x14ac:dyDescent="0.25">
      <c r="B30" s="333"/>
      <c r="C30" s="334"/>
      <c r="D30" s="341"/>
      <c r="E30" s="343"/>
      <c r="F30" s="352" t="str">
        <f>IF(F28=0,"",IF(G28=0,"",IF(F28+G28&gt;0,(F29+G29)/2)))</f>
        <v/>
      </c>
      <c r="G30" s="347"/>
      <c r="H30" s="347" t="str">
        <f>IF(H28=0,"",IF(I28=0,"",IF(H28+I28&gt;0,(H29+I29)/2)))</f>
        <v/>
      </c>
      <c r="I30" s="347"/>
      <c r="J30" s="347" t="str">
        <f>IF(J28=0,"",IF(K28=0,"",IF(J28+K28&gt;0,(J29+K29)/2)))</f>
        <v/>
      </c>
      <c r="K30" s="356"/>
      <c r="L30" s="128"/>
      <c r="M30" s="360"/>
      <c r="N30" s="125"/>
      <c r="O30" s="363"/>
      <c r="P30" s="11"/>
      <c r="Q30" s="366"/>
      <c r="R30" s="369"/>
      <c r="S30" s="88"/>
      <c r="W30" s="377"/>
      <c r="X30" s="379"/>
      <c r="Y30" s="379"/>
      <c r="Z30" s="379"/>
      <c r="AA30" s="379"/>
      <c r="AB30" s="375"/>
    </row>
    <row r="31" spans="1:28" ht="13.8" thickBot="1" x14ac:dyDescent="0.3">
      <c r="B31" s="335"/>
      <c r="C31" s="336"/>
      <c r="D31" s="342"/>
      <c r="E31" s="343"/>
      <c r="F31" s="353" t="s">
        <v>85</v>
      </c>
      <c r="G31" s="345"/>
      <c r="H31" s="358" t="s">
        <v>31</v>
      </c>
      <c r="I31" s="345"/>
      <c r="J31" s="345" t="s">
        <v>32</v>
      </c>
      <c r="K31" s="346"/>
      <c r="M31" s="361"/>
      <c r="N31" s="126"/>
      <c r="O31" s="364"/>
      <c r="P31" s="123">
        <f>P29*B29</f>
        <v>0</v>
      </c>
      <c r="Q31" s="367"/>
      <c r="R31" s="370"/>
      <c r="S31" s="3"/>
      <c r="T31" s="3"/>
      <c r="U31" s="3"/>
      <c r="V31" s="3"/>
      <c r="W31" s="353" t="s">
        <v>85</v>
      </c>
      <c r="X31" s="345"/>
      <c r="Y31" s="358" t="s">
        <v>31</v>
      </c>
      <c r="Z31" s="345"/>
      <c r="AA31" s="345" t="s">
        <v>32</v>
      </c>
      <c r="AB31" s="346"/>
    </row>
    <row r="32" spans="1:28" ht="13.8" thickTop="1" x14ac:dyDescent="0.25"/>
  </sheetData>
  <sheetProtection sheet="1" objects="1" scenarios="1"/>
  <mergeCells count="46">
    <mergeCell ref="B2:AB2"/>
    <mergeCell ref="B5:D5"/>
    <mergeCell ref="E5:F5"/>
    <mergeCell ref="G5:J6"/>
    <mergeCell ref="K5:K6"/>
    <mergeCell ref="W5:AA6"/>
    <mergeCell ref="AB5:AB6"/>
    <mergeCell ref="B6:D6"/>
    <mergeCell ref="E6:F6"/>
    <mergeCell ref="W8:AB8"/>
    <mergeCell ref="C9:C11"/>
    <mergeCell ref="W9:X9"/>
    <mergeCell ref="Y9:Z9"/>
    <mergeCell ref="AA9:AB9"/>
    <mergeCell ref="W10:X10"/>
    <mergeCell ref="Y10:Z10"/>
    <mergeCell ref="AA10:AB10"/>
    <mergeCell ref="B8:D8"/>
    <mergeCell ref="E8:E11"/>
    <mergeCell ref="F8:G8"/>
    <mergeCell ref="H8:I8"/>
    <mergeCell ref="J8:K8"/>
    <mergeCell ref="O8:R8"/>
    <mergeCell ref="Z29:Z30"/>
    <mergeCell ref="E16:E27"/>
    <mergeCell ref="B29:C31"/>
    <mergeCell ref="D29:D31"/>
    <mergeCell ref="E29:E31"/>
    <mergeCell ref="M29:M31"/>
    <mergeCell ref="O29:O31"/>
    <mergeCell ref="AA31:AB31"/>
    <mergeCell ref="AA29:AA30"/>
    <mergeCell ref="AB29:AB30"/>
    <mergeCell ref="F30:G30"/>
    <mergeCell ref="H30:I30"/>
    <mergeCell ref="J30:K30"/>
    <mergeCell ref="F31:G31"/>
    <mergeCell ref="H31:I31"/>
    <mergeCell ref="J31:K31"/>
    <mergeCell ref="W31:X31"/>
    <mergeCell ref="Y31:Z31"/>
    <mergeCell ref="Q29:Q31"/>
    <mergeCell ref="R29:R31"/>
    <mergeCell ref="W29:W30"/>
    <mergeCell ref="X29:X30"/>
    <mergeCell ref="Y29:Y30"/>
  </mergeCells>
  <conditionalFormatting sqref="C16:C27">
    <cfRule type="cellIs" dxfId="34" priority="19" operator="equal">
      <formula>0</formula>
    </cfRule>
  </conditionalFormatting>
  <conditionalFormatting sqref="E5:E6 D7">
    <cfRule type="cellIs" dxfId="33" priority="30" stopIfTrue="1" operator="equal">
      <formula>"nee"</formula>
    </cfRule>
    <cfRule type="cellIs" dxfId="32" priority="29" stopIfTrue="1" operator="equal">
      <formula>"ja"</formula>
    </cfRule>
  </conditionalFormatting>
  <conditionalFormatting sqref="E16">
    <cfRule type="cellIs" dxfId="31" priority="33" stopIfTrue="1" operator="equal">
      <formula>"x"</formula>
    </cfRule>
  </conditionalFormatting>
  <conditionalFormatting sqref="F16:K27">
    <cfRule type="cellIs" dxfId="30" priority="20" operator="equal">
      <formula>""</formula>
    </cfRule>
    <cfRule type="cellIs" dxfId="29" priority="22" operator="greaterThanOrEqual">
      <formula>$K$5</formula>
    </cfRule>
    <cfRule type="cellIs" dxfId="28" priority="21" operator="lessThan">
      <formula>$K$5</formula>
    </cfRule>
  </conditionalFormatting>
  <conditionalFormatting sqref="F29:K30 M29:M31">
    <cfRule type="cellIs" dxfId="27" priority="18" operator="greaterThanOrEqual">
      <formula>$K$5</formula>
    </cfRule>
    <cfRule type="cellIs" dxfId="26" priority="16" operator="equal">
      <formula>0</formula>
    </cfRule>
    <cfRule type="cellIs" dxfId="25" priority="17" operator="lessThan">
      <formula>$K$5</formula>
    </cfRule>
  </conditionalFormatting>
  <conditionalFormatting sqref="M16 M18 M20 M22 M24 M26">
    <cfRule type="cellIs" dxfId="24" priority="28" operator="greaterThanOrEqual">
      <formula>$K$5</formula>
    </cfRule>
    <cfRule type="cellIs" dxfId="23" priority="27" operator="lessThan">
      <formula>$K$5</formula>
    </cfRule>
    <cfRule type="cellIs" dxfId="22" priority="26" operator="equal">
      <formula>""</formula>
    </cfRule>
  </conditionalFormatting>
  <conditionalFormatting sqref="O16 O18 O20 O22 O24 O26">
    <cfRule type="cellIs" dxfId="21" priority="35" stopIfTrue="1" operator="equal">
      <formula>""</formula>
    </cfRule>
    <cfRule type="cellIs" dxfId="20" priority="34" stopIfTrue="1" operator="greaterThanOrEqual">
      <formula>1</formula>
    </cfRule>
  </conditionalFormatting>
  <conditionalFormatting sqref="R16 R18 R20 R22 R24 R26 R29:R31">
    <cfRule type="cellIs" dxfId="19" priority="23" operator="equal">
      <formula>""</formula>
    </cfRule>
    <cfRule type="cellIs" dxfId="18" priority="24" operator="lessThan">
      <formula>$K$5</formula>
    </cfRule>
    <cfRule type="cellIs" dxfId="17" priority="25" operator="greaterThanOrEqual">
      <formula>$K$5</formula>
    </cfRule>
  </conditionalFormatting>
  <conditionalFormatting sqref="S16:S30">
    <cfRule type="expression" dxfId="16" priority="31" stopIfTrue="1">
      <formula>#REF!="ja"</formula>
    </cfRule>
  </conditionalFormatting>
  <conditionalFormatting sqref="T16:U28">
    <cfRule type="expression" dxfId="15" priority="32" stopIfTrue="1">
      <formula>#REF!="ja"</formula>
    </cfRule>
  </conditionalFormatting>
  <conditionalFormatting sqref="U29:V30">
    <cfRule type="expression" dxfId="14" priority="15" stopIfTrue="1">
      <formula>#REF!="ja"</formula>
    </cfRule>
  </conditionalFormatting>
  <conditionalFormatting sqref="W16:W27 Y16:Y27 AA16:AA27">
    <cfRule type="cellIs" dxfId="13" priority="14" operator="lessThan">
      <formula>0.85</formula>
    </cfRule>
    <cfRule type="cellIs" dxfId="12" priority="13" operator="greaterThanOrEqual">
      <formula>0.85</formula>
    </cfRule>
  </conditionalFormatting>
  <conditionalFormatting sqref="W29:W30 Y29:Y30 AA29:AA30">
    <cfRule type="cellIs" dxfId="11" priority="7" operator="greaterThan">
      <formula>0</formula>
    </cfRule>
    <cfRule type="cellIs" dxfId="10" priority="6" operator="greaterThanOrEqual">
      <formula>0.85</formula>
    </cfRule>
  </conditionalFormatting>
  <conditionalFormatting sqref="W16:AB27">
    <cfRule type="cellIs" dxfId="9" priority="8" operator="equal">
      <formula>""</formula>
    </cfRule>
  </conditionalFormatting>
  <conditionalFormatting sqref="W29:AB30">
    <cfRule type="cellIs" dxfId="8" priority="1" operator="equal">
      <formula>""</formula>
    </cfRule>
  </conditionalFormatting>
  <conditionalFormatting sqref="X16:X27 Z16:Z27">
    <cfRule type="cellIs" dxfId="7" priority="12" operator="greaterThan">
      <formula>0</formula>
    </cfRule>
    <cfRule type="cellIs" dxfId="6" priority="11" operator="greaterThanOrEqual">
      <formula>$AB$5</formula>
    </cfRule>
  </conditionalFormatting>
  <conditionalFormatting sqref="X29:X30 Z29:Z30">
    <cfRule type="cellIs" dxfId="5" priority="4" operator="greaterThanOrEqual">
      <formula>$AB$5</formula>
    </cfRule>
    <cfRule type="cellIs" dxfId="4" priority="5" operator="greaterThan">
      <formula>0</formula>
    </cfRule>
  </conditionalFormatting>
  <conditionalFormatting sqref="AB16:AB27">
    <cfRule type="cellIs" dxfId="3" priority="10" operator="greaterThan">
      <formula>0</formula>
    </cfRule>
    <cfRule type="cellIs" dxfId="2" priority="9" operator="greaterThan">
      <formula>$AB$5</formula>
    </cfRule>
  </conditionalFormatting>
  <conditionalFormatting sqref="AB29:AB30">
    <cfRule type="cellIs" dxfId="1" priority="2" operator="greaterThanOrEqual">
      <formula>$AB$5</formula>
    </cfRule>
    <cfRule type="cellIs" dxfId="0" priority="3" operator="greaterThan">
      <formula>0</formula>
    </cfRule>
  </conditionalFormatting>
  <dataValidations count="3">
    <dataValidation allowBlank="1" showInputMessage="1" showErrorMessage="1" promptTitle="specifieke onderwijsbehoefte" prompt="zet een x voor een leerling met_x000a_een specifieke onderwijsbehoefte" sqref="E16" xr:uid="{7FC25939-865F-49EE-A6EC-4B180723A901}"/>
    <dataValidation allowBlank="1" showInputMessage="1" showErrorMessage="1" promptTitle="in te vullen niveau" prompt="vul in: A-B-C-D-E_x000a_     of: 1-2-3-4-5" sqref="L16:L27" xr:uid="{1D7574C4-FFA9-4D19-9F50-94716E994FCF}"/>
    <dataValidation type="list" allowBlank="1" showInputMessage="1" showErrorMessage="1" sqref="E5" xr:uid="{D06B7C5B-A3DE-46C1-8850-8DACDC868565}">
      <formula1>"ja,nee,"</formula1>
    </dataValidation>
  </dataValidations>
  <pageMargins left="0.31496062992125984" right="0.27559055118110237" top="0.59055118110236227" bottom="0.23622047244094491" header="0.11811023622047245" footer="0.15748031496062992"/>
  <pageSetup paperSize="9" scale="73" orientation="landscape" r:id="rId1"/>
  <headerFooter alignWithMargins="0">
    <oddFooter>&amp;L&amp;8© Meesterwerk</odd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38A6A-3643-41D6-BE8D-04D13627A423}">
  <sheetPr codeName="Blad23">
    <tabColor rgb="FFFF0000"/>
  </sheetPr>
  <dimension ref="B2:N40"/>
  <sheetViews>
    <sheetView showGridLines="0" showRowColHeaders="0" zoomScale="80" zoomScaleNormal="80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3.2" x14ac:dyDescent="0.25"/>
  <cols>
    <col min="1" max="1" width="5.77734375" style="205" customWidth="1"/>
    <col min="2" max="2" width="4.77734375" style="205" customWidth="1"/>
    <col min="3" max="3" width="60.77734375" style="205" customWidth="1"/>
    <col min="4" max="4" width="5.77734375" style="205" customWidth="1"/>
    <col min="5" max="5" width="4.77734375" style="205" customWidth="1"/>
    <col min="6" max="6" width="60.77734375" style="205" customWidth="1"/>
    <col min="7" max="7" width="5.77734375" style="205" customWidth="1"/>
    <col min="8" max="8" width="4.77734375" style="205" customWidth="1"/>
    <col min="9" max="9" width="60.77734375" style="205" customWidth="1"/>
    <col min="10" max="16384" width="9.21875" style="205"/>
  </cols>
  <sheetData>
    <row r="2" spans="2:14" ht="17.55" customHeight="1" x14ac:dyDescent="0.3">
      <c r="C2" s="237" t="s">
        <v>136</v>
      </c>
    </row>
    <row r="3" spans="2:14" ht="17.55" customHeight="1" x14ac:dyDescent="0.3">
      <c r="C3" s="237"/>
    </row>
    <row r="4" spans="2:14" ht="17.55" customHeight="1" x14ac:dyDescent="0.3">
      <c r="C4" s="237"/>
    </row>
    <row r="5" spans="2:14" ht="17.55" customHeight="1" x14ac:dyDescent="0.3">
      <c r="B5" s="386" t="s">
        <v>154</v>
      </c>
      <c r="C5" s="386"/>
      <c r="D5" s="386"/>
      <c r="E5" s="386"/>
      <c r="F5" s="386"/>
      <c r="G5" s="386"/>
      <c r="H5" s="386"/>
      <c r="I5" s="386"/>
      <c r="J5"/>
      <c r="K5"/>
      <c r="L5"/>
      <c r="M5"/>
      <c r="N5"/>
    </row>
    <row r="6" spans="2:14" ht="13.8" thickBot="1" x14ac:dyDescent="0.3">
      <c r="J6"/>
      <c r="K6" s="21"/>
      <c r="L6" s="21"/>
      <c r="M6" s="21"/>
      <c r="N6" s="21"/>
    </row>
    <row r="7" spans="2:14" ht="16.8" thickBot="1" x14ac:dyDescent="0.45">
      <c r="B7" s="387" t="s">
        <v>122</v>
      </c>
      <c r="C7" s="388"/>
      <c r="D7" s="206"/>
      <c r="E7" s="387" t="s">
        <v>123</v>
      </c>
      <c r="F7" s="388"/>
      <c r="G7" s="206"/>
      <c r="H7" s="387" t="s">
        <v>137</v>
      </c>
      <c r="I7" s="388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389" t="s">
        <v>120</v>
      </c>
      <c r="C9" s="384"/>
      <c r="E9" s="389" t="s">
        <v>120</v>
      </c>
      <c r="F9" s="384"/>
      <c r="H9" s="389" t="s">
        <v>120</v>
      </c>
      <c r="I9" s="384"/>
      <c r="J9"/>
      <c r="K9" s="21"/>
      <c r="L9" s="21"/>
      <c r="M9" s="21"/>
      <c r="N9" s="21"/>
    </row>
    <row r="10" spans="2:14" ht="19.5" customHeight="1" thickBot="1" x14ac:dyDescent="0.3">
      <c r="B10" s="389"/>
      <c r="C10" s="384"/>
      <c r="E10" s="389"/>
      <c r="F10" s="384"/>
      <c r="H10" s="389"/>
      <c r="I10" s="384"/>
      <c r="J10"/>
      <c r="K10"/>
      <c r="L10" s="4"/>
      <c r="M10" s="4"/>
      <c r="N10" s="3"/>
    </row>
    <row r="11" spans="2:14" ht="19.5" customHeight="1" thickBot="1" x14ac:dyDescent="0.3">
      <c r="B11" s="389"/>
      <c r="C11" s="384"/>
      <c r="E11" s="389"/>
      <c r="F11" s="384"/>
      <c r="H11" s="389"/>
      <c r="I11" s="384"/>
      <c r="J11"/>
      <c r="K11"/>
      <c r="L11"/>
      <c r="M11"/>
      <c r="N11"/>
    </row>
    <row r="12" spans="2:14" ht="19.5" customHeight="1" thickBot="1" x14ac:dyDescent="0.3">
      <c r="B12" s="389" t="s">
        <v>138</v>
      </c>
      <c r="C12" s="384"/>
      <c r="E12" s="389" t="s">
        <v>138</v>
      </c>
      <c r="F12" s="384"/>
      <c r="H12" s="389" t="s">
        <v>138</v>
      </c>
      <c r="I12" s="384"/>
      <c r="J12"/>
      <c r="K12" s="21"/>
      <c r="L12" s="21"/>
      <c r="M12" s="21"/>
      <c r="N12" s="21"/>
    </row>
    <row r="13" spans="2:14" ht="19.5" customHeight="1" thickBot="1" x14ac:dyDescent="0.3">
      <c r="B13" s="389"/>
      <c r="C13" s="384"/>
      <c r="E13" s="389"/>
      <c r="F13" s="384"/>
      <c r="H13" s="389"/>
      <c r="I13" s="384"/>
      <c r="J13"/>
      <c r="K13"/>
      <c r="L13" s="4"/>
      <c r="M13" s="4"/>
      <c r="N13" s="3"/>
    </row>
    <row r="14" spans="2:14" ht="19.5" customHeight="1" thickBot="1" x14ac:dyDescent="0.3">
      <c r="B14" s="389"/>
      <c r="C14" s="384"/>
      <c r="E14" s="389"/>
      <c r="F14" s="384"/>
      <c r="H14" s="389"/>
      <c r="I14" s="384"/>
      <c r="J14"/>
      <c r="K14"/>
      <c r="L14"/>
      <c r="M14"/>
      <c r="N14"/>
    </row>
    <row r="15" spans="2:14" ht="19.5" customHeight="1" thickBot="1" x14ac:dyDescent="0.3">
      <c r="B15" s="389"/>
      <c r="C15" s="384"/>
      <c r="E15" s="389"/>
      <c r="F15" s="384"/>
      <c r="H15" s="389"/>
      <c r="I15" s="384"/>
      <c r="J15"/>
      <c r="K15" s="21"/>
      <c r="L15" s="21"/>
      <c r="M15" s="21"/>
      <c r="N15" s="21"/>
    </row>
    <row r="16" spans="2:14" ht="19.5" customHeight="1" thickBot="1" x14ac:dyDescent="0.3">
      <c r="B16" s="389"/>
      <c r="C16" s="384"/>
      <c r="E16" s="389"/>
      <c r="F16" s="384"/>
      <c r="H16" s="389"/>
      <c r="I16" s="384"/>
      <c r="J16"/>
      <c r="K16"/>
      <c r="L16" s="4"/>
      <c r="M16" s="4"/>
      <c r="N16" s="3"/>
    </row>
    <row r="17" spans="2:9" ht="19.5" customHeight="1" thickBot="1" x14ac:dyDescent="0.3">
      <c r="B17" s="389"/>
      <c r="C17" s="384"/>
      <c r="E17" s="389"/>
      <c r="F17" s="384"/>
      <c r="H17" s="389"/>
      <c r="I17" s="384"/>
    </row>
    <row r="18" spans="2:9" ht="19.5" customHeight="1" thickBot="1" x14ac:dyDescent="0.3">
      <c r="B18" s="389"/>
      <c r="C18" s="384"/>
      <c r="E18" s="389"/>
      <c r="F18" s="384"/>
      <c r="H18" s="389"/>
      <c r="I18" s="384"/>
    </row>
    <row r="19" spans="2:9" ht="19.5" customHeight="1" thickBot="1" x14ac:dyDescent="0.3">
      <c r="B19" s="389"/>
      <c r="C19" s="385"/>
      <c r="E19" s="389"/>
      <c r="F19" s="385"/>
      <c r="H19" s="389"/>
      <c r="I19" s="385"/>
    </row>
    <row r="20" spans="2:9" ht="19.5" customHeight="1" thickBot="1" x14ac:dyDescent="0.3">
      <c r="B20" s="389"/>
      <c r="C20" s="385"/>
      <c r="E20" s="389"/>
      <c r="F20" s="385"/>
      <c r="H20" s="389"/>
      <c r="I20" s="385"/>
    </row>
    <row r="21" spans="2:9" ht="19.5" customHeight="1" thickBot="1" x14ac:dyDescent="0.3">
      <c r="B21" s="389"/>
      <c r="C21" s="385"/>
      <c r="E21" s="389"/>
      <c r="F21" s="385"/>
      <c r="H21" s="389"/>
      <c r="I21" s="385"/>
    </row>
    <row r="22" spans="2:9" ht="19.5" customHeight="1" thickBot="1" x14ac:dyDescent="0.3">
      <c r="B22" s="389"/>
      <c r="C22" s="385"/>
      <c r="E22" s="389"/>
      <c r="F22" s="385"/>
      <c r="H22" s="389"/>
      <c r="I22" s="385"/>
    </row>
    <row r="24" spans="2:9" ht="13.8" thickBot="1" x14ac:dyDescent="0.3"/>
    <row r="25" spans="2:9" ht="16.8" thickBot="1" x14ac:dyDescent="0.45">
      <c r="B25" s="387" t="s">
        <v>139</v>
      </c>
      <c r="C25" s="388"/>
      <c r="D25" s="206"/>
      <c r="E25" s="387" t="s">
        <v>124</v>
      </c>
      <c r="F25" s="388"/>
      <c r="G25" s="206"/>
      <c r="H25" s="387" t="s">
        <v>140</v>
      </c>
      <c r="I25" s="388"/>
    </row>
    <row r="26" spans="2:9" ht="13.8" thickBot="1" x14ac:dyDescent="0.3"/>
    <row r="27" spans="2:9" ht="19.5" customHeight="1" thickBot="1" x14ac:dyDescent="0.3">
      <c r="B27" s="389" t="s">
        <v>120</v>
      </c>
      <c r="C27" s="384"/>
      <c r="E27" s="389" t="s">
        <v>120</v>
      </c>
      <c r="F27" s="384"/>
      <c r="H27" s="389" t="s">
        <v>120</v>
      </c>
      <c r="I27" s="384"/>
    </row>
    <row r="28" spans="2:9" ht="19.5" customHeight="1" thickBot="1" x14ac:dyDescent="0.3">
      <c r="B28" s="389"/>
      <c r="C28" s="384"/>
      <c r="E28" s="389"/>
      <c r="F28" s="384"/>
      <c r="H28" s="389"/>
      <c r="I28" s="384"/>
    </row>
    <row r="29" spans="2:9" ht="19.5" customHeight="1" thickBot="1" x14ac:dyDescent="0.3">
      <c r="B29" s="389"/>
      <c r="C29" s="384"/>
      <c r="E29" s="389"/>
      <c r="F29" s="384"/>
      <c r="H29" s="389"/>
      <c r="I29" s="384"/>
    </row>
    <row r="30" spans="2:9" ht="19.5" customHeight="1" thickBot="1" x14ac:dyDescent="0.3">
      <c r="B30" s="389" t="s">
        <v>138</v>
      </c>
      <c r="C30" s="384"/>
      <c r="E30" s="389" t="s">
        <v>138</v>
      </c>
      <c r="F30" s="384"/>
      <c r="H30" s="389" t="s">
        <v>138</v>
      </c>
      <c r="I30" s="384"/>
    </row>
    <row r="31" spans="2:9" ht="19.5" customHeight="1" thickBot="1" x14ac:dyDescent="0.3">
      <c r="B31" s="389"/>
      <c r="C31" s="384"/>
      <c r="E31" s="389"/>
      <c r="F31" s="384"/>
      <c r="H31" s="389"/>
      <c r="I31" s="384"/>
    </row>
    <row r="32" spans="2:9" ht="19.5" customHeight="1" thickBot="1" x14ac:dyDescent="0.3">
      <c r="B32" s="389"/>
      <c r="C32" s="384"/>
      <c r="E32" s="389"/>
      <c r="F32" s="384"/>
      <c r="H32" s="389"/>
      <c r="I32" s="384"/>
    </row>
    <row r="33" spans="2:9" ht="19.5" customHeight="1" thickBot="1" x14ac:dyDescent="0.3">
      <c r="B33" s="389"/>
      <c r="C33" s="384"/>
      <c r="E33" s="389"/>
      <c r="F33" s="384"/>
      <c r="H33" s="389"/>
      <c r="I33" s="384"/>
    </row>
    <row r="34" spans="2:9" ht="19.5" customHeight="1" thickBot="1" x14ac:dyDescent="0.3">
      <c r="B34" s="389"/>
      <c r="C34" s="384"/>
      <c r="E34" s="389"/>
      <c r="F34" s="384"/>
      <c r="H34" s="389"/>
      <c r="I34" s="384"/>
    </row>
    <row r="35" spans="2:9" ht="19.5" customHeight="1" thickBot="1" x14ac:dyDescent="0.3">
      <c r="B35" s="389"/>
      <c r="C35" s="384"/>
      <c r="E35" s="389"/>
      <c r="F35" s="384"/>
      <c r="H35" s="389"/>
      <c r="I35" s="384"/>
    </row>
    <row r="36" spans="2:9" ht="19.5" customHeight="1" thickBot="1" x14ac:dyDescent="0.3">
      <c r="B36" s="389"/>
      <c r="C36" s="384"/>
      <c r="E36" s="389"/>
      <c r="F36" s="384"/>
      <c r="H36" s="389"/>
      <c r="I36" s="384"/>
    </row>
    <row r="37" spans="2:9" ht="19.5" customHeight="1" thickBot="1" x14ac:dyDescent="0.3">
      <c r="B37" s="389"/>
      <c r="C37" s="385"/>
      <c r="E37" s="389"/>
      <c r="F37" s="385"/>
      <c r="H37" s="389"/>
      <c r="I37" s="385"/>
    </row>
    <row r="38" spans="2:9" ht="19.5" customHeight="1" thickBot="1" x14ac:dyDescent="0.3">
      <c r="B38" s="389"/>
      <c r="C38" s="385"/>
      <c r="E38" s="389"/>
      <c r="F38" s="385"/>
      <c r="H38" s="389"/>
      <c r="I38" s="385"/>
    </row>
    <row r="39" spans="2:9" ht="19.5" customHeight="1" thickBot="1" x14ac:dyDescent="0.3">
      <c r="B39" s="389"/>
      <c r="C39" s="385"/>
      <c r="E39" s="389"/>
      <c r="F39" s="385"/>
      <c r="H39" s="389"/>
      <c r="I39" s="385"/>
    </row>
    <row r="40" spans="2:9" ht="19.5" customHeight="1" thickBot="1" x14ac:dyDescent="0.3">
      <c r="B40" s="389"/>
      <c r="C40" s="385"/>
      <c r="E40" s="389"/>
      <c r="F40" s="385"/>
      <c r="H40" s="389"/>
      <c r="I40" s="385"/>
    </row>
  </sheetData>
  <mergeCells count="31"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431B9-FB15-4D78-B77A-2C018054BD08}">
  <sheetPr codeName="Blad24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21875" defaultRowHeight="13.2" x14ac:dyDescent="0.25"/>
  <cols>
    <col min="1" max="1" width="5.77734375" style="205" customWidth="1"/>
    <col min="2" max="2" width="4.77734375" style="205" customWidth="1"/>
    <col min="3" max="3" width="60.77734375" style="205" customWidth="1"/>
    <col min="4" max="4" width="5.77734375" style="205" customWidth="1"/>
    <col min="5" max="5" width="4.77734375" style="205" customWidth="1"/>
    <col min="6" max="6" width="60.77734375" style="205" customWidth="1"/>
    <col min="7" max="7" width="5.77734375" style="205" customWidth="1"/>
    <col min="8" max="8" width="4.77734375" style="205" customWidth="1"/>
    <col min="9" max="9" width="60.77734375" style="205" customWidth="1"/>
    <col min="10" max="16384" width="9.21875" style="205"/>
  </cols>
  <sheetData>
    <row r="2" spans="2:14" ht="17.55" customHeight="1" x14ac:dyDescent="0.3">
      <c r="C2" s="237" t="s">
        <v>135</v>
      </c>
    </row>
    <row r="3" spans="2:14" ht="17.55" customHeight="1" x14ac:dyDescent="0.3">
      <c r="C3" s="237"/>
    </row>
    <row r="4" spans="2:14" ht="17.55" customHeight="1" x14ac:dyDescent="0.3">
      <c r="C4" s="237" t="s">
        <v>136</v>
      </c>
    </row>
    <row r="5" spans="2:14" ht="17.55" customHeight="1" x14ac:dyDescent="0.3">
      <c r="B5" s="386" t="s">
        <v>121</v>
      </c>
      <c r="C5" s="386"/>
      <c r="D5" s="386"/>
      <c r="E5" s="386"/>
      <c r="F5" s="386"/>
      <c r="G5" s="386"/>
      <c r="H5" s="386"/>
      <c r="I5" s="386"/>
    </row>
    <row r="6" spans="2:14" ht="13.8" thickBot="1" x14ac:dyDescent="0.3"/>
    <row r="7" spans="2:14" ht="16.8" thickBot="1" x14ac:dyDescent="0.45">
      <c r="B7" s="387" t="s">
        <v>122</v>
      </c>
      <c r="C7" s="388"/>
      <c r="D7" s="206"/>
      <c r="E7" s="387" t="s">
        <v>123</v>
      </c>
      <c r="F7" s="388"/>
      <c r="G7" s="206"/>
      <c r="H7" s="387" t="s">
        <v>137</v>
      </c>
      <c r="I7" s="388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389" t="s">
        <v>120</v>
      </c>
      <c r="C9" s="384"/>
      <c r="E9" s="389" t="s">
        <v>120</v>
      </c>
      <c r="F9" s="384"/>
      <c r="H9" s="389" t="s">
        <v>120</v>
      </c>
      <c r="I9" s="384"/>
      <c r="J9"/>
      <c r="K9" s="21"/>
      <c r="L9" s="21"/>
      <c r="M9" s="21"/>
      <c r="N9" s="21"/>
    </row>
    <row r="10" spans="2:14" ht="19.5" customHeight="1" thickBot="1" x14ac:dyDescent="0.3">
      <c r="B10" s="389"/>
      <c r="C10" s="384"/>
      <c r="E10" s="389"/>
      <c r="F10" s="384"/>
      <c r="H10" s="389"/>
      <c r="I10" s="384"/>
      <c r="J10"/>
      <c r="K10"/>
      <c r="L10" s="4"/>
      <c r="M10" s="4"/>
      <c r="N10" s="3"/>
    </row>
    <row r="11" spans="2:14" ht="19.5" customHeight="1" thickBot="1" x14ac:dyDescent="0.3">
      <c r="B11" s="389"/>
      <c r="C11" s="384"/>
      <c r="E11" s="389"/>
      <c r="F11" s="384"/>
      <c r="H11" s="389"/>
      <c r="I11" s="384"/>
      <c r="J11"/>
      <c r="K11"/>
      <c r="L11"/>
      <c r="M11"/>
      <c r="N11"/>
    </row>
    <row r="12" spans="2:14" ht="19.5" customHeight="1" thickBot="1" x14ac:dyDescent="0.3">
      <c r="B12" s="389" t="s">
        <v>138</v>
      </c>
      <c r="C12" s="384"/>
      <c r="E12" s="389" t="s">
        <v>138</v>
      </c>
      <c r="F12" s="384"/>
      <c r="H12" s="389" t="s">
        <v>138</v>
      </c>
      <c r="I12" s="384"/>
      <c r="J12"/>
      <c r="K12" s="21"/>
      <c r="L12" s="21"/>
      <c r="M12" s="21"/>
      <c r="N12" s="21"/>
    </row>
    <row r="13" spans="2:14" ht="19.5" customHeight="1" thickBot="1" x14ac:dyDescent="0.3">
      <c r="B13" s="389"/>
      <c r="C13" s="384"/>
      <c r="E13" s="389"/>
      <c r="F13" s="384"/>
      <c r="H13" s="389"/>
      <c r="I13" s="384"/>
      <c r="J13"/>
      <c r="K13"/>
      <c r="L13" s="4"/>
      <c r="M13" s="4"/>
      <c r="N13" s="3"/>
    </row>
    <row r="14" spans="2:14" ht="19.5" customHeight="1" thickBot="1" x14ac:dyDescent="0.3">
      <c r="B14" s="389"/>
      <c r="C14" s="384"/>
      <c r="E14" s="389"/>
      <c r="F14" s="384"/>
      <c r="H14" s="389"/>
      <c r="I14" s="384"/>
      <c r="J14"/>
      <c r="K14"/>
      <c r="L14"/>
      <c r="M14"/>
      <c r="N14"/>
    </row>
    <row r="15" spans="2:14" ht="19.5" customHeight="1" thickBot="1" x14ac:dyDescent="0.3">
      <c r="B15" s="389"/>
      <c r="C15" s="384"/>
      <c r="E15" s="389"/>
      <c r="F15" s="384"/>
      <c r="H15" s="389"/>
      <c r="I15" s="384"/>
      <c r="J15"/>
      <c r="K15" s="21"/>
      <c r="L15" s="21"/>
      <c r="M15" s="21"/>
      <c r="N15" s="21"/>
    </row>
    <row r="16" spans="2:14" ht="19.5" customHeight="1" thickBot="1" x14ac:dyDescent="0.3">
      <c r="B16" s="389"/>
      <c r="C16" s="384"/>
      <c r="E16" s="389"/>
      <c r="F16" s="384"/>
      <c r="H16" s="389"/>
      <c r="I16" s="384"/>
      <c r="J16"/>
      <c r="K16"/>
      <c r="L16" s="4"/>
      <c r="M16" s="4"/>
      <c r="N16" s="3"/>
    </row>
    <row r="17" spans="2:9" ht="19.5" customHeight="1" thickBot="1" x14ac:dyDescent="0.3">
      <c r="B17" s="389"/>
      <c r="C17" s="384"/>
      <c r="E17" s="389"/>
      <c r="F17" s="384"/>
      <c r="H17" s="389"/>
      <c r="I17" s="384"/>
    </row>
    <row r="18" spans="2:9" ht="19.5" customHeight="1" thickBot="1" x14ac:dyDescent="0.3">
      <c r="B18" s="389"/>
      <c r="C18" s="384"/>
      <c r="E18" s="389"/>
      <c r="F18" s="384"/>
      <c r="H18" s="389"/>
      <c r="I18" s="384"/>
    </row>
    <row r="19" spans="2:9" ht="19.5" customHeight="1" thickBot="1" x14ac:dyDescent="0.3">
      <c r="B19" s="389"/>
      <c r="C19" s="385"/>
      <c r="E19" s="389"/>
      <c r="F19" s="385"/>
      <c r="H19" s="389"/>
      <c r="I19" s="385"/>
    </row>
    <row r="20" spans="2:9" ht="19.5" customHeight="1" thickBot="1" x14ac:dyDescent="0.3">
      <c r="B20" s="389"/>
      <c r="C20" s="385"/>
      <c r="E20" s="389"/>
      <c r="F20" s="385"/>
      <c r="H20" s="389"/>
      <c r="I20" s="385"/>
    </row>
    <row r="21" spans="2:9" ht="19.5" customHeight="1" thickBot="1" x14ac:dyDescent="0.3">
      <c r="B21" s="389"/>
      <c r="C21" s="385"/>
      <c r="E21" s="389"/>
      <c r="F21" s="385"/>
      <c r="H21" s="389"/>
      <c r="I21" s="385"/>
    </row>
    <row r="22" spans="2:9" ht="19.5" customHeight="1" thickBot="1" x14ac:dyDescent="0.3">
      <c r="B22" s="389"/>
      <c r="C22" s="385"/>
      <c r="E22" s="389"/>
      <c r="F22" s="385"/>
      <c r="H22" s="389"/>
      <c r="I22" s="385"/>
    </row>
    <row r="24" spans="2:9" ht="13.8" thickBot="1" x14ac:dyDescent="0.3"/>
    <row r="25" spans="2:9" ht="16.8" thickBot="1" x14ac:dyDescent="0.45">
      <c r="B25" s="387" t="s">
        <v>139</v>
      </c>
      <c r="C25" s="388"/>
      <c r="D25" s="206"/>
      <c r="E25" s="387" t="s">
        <v>124</v>
      </c>
      <c r="F25" s="388"/>
      <c r="G25" s="206"/>
      <c r="H25" s="387" t="s">
        <v>140</v>
      </c>
      <c r="I25" s="388"/>
    </row>
    <row r="26" spans="2:9" ht="13.8" thickBot="1" x14ac:dyDescent="0.3"/>
    <row r="27" spans="2:9" ht="19.5" customHeight="1" thickBot="1" x14ac:dyDescent="0.3">
      <c r="B27" s="389" t="s">
        <v>120</v>
      </c>
      <c r="C27" s="384"/>
      <c r="E27" s="389" t="s">
        <v>120</v>
      </c>
      <c r="F27" s="384"/>
      <c r="H27" s="389" t="s">
        <v>120</v>
      </c>
      <c r="I27" s="384"/>
    </row>
    <row r="28" spans="2:9" ht="19.5" customHeight="1" thickBot="1" x14ac:dyDescent="0.3">
      <c r="B28" s="389"/>
      <c r="C28" s="384"/>
      <c r="E28" s="389"/>
      <c r="F28" s="384"/>
      <c r="H28" s="389"/>
      <c r="I28" s="384"/>
    </row>
    <row r="29" spans="2:9" ht="19.5" customHeight="1" thickBot="1" x14ac:dyDescent="0.3">
      <c r="B29" s="389"/>
      <c r="C29" s="384"/>
      <c r="E29" s="389"/>
      <c r="F29" s="384"/>
      <c r="H29" s="389"/>
      <c r="I29" s="384"/>
    </row>
    <row r="30" spans="2:9" ht="19.5" customHeight="1" thickBot="1" x14ac:dyDescent="0.3">
      <c r="B30" s="389" t="s">
        <v>138</v>
      </c>
      <c r="C30" s="384"/>
      <c r="E30" s="389" t="s">
        <v>138</v>
      </c>
      <c r="F30" s="384"/>
      <c r="H30" s="389" t="s">
        <v>138</v>
      </c>
      <c r="I30" s="384"/>
    </row>
    <row r="31" spans="2:9" ht="19.5" customHeight="1" thickBot="1" x14ac:dyDescent="0.3">
      <c r="B31" s="389"/>
      <c r="C31" s="384"/>
      <c r="E31" s="389"/>
      <c r="F31" s="384"/>
      <c r="H31" s="389"/>
      <c r="I31" s="384"/>
    </row>
    <row r="32" spans="2:9" ht="19.5" customHeight="1" thickBot="1" x14ac:dyDescent="0.3">
      <c r="B32" s="389"/>
      <c r="C32" s="384"/>
      <c r="E32" s="389"/>
      <c r="F32" s="384"/>
      <c r="H32" s="389"/>
      <c r="I32" s="384"/>
    </row>
    <row r="33" spans="2:9" ht="19.5" customHeight="1" thickBot="1" x14ac:dyDescent="0.3">
      <c r="B33" s="389"/>
      <c r="C33" s="384"/>
      <c r="E33" s="389"/>
      <c r="F33" s="384"/>
      <c r="H33" s="389"/>
      <c r="I33" s="384"/>
    </row>
    <row r="34" spans="2:9" ht="19.5" customHeight="1" thickBot="1" x14ac:dyDescent="0.3">
      <c r="B34" s="389"/>
      <c r="C34" s="384"/>
      <c r="E34" s="389"/>
      <c r="F34" s="384"/>
      <c r="H34" s="389"/>
      <c r="I34" s="384"/>
    </row>
    <row r="35" spans="2:9" ht="19.5" customHeight="1" thickBot="1" x14ac:dyDescent="0.3">
      <c r="B35" s="389"/>
      <c r="C35" s="384"/>
      <c r="E35" s="389"/>
      <c r="F35" s="384"/>
      <c r="H35" s="389"/>
      <c r="I35" s="384"/>
    </row>
    <row r="36" spans="2:9" ht="19.5" customHeight="1" thickBot="1" x14ac:dyDescent="0.3">
      <c r="B36" s="389"/>
      <c r="C36" s="384"/>
      <c r="E36" s="389"/>
      <c r="F36" s="384"/>
      <c r="H36" s="389"/>
      <c r="I36" s="384"/>
    </row>
    <row r="37" spans="2:9" ht="19.5" customHeight="1" thickBot="1" x14ac:dyDescent="0.3">
      <c r="B37" s="389"/>
      <c r="C37" s="385"/>
      <c r="E37" s="389"/>
      <c r="F37" s="385"/>
      <c r="H37" s="389"/>
      <c r="I37" s="385"/>
    </row>
    <row r="38" spans="2:9" ht="19.5" customHeight="1" thickBot="1" x14ac:dyDescent="0.3">
      <c r="B38" s="389"/>
      <c r="C38" s="385"/>
      <c r="E38" s="389"/>
      <c r="F38" s="385"/>
      <c r="H38" s="389"/>
      <c r="I38" s="385"/>
    </row>
    <row r="39" spans="2:9" ht="19.5" customHeight="1" thickBot="1" x14ac:dyDescent="0.3">
      <c r="B39" s="389"/>
      <c r="C39" s="385"/>
      <c r="E39" s="389"/>
      <c r="F39" s="385"/>
      <c r="H39" s="389"/>
      <c r="I39" s="385"/>
    </row>
    <row r="40" spans="2:9" ht="19.5" customHeight="1" thickBot="1" x14ac:dyDescent="0.3">
      <c r="B40" s="389"/>
      <c r="C40" s="385"/>
      <c r="E40" s="389"/>
      <c r="F40" s="385"/>
      <c r="H40" s="389"/>
      <c r="I40" s="385"/>
    </row>
  </sheetData>
  <sheetProtection sheet="1" objects="1" scenarios="1"/>
  <mergeCells count="31"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F9BF8-676B-43C7-842D-711609972646}">
  <sheetPr codeName="Blad25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21875" defaultRowHeight="13.2" x14ac:dyDescent="0.25"/>
  <cols>
    <col min="1" max="1" width="5.77734375" style="205" customWidth="1"/>
    <col min="2" max="2" width="4.77734375" style="205" customWidth="1"/>
    <col min="3" max="3" width="60.77734375" style="205" customWidth="1"/>
    <col min="4" max="4" width="5.77734375" style="205" customWidth="1"/>
    <col min="5" max="5" width="4.77734375" style="205" customWidth="1"/>
    <col min="6" max="6" width="60.77734375" style="205" customWidth="1"/>
    <col min="7" max="7" width="5.77734375" style="205" customWidth="1"/>
    <col min="8" max="8" width="4.77734375" style="205" customWidth="1"/>
    <col min="9" max="9" width="60.77734375" style="205" customWidth="1"/>
    <col min="10" max="16384" width="9.21875" style="205"/>
  </cols>
  <sheetData>
    <row r="2" spans="2:14" ht="19.95" customHeight="1" x14ac:dyDescent="0.3">
      <c r="C2" s="237" t="s">
        <v>135</v>
      </c>
    </row>
    <row r="3" spans="2:14" ht="19.95" customHeight="1" x14ac:dyDescent="0.3">
      <c r="C3" s="237"/>
    </row>
    <row r="4" spans="2:14" ht="19.95" customHeight="1" x14ac:dyDescent="0.3">
      <c r="C4" s="237" t="s">
        <v>136</v>
      </c>
    </row>
    <row r="5" spans="2:14" ht="19.95" customHeight="1" x14ac:dyDescent="0.3">
      <c r="B5" s="386" t="s">
        <v>141</v>
      </c>
      <c r="C5" s="386"/>
      <c r="D5" s="386"/>
      <c r="E5" s="386"/>
      <c r="F5" s="386"/>
      <c r="G5" s="386"/>
      <c r="H5" s="386"/>
      <c r="I5" s="386"/>
    </row>
    <row r="6" spans="2:14" ht="19.95" customHeight="1" thickBot="1" x14ac:dyDescent="0.3"/>
    <row r="7" spans="2:14" ht="19.95" customHeight="1" thickBot="1" x14ac:dyDescent="0.45">
      <c r="B7" s="387" t="s">
        <v>122</v>
      </c>
      <c r="C7" s="388"/>
      <c r="D7" s="206"/>
      <c r="E7" s="387" t="s">
        <v>123</v>
      </c>
      <c r="F7" s="388"/>
      <c r="G7" s="206"/>
      <c r="H7" s="387" t="s">
        <v>137</v>
      </c>
      <c r="I7" s="388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389" t="s">
        <v>120</v>
      </c>
      <c r="C9" s="384"/>
      <c r="E9" s="389" t="s">
        <v>120</v>
      </c>
      <c r="F9" s="384"/>
      <c r="H9" s="389" t="s">
        <v>120</v>
      </c>
      <c r="I9" s="384"/>
      <c r="J9"/>
      <c r="K9" s="21"/>
      <c r="L9" s="21"/>
      <c r="M9" s="21"/>
      <c r="N9" s="21"/>
    </row>
    <row r="10" spans="2:14" ht="19.5" customHeight="1" thickBot="1" x14ac:dyDescent="0.3">
      <c r="B10" s="389"/>
      <c r="C10" s="384"/>
      <c r="E10" s="389"/>
      <c r="F10" s="384"/>
      <c r="H10" s="389"/>
      <c r="I10" s="384"/>
      <c r="J10"/>
      <c r="K10"/>
      <c r="L10" s="4"/>
      <c r="M10" s="4"/>
      <c r="N10" s="3"/>
    </row>
    <row r="11" spans="2:14" ht="19.5" customHeight="1" thickBot="1" x14ac:dyDescent="0.3">
      <c r="B11" s="389"/>
      <c r="C11" s="384"/>
      <c r="E11" s="389"/>
      <c r="F11" s="384"/>
      <c r="H11" s="389"/>
      <c r="I11" s="384"/>
      <c r="J11"/>
      <c r="K11"/>
      <c r="L11"/>
      <c r="M11"/>
      <c r="N11"/>
    </row>
    <row r="12" spans="2:14" ht="19.5" customHeight="1" thickBot="1" x14ac:dyDescent="0.3">
      <c r="B12" s="389" t="s">
        <v>142</v>
      </c>
      <c r="C12" s="390"/>
      <c r="E12" s="389" t="s">
        <v>142</v>
      </c>
      <c r="F12" s="390"/>
      <c r="H12" s="389" t="s">
        <v>142</v>
      </c>
      <c r="I12" s="390"/>
      <c r="J12"/>
      <c r="K12" s="21"/>
      <c r="L12" s="21"/>
      <c r="M12" s="21"/>
      <c r="N12" s="21"/>
    </row>
    <row r="13" spans="2:14" ht="19.5" customHeight="1" thickBot="1" x14ac:dyDescent="0.3">
      <c r="B13" s="389"/>
      <c r="C13" s="390"/>
      <c r="E13" s="389"/>
      <c r="F13" s="390"/>
      <c r="H13" s="389"/>
      <c r="I13" s="390"/>
      <c r="J13"/>
      <c r="K13"/>
      <c r="L13" s="4"/>
      <c r="M13" s="4"/>
      <c r="N13" s="3"/>
    </row>
    <row r="14" spans="2:14" ht="19.5" customHeight="1" thickBot="1" x14ac:dyDescent="0.3">
      <c r="B14" s="389"/>
      <c r="C14" s="390"/>
      <c r="E14" s="389"/>
      <c r="F14" s="390"/>
      <c r="H14" s="389"/>
      <c r="I14" s="390"/>
      <c r="J14"/>
      <c r="K14"/>
      <c r="L14"/>
      <c r="M14"/>
      <c r="N14"/>
    </row>
    <row r="15" spans="2:14" ht="19.5" customHeight="1" thickBot="1" x14ac:dyDescent="0.3">
      <c r="B15" s="389" t="s">
        <v>138</v>
      </c>
      <c r="C15" s="390"/>
      <c r="E15" s="389" t="s">
        <v>138</v>
      </c>
      <c r="F15" s="390"/>
      <c r="H15" s="389" t="s">
        <v>138</v>
      </c>
      <c r="I15" s="390"/>
      <c r="J15"/>
      <c r="K15" s="21"/>
      <c r="L15" s="21"/>
      <c r="M15" s="21"/>
      <c r="N15" s="21"/>
    </row>
    <row r="16" spans="2:14" ht="19.5" customHeight="1" thickBot="1" x14ac:dyDescent="0.3">
      <c r="B16" s="389"/>
      <c r="C16" s="390"/>
      <c r="E16" s="389"/>
      <c r="F16" s="390"/>
      <c r="H16" s="389"/>
      <c r="I16" s="390"/>
      <c r="J16"/>
      <c r="K16"/>
      <c r="L16" s="4"/>
      <c r="M16" s="4"/>
      <c r="N16" s="3"/>
    </row>
    <row r="17" spans="2:9" ht="19.5" customHeight="1" thickBot="1" x14ac:dyDescent="0.3">
      <c r="B17" s="389"/>
      <c r="C17" s="390"/>
      <c r="E17" s="389"/>
      <c r="F17" s="390"/>
      <c r="H17" s="389"/>
      <c r="I17" s="390"/>
    </row>
    <row r="18" spans="2:9" ht="19.5" customHeight="1" thickBot="1" x14ac:dyDescent="0.3">
      <c r="B18" s="389"/>
      <c r="C18" s="390"/>
      <c r="E18" s="389"/>
      <c r="F18" s="390"/>
      <c r="H18" s="389"/>
      <c r="I18" s="390"/>
    </row>
    <row r="19" spans="2:9" ht="19.5" customHeight="1" thickBot="1" x14ac:dyDescent="0.3">
      <c r="B19" s="389"/>
      <c r="C19" s="390"/>
      <c r="E19" s="389"/>
      <c r="F19" s="390"/>
      <c r="H19" s="389"/>
      <c r="I19" s="390"/>
    </row>
    <row r="20" spans="2:9" ht="19.5" customHeight="1" thickBot="1" x14ac:dyDescent="0.3">
      <c r="B20" s="389"/>
      <c r="C20" s="390"/>
      <c r="E20" s="389"/>
      <c r="F20" s="390"/>
      <c r="H20" s="389"/>
      <c r="I20" s="390"/>
    </row>
    <row r="21" spans="2:9" ht="19.5" customHeight="1" thickBot="1" x14ac:dyDescent="0.3">
      <c r="B21" s="389"/>
      <c r="C21" s="390"/>
      <c r="E21" s="389"/>
      <c r="F21" s="390"/>
      <c r="H21" s="389"/>
      <c r="I21" s="390"/>
    </row>
    <row r="22" spans="2:9" ht="19.5" customHeight="1" thickBot="1" x14ac:dyDescent="0.3">
      <c r="B22" s="389"/>
      <c r="C22" s="390"/>
      <c r="E22" s="389"/>
      <c r="F22" s="390"/>
      <c r="H22" s="389"/>
      <c r="I22" s="390"/>
    </row>
    <row r="24" spans="2:9" ht="13.8" thickBot="1" x14ac:dyDescent="0.3"/>
    <row r="25" spans="2:9" ht="16.8" thickBot="1" x14ac:dyDescent="0.45">
      <c r="B25" s="387" t="s">
        <v>139</v>
      </c>
      <c r="C25" s="388"/>
      <c r="D25" s="206"/>
      <c r="E25" s="387" t="s">
        <v>124</v>
      </c>
      <c r="F25" s="388"/>
      <c r="G25" s="206"/>
      <c r="H25" s="387" t="s">
        <v>140</v>
      </c>
      <c r="I25" s="388"/>
    </row>
    <row r="26" spans="2:9" ht="13.8" thickBot="1" x14ac:dyDescent="0.3"/>
    <row r="27" spans="2:9" ht="19.5" customHeight="1" thickBot="1" x14ac:dyDescent="0.3">
      <c r="B27" s="389" t="s">
        <v>120</v>
      </c>
      <c r="C27" s="384"/>
      <c r="E27" s="389" t="s">
        <v>120</v>
      </c>
      <c r="F27" s="384"/>
      <c r="H27" s="389" t="s">
        <v>120</v>
      </c>
      <c r="I27" s="384"/>
    </row>
    <row r="28" spans="2:9" ht="19.5" customHeight="1" thickBot="1" x14ac:dyDescent="0.3">
      <c r="B28" s="389"/>
      <c r="C28" s="384"/>
      <c r="E28" s="389"/>
      <c r="F28" s="384"/>
      <c r="H28" s="389"/>
      <c r="I28" s="384"/>
    </row>
    <row r="29" spans="2:9" ht="19.5" customHeight="1" thickBot="1" x14ac:dyDescent="0.3">
      <c r="B29" s="389"/>
      <c r="C29" s="384"/>
      <c r="E29" s="389"/>
      <c r="F29" s="384"/>
      <c r="H29" s="389"/>
      <c r="I29" s="384"/>
    </row>
    <row r="30" spans="2:9" ht="19.5" customHeight="1" thickBot="1" x14ac:dyDescent="0.3">
      <c r="B30" s="389" t="s">
        <v>142</v>
      </c>
      <c r="C30" s="390"/>
      <c r="E30" s="389" t="s">
        <v>142</v>
      </c>
      <c r="F30" s="390"/>
      <c r="H30" s="389" t="s">
        <v>142</v>
      </c>
      <c r="I30" s="390"/>
    </row>
    <row r="31" spans="2:9" ht="19.5" customHeight="1" thickBot="1" x14ac:dyDescent="0.3">
      <c r="B31" s="389"/>
      <c r="C31" s="390"/>
      <c r="E31" s="389"/>
      <c r="F31" s="390"/>
      <c r="H31" s="389"/>
      <c r="I31" s="390"/>
    </row>
    <row r="32" spans="2:9" ht="19.5" customHeight="1" thickBot="1" x14ac:dyDescent="0.3">
      <c r="B32" s="389"/>
      <c r="C32" s="390"/>
      <c r="E32" s="389"/>
      <c r="F32" s="390"/>
      <c r="H32" s="389"/>
      <c r="I32" s="390"/>
    </row>
    <row r="33" spans="2:9" ht="19.5" customHeight="1" thickBot="1" x14ac:dyDescent="0.3">
      <c r="B33" s="389" t="s">
        <v>138</v>
      </c>
      <c r="C33" s="390"/>
      <c r="E33" s="389" t="s">
        <v>138</v>
      </c>
      <c r="F33" s="390"/>
      <c r="H33" s="389" t="s">
        <v>138</v>
      </c>
      <c r="I33" s="390"/>
    </row>
    <row r="34" spans="2:9" ht="19.5" customHeight="1" thickBot="1" x14ac:dyDescent="0.3">
      <c r="B34" s="389"/>
      <c r="C34" s="390"/>
      <c r="E34" s="389"/>
      <c r="F34" s="390"/>
      <c r="H34" s="389"/>
      <c r="I34" s="390"/>
    </row>
    <row r="35" spans="2:9" ht="19.5" customHeight="1" thickBot="1" x14ac:dyDescent="0.3">
      <c r="B35" s="389"/>
      <c r="C35" s="390"/>
      <c r="E35" s="389"/>
      <c r="F35" s="390"/>
      <c r="H35" s="389"/>
      <c r="I35" s="390"/>
    </row>
    <row r="36" spans="2:9" ht="19.5" customHeight="1" thickBot="1" x14ac:dyDescent="0.3">
      <c r="B36" s="389"/>
      <c r="C36" s="390"/>
      <c r="E36" s="389"/>
      <c r="F36" s="390"/>
      <c r="H36" s="389"/>
      <c r="I36" s="390"/>
    </row>
    <row r="37" spans="2:9" ht="19.5" customHeight="1" thickBot="1" x14ac:dyDescent="0.3">
      <c r="B37" s="389"/>
      <c r="C37" s="390"/>
      <c r="E37" s="389"/>
      <c r="F37" s="390"/>
      <c r="H37" s="389"/>
      <c r="I37" s="390"/>
    </row>
    <row r="38" spans="2:9" ht="19.5" customHeight="1" thickBot="1" x14ac:dyDescent="0.3">
      <c r="B38" s="389"/>
      <c r="C38" s="390"/>
      <c r="E38" s="389"/>
      <c r="F38" s="390"/>
      <c r="H38" s="389"/>
      <c r="I38" s="390"/>
    </row>
    <row r="39" spans="2:9" ht="19.5" customHeight="1" thickBot="1" x14ac:dyDescent="0.3">
      <c r="B39" s="389"/>
      <c r="C39" s="390"/>
      <c r="E39" s="389"/>
      <c r="F39" s="390"/>
      <c r="H39" s="389"/>
      <c r="I39" s="390"/>
    </row>
    <row r="40" spans="2:9" ht="19.5" customHeight="1" thickBot="1" x14ac:dyDescent="0.3">
      <c r="B40" s="389"/>
      <c r="C40" s="390"/>
      <c r="E40" s="389"/>
      <c r="F40" s="390"/>
      <c r="H40" s="389"/>
      <c r="I40" s="390"/>
    </row>
  </sheetData>
  <sheetProtection sheet="1" objects="1" scenarios="1"/>
  <mergeCells count="43"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8FDB9-4D09-405E-A0DC-AFEA3D66137B}">
  <sheetPr codeName="Blad26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21875" defaultRowHeight="13.2" x14ac:dyDescent="0.25"/>
  <cols>
    <col min="1" max="1" width="5.77734375" style="205" customWidth="1"/>
    <col min="2" max="2" width="4.77734375" style="205" customWidth="1"/>
    <col min="3" max="3" width="60.77734375" style="205" customWidth="1"/>
    <col min="4" max="4" width="5.77734375" style="205" customWidth="1"/>
    <col min="5" max="5" width="4.77734375" style="205" customWidth="1"/>
    <col min="6" max="6" width="60.77734375" style="205" customWidth="1"/>
    <col min="7" max="7" width="5.77734375" style="205" customWidth="1"/>
    <col min="8" max="8" width="4.77734375" style="205" customWidth="1"/>
    <col min="9" max="9" width="60.77734375" style="205" customWidth="1"/>
    <col min="10" max="16384" width="9.21875" style="205"/>
  </cols>
  <sheetData>
    <row r="2" spans="2:14" ht="19.95" customHeight="1" x14ac:dyDescent="0.3">
      <c r="C2" s="237" t="s">
        <v>135</v>
      </c>
    </row>
    <row r="3" spans="2:14" ht="19.95" customHeight="1" x14ac:dyDescent="0.3">
      <c r="C3" s="237"/>
    </row>
    <row r="4" spans="2:14" ht="19.95" customHeight="1" x14ac:dyDescent="0.3">
      <c r="C4" s="237" t="s">
        <v>136</v>
      </c>
    </row>
    <row r="5" spans="2:14" ht="19.95" customHeight="1" x14ac:dyDescent="0.3">
      <c r="B5" s="386" t="s">
        <v>143</v>
      </c>
      <c r="C5" s="386"/>
      <c r="D5" s="386"/>
      <c r="E5" s="386"/>
      <c r="F5" s="386"/>
      <c r="G5" s="386"/>
      <c r="H5" s="386"/>
      <c r="I5" s="386"/>
    </row>
    <row r="6" spans="2:14" ht="19.95" customHeight="1" thickBot="1" x14ac:dyDescent="0.3"/>
    <row r="7" spans="2:14" ht="19.95" customHeight="1" thickBot="1" x14ac:dyDescent="0.45">
      <c r="B7" s="387" t="s">
        <v>122</v>
      </c>
      <c r="C7" s="388"/>
      <c r="D7" s="206"/>
      <c r="E7" s="387" t="s">
        <v>123</v>
      </c>
      <c r="F7" s="388"/>
      <c r="G7" s="206"/>
      <c r="H7" s="387" t="s">
        <v>137</v>
      </c>
      <c r="I7" s="388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389" t="s">
        <v>120</v>
      </c>
      <c r="C9" s="384"/>
      <c r="E9" s="389" t="s">
        <v>120</v>
      </c>
      <c r="F9" s="384"/>
      <c r="H9" s="389" t="s">
        <v>120</v>
      </c>
      <c r="I9" s="384"/>
      <c r="J9"/>
      <c r="K9" s="21"/>
      <c r="L9" s="21"/>
      <c r="M9" s="21"/>
      <c r="N9" s="21"/>
    </row>
    <row r="10" spans="2:14" ht="19.5" customHeight="1" thickBot="1" x14ac:dyDescent="0.3">
      <c r="B10" s="389"/>
      <c r="C10" s="384"/>
      <c r="E10" s="389"/>
      <c r="F10" s="384"/>
      <c r="H10" s="389"/>
      <c r="I10" s="384"/>
      <c r="J10"/>
      <c r="K10"/>
      <c r="L10" s="4"/>
      <c r="M10" s="4"/>
      <c r="N10" s="3"/>
    </row>
    <row r="11" spans="2:14" ht="19.5" customHeight="1" thickBot="1" x14ac:dyDescent="0.3">
      <c r="B11" s="389"/>
      <c r="C11" s="384"/>
      <c r="E11" s="389"/>
      <c r="F11" s="384"/>
      <c r="H11" s="389"/>
      <c r="I11" s="384"/>
      <c r="J11"/>
      <c r="K11"/>
      <c r="L11"/>
      <c r="M11"/>
      <c r="N11"/>
    </row>
    <row r="12" spans="2:14" ht="19.5" customHeight="1" thickBot="1" x14ac:dyDescent="0.3">
      <c r="B12" s="389" t="s">
        <v>142</v>
      </c>
      <c r="C12" s="390"/>
      <c r="E12" s="389" t="s">
        <v>142</v>
      </c>
      <c r="F12" s="390"/>
      <c r="H12" s="389" t="s">
        <v>142</v>
      </c>
      <c r="I12" s="390"/>
      <c r="J12"/>
      <c r="K12" s="21"/>
      <c r="L12" s="21"/>
      <c r="M12" s="21"/>
      <c r="N12" s="21"/>
    </row>
    <row r="13" spans="2:14" ht="19.5" customHeight="1" thickBot="1" x14ac:dyDescent="0.3">
      <c r="B13" s="389"/>
      <c r="C13" s="390"/>
      <c r="E13" s="389"/>
      <c r="F13" s="390"/>
      <c r="H13" s="389"/>
      <c r="I13" s="390"/>
      <c r="J13"/>
      <c r="K13"/>
      <c r="L13" s="4"/>
      <c r="M13" s="4"/>
      <c r="N13" s="3"/>
    </row>
    <row r="14" spans="2:14" ht="19.5" customHeight="1" thickBot="1" x14ac:dyDescent="0.3">
      <c r="B14" s="389"/>
      <c r="C14" s="390"/>
      <c r="E14" s="389"/>
      <c r="F14" s="390"/>
      <c r="H14" s="389"/>
      <c r="I14" s="390"/>
      <c r="J14"/>
      <c r="K14"/>
      <c r="L14"/>
      <c r="M14"/>
      <c r="N14"/>
    </row>
    <row r="15" spans="2:14" ht="19.5" customHeight="1" thickBot="1" x14ac:dyDescent="0.3">
      <c r="B15" s="389" t="s">
        <v>138</v>
      </c>
      <c r="C15" s="390"/>
      <c r="E15" s="389" t="s">
        <v>138</v>
      </c>
      <c r="F15" s="390"/>
      <c r="H15" s="389" t="s">
        <v>138</v>
      </c>
      <c r="I15" s="390"/>
      <c r="J15"/>
      <c r="K15" s="21"/>
      <c r="L15" s="21"/>
      <c r="M15" s="21"/>
      <c r="N15" s="21"/>
    </row>
    <row r="16" spans="2:14" ht="19.5" customHeight="1" thickBot="1" x14ac:dyDescent="0.3">
      <c r="B16" s="389"/>
      <c r="C16" s="390"/>
      <c r="E16" s="389"/>
      <c r="F16" s="390"/>
      <c r="H16" s="389"/>
      <c r="I16" s="390"/>
      <c r="J16"/>
      <c r="K16"/>
      <c r="L16" s="4"/>
      <c r="M16" s="4"/>
      <c r="N16" s="3"/>
    </row>
    <row r="17" spans="2:9" ht="19.5" customHeight="1" thickBot="1" x14ac:dyDescent="0.3">
      <c r="B17" s="389"/>
      <c r="C17" s="390"/>
      <c r="E17" s="389"/>
      <c r="F17" s="390"/>
      <c r="H17" s="389"/>
      <c r="I17" s="390"/>
    </row>
    <row r="18" spans="2:9" ht="19.5" customHeight="1" thickBot="1" x14ac:dyDescent="0.3">
      <c r="B18" s="389"/>
      <c r="C18" s="390"/>
      <c r="E18" s="389"/>
      <c r="F18" s="390"/>
      <c r="H18" s="389"/>
      <c r="I18" s="390"/>
    </row>
    <row r="19" spans="2:9" ht="19.5" customHeight="1" thickBot="1" x14ac:dyDescent="0.3">
      <c r="B19" s="389"/>
      <c r="C19" s="390"/>
      <c r="E19" s="389"/>
      <c r="F19" s="390"/>
      <c r="H19" s="389"/>
      <c r="I19" s="390"/>
    </row>
    <row r="20" spans="2:9" ht="19.5" customHeight="1" thickBot="1" x14ac:dyDescent="0.3">
      <c r="B20" s="389"/>
      <c r="C20" s="390"/>
      <c r="E20" s="389"/>
      <c r="F20" s="390"/>
      <c r="H20" s="389"/>
      <c r="I20" s="390"/>
    </row>
    <row r="21" spans="2:9" ht="19.5" customHeight="1" thickBot="1" x14ac:dyDescent="0.3">
      <c r="B21" s="389"/>
      <c r="C21" s="390"/>
      <c r="E21" s="389"/>
      <c r="F21" s="390"/>
      <c r="H21" s="389"/>
      <c r="I21" s="390"/>
    </row>
    <row r="22" spans="2:9" ht="19.5" customHeight="1" thickBot="1" x14ac:dyDescent="0.3">
      <c r="B22" s="389"/>
      <c r="C22" s="390"/>
      <c r="E22" s="389"/>
      <c r="F22" s="390"/>
      <c r="H22" s="389"/>
      <c r="I22" s="390"/>
    </row>
    <row r="24" spans="2:9" ht="13.8" thickBot="1" x14ac:dyDescent="0.3"/>
    <row r="25" spans="2:9" ht="16.8" thickBot="1" x14ac:dyDescent="0.45">
      <c r="B25" s="387" t="s">
        <v>139</v>
      </c>
      <c r="C25" s="388"/>
      <c r="D25" s="206"/>
      <c r="E25" s="387" t="s">
        <v>124</v>
      </c>
      <c r="F25" s="388"/>
      <c r="G25" s="206"/>
      <c r="H25" s="387" t="s">
        <v>140</v>
      </c>
      <c r="I25" s="388"/>
    </row>
    <row r="26" spans="2:9" ht="13.8" thickBot="1" x14ac:dyDescent="0.3"/>
    <row r="27" spans="2:9" ht="19.5" customHeight="1" thickBot="1" x14ac:dyDescent="0.3">
      <c r="B27" s="389" t="s">
        <v>120</v>
      </c>
      <c r="C27" s="384"/>
      <c r="E27" s="389" t="s">
        <v>120</v>
      </c>
      <c r="F27" s="384"/>
      <c r="H27" s="389" t="s">
        <v>120</v>
      </c>
      <c r="I27" s="384"/>
    </row>
    <row r="28" spans="2:9" ht="19.5" customHeight="1" thickBot="1" x14ac:dyDescent="0.3">
      <c r="B28" s="389"/>
      <c r="C28" s="384"/>
      <c r="E28" s="389"/>
      <c r="F28" s="384"/>
      <c r="H28" s="389"/>
      <c r="I28" s="384"/>
    </row>
    <row r="29" spans="2:9" ht="19.5" customHeight="1" thickBot="1" x14ac:dyDescent="0.3">
      <c r="B29" s="389"/>
      <c r="C29" s="384"/>
      <c r="E29" s="389"/>
      <c r="F29" s="384"/>
      <c r="H29" s="389"/>
      <c r="I29" s="384"/>
    </row>
    <row r="30" spans="2:9" ht="19.5" customHeight="1" thickBot="1" x14ac:dyDescent="0.3">
      <c r="B30" s="389" t="s">
        <v>142</v>
      </c>
      <c r="C30" s="390"/>
      <c r="E30" s="389" t="s">
        <v>142</v>
      </c>
      <c r="F30" s="390"/>
      <c r="H30" s="389" t="s">
        <v>142</v>
      </c>
      <c r="I30" s="390"/>
    </row>
    <row r="31" spans="2:9" ht="19.5" customHeight="1" thickBot="1" x14ac:dyDescent="0.3">
      <c r="B31" s="389"/>
      <c r="C31" s="390"/>
      <c r="E31" s="389"/>
      <c r="F31" s="390"/>
      <c r="H31" s="389"/>
      <c r="I31" s="390"/>
    </row>
    <row r="32" spans="2:9" ht="19.5" customHeight="1" thickBot="1" x14ac:dyDescent="0.3">
      <c r="B32" s="389"/>
      <c r="C32" s="390"/>
      <c r="E32" s="389"/>
      <c r="F32" s="390"/>
      <c r="H32" s="389"/>
      <c r="I32" s="390"/>
    </row>
    <row r="33" spans="2:9" ht="19.5" customHeight="1" thickBot="1" x14ac:dyDescent="0.3">
      <c r="B33" s="389" t="s">
        <v>138</v>
      </c>
      <c r="C33" s="390"/>
      <c r="E33" s="389" t="s">
        <v>138</v>
      </c>
      <c r="F33" s="390"/>
      <c r="H33" s="389" t="s">
        <v>138</v>
      </c>
      <c r="I33" s="390"/>
    </row>
    <row r="34" spans="2:9" ht="19.5" customHeight="1" thickBot="1" x14ac:dyDescent="0.3">
      <c r="B34" s="389"/>
      <c r="C34" s="390"/>
      <c r="E34" s="389"/>
      <c r="F34" s="390"/>
      <c r="H34" s="389"/>
      <c r="I34" s="390"/>
    </row>
    <row r="35" spans="2:9" ht="19.5" customHeight="1" thickBot="1" x14ac:dyDescent="0.3">
      <c r="B35" s="389"/>
      <c r="C35" s="390"/>
      <c r="E35" s="389"/>
      <c r="F35" s="390"/>
      <c r="H35" s="389"/>
      <c r="I35" s="390"/>
    </row>
    <row r="36" spans="2:9" ht="19.5" customHeight="1" thickBot="1" x14ac:dyDescent="0.3">
      <c r="B36" s="389"/>
      <c r="C36" s="390"/>
      <c r="E36" s="389"/>
      <c r="F36" s="390"/>
      <c r="H36" s="389"/>
      <c r="I36" s="390"/>
    </row>
    <row r="37" spans="2:9" ht="19.5" customHeight="1" thickBot="1" x14ac:dyDescent="0.3">
      <c r="B37" s="389"/>
      <c r="C37" s="390"/>
      <c r="E37" s="389"/>
      <c r="F37" s="390"/>
      <c r="H37" s="389"/>
      <c r="I37" s="390"/>
    </row>
    <row r="38" spans="2:9" ht="19.5" customHeight="1" thickBot="1" x14ac:dyDescent="0.3">
      <c r="B38" s="389"/>
      <c r="C38" s="390"/>
      <c r="E38" s="389"/>
      <c r="F38" s="390"/>
      <c r="H38" s="389"/>
      <c r="I38" s="390"/>
    </row>
    <row r="39" spans="2:9" ht="19.5" customHeight="1" thickBot="1" x14ac:dyDescent="0.3">
      <c r="B39" s="389"/>
      <c r="C39" s="390"/>
      <c r="E39" s="389"/>
      <c r="F39" s="390"/>
      <c r="H39" s="389"/>
      <c r="I39" s="390"/>
    </row>
    <row r="40" spans="2:9" ht="19.5" customHeight="1" thickBot="1" x14ac:dyDescent="0.3">
      <c r="B40" s="389"/>
      <c r="C40" s="390"/>
      <c r="E40" s="389"/>
      <c r="F40" s="390"/>
      <c r="H40" s="389"/>
      <c r="I40" s="390"/>
    </row>
  </sheetData>
  <sheetProtection sheet="1" objects="1" scenarios="1"/>
  <mergeCells count="43"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3852F-EE5F-4BB4-97CB-BBA7FF02C060}">
  <sheetPr codeName="Blad11">
    <tabColor rgb="FFCCCCFF"/>
  </sheetPr>
  <dimension ref="B1:B26"/>
  <sheetViews>
    <sheetView showGridLines="0" showRowColHeaders="0" zoomScale="110" zoomScaleNormal="110" workbookViewId="0"/>
  </sheetViews>
  <sheetFormatPr defaultRowHeight="13.2" x14ac:dyDescent="0.25"/>
  <cols>
    <col min="1" max="1" width="3.77734375" customWidth="1"/>
  </cols>
  <sheetData>
    <row r="1" spans="2:2" ht="63" customHeight="1" x14ac:dyDescent="0.25"/>
    <row r="6" spans="2:2" ht="17.399999999999999" x14ac:dyDescent="0.3">
      <c r="B6" s="191" t="s">
        <v>100</v>
      </c>
    </row>
    <row r="9" spans="2:2" x14ac:dyDescent="0.25">
      <c r="B9" t="s">
        <v>101</v>
      </c>
    </row>
    <row r="10" spans="2:2" x14ac:dyDescent="0.25">
      <c r="B10" t="s">
        <v>102</v>
      </c>
    </row>
    <row r="11" spans="2:2" x14ac:dyDescent="0.25">
      <c r="B11" t="s">
        <v>103</v>
      </c>
    </row>
    <row r="12" spans="2:2" x14ac:dyDescent="0.25">
      <c r="B12" t="s">
        <v>102</v>
      </c>
    </row>
    <row r="13" spans="2:2" x14ac:dyDescent="0.25">
      <c r="B13" t="s">
        <v>104</v>
      </c>
    </row>
    <row r="14" spans="2:2" x14ac:dyDescent="0.25">
      <c r="B14" t="s">
        <v>102</v>
      </c>
    </row>
    <row r="15" spans="2:2" x14ac:dyDescent="0.25">
      <c r="B15" s="190" t="s">
        <v>111</v>
      </c>
    </row>
    <row r="16" spans="2:2" x14ac:dyDescent="0.25">
      <c r="B16" s="190" t="s">
        <v>110</v>
      </c>
    </row>
    <row r="17" spans="2:2" x14ac:dyDescent="0.25">
      <c r="B17" t="s">
        <v>102</v>
      </c>
    </row>
    <row r="18" spans="2:2" x14ac:dyDescent="0.25">
      <c r="B18" t="s">
        <v>105</v>
      </c>
    </row>
    <row r="19" spans="2:2" x14ac:dyDescent="0.25">
      <c r="B19" t="s">
        <v>102</v>
      </c>
    </row>
    <row r="20" spans="2:2" x14ac:dyDescent="0.25">
      <c r="B20" t="s">
        <v>106</v>
      </c>
    </row>
    <row r="21" spans="2:2" x14ac:dyDescent="0.25">
      <c r="B21" t="s">
        <v>102</v>
      </c>
    </row>
    <row r="22" spans="2:2" x14ac:dyDescent="0.25">
      <c r="B22" t="s">
        <v>107</v>
      </c>
    </row>
    <row r="23" spans="2:2" x14ac:dyDescent="0.25">
      <c r="B23" t="s">
        <v>102</v>
      </c>
    </row>
    <row r="24" spans="2:2" x14ac:dyDescent="0.25">
      <c r="B24" t="s">
        <v>108</v>
      </c>
    </row>
    <row r="25" spans="2:2" x14ac:dyDescent="0.25">
      <c r="B25" t="s">
        <v>102</v>
      </c>
    </row>
    <row r="26" spans="2:2" x14ac:dyDescent="0.25">
      <c r="B26" t="s">
        <v>109</v>
      </c>
    </row>
  </sheetData>
  <sheetProtection sheet="1" objects="1" scenarios="1"/>
  <pageMargins left="0.7" right="0.7" top="0.75" bottom="0.75" header="0.3" footer="0.3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125B9-100E-4AD7-B860-DF8E10FE94F9}">
  <sheetPr codeName="Blad12">
    <tabColor rgb="FFFF0000"/>
    <pageSetUpPr fitToPage="1"/>
  </sheetPr>
  <dimension ref="A1"/>
  <sheetViews>
    <sheetView showGridLines="0" showRowColHeaders="0" zoomScale="85" zoomScaleNormal="85" zoomScaleSheetLayoutView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77734375" customWidth="1"/>
  </cols>
  <sheetData>
    <row r="1" ht="15" customHeight="1" x14ac:dyDescent="0.25"/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389E8-9A67-4C3C-AFF7-A942088E591E}">
  <dimension ref="A1:A29"/>
  <sheetViews>
    <sheetView showGridLines="0" showRowColHeaders="0" tabSelected="1" zoomScale="110" zoomScaleNormal="11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88671875" customWidth="1"/>
    <col min="5" max="5" width="8.77734375" customWidth="1"/>
    <col min="9" max="9" width="4.77734375" customWidth="1"/>
    <col min="13" max="13" width="4.77734375" customWidth="1"/>
    <col min="17" max="17" width="4.77734375" customWidth="1"/>
  </cols>
  <sheetData>
    <row r="1" customFormat="1" ht="30" customHeight="1" x14ac:dyDescent="0.25"/>
    <row r="2" customFormat="1" ht="51.6" customHeight="1" x14ac:dyDescent="0.25"/>
    <row r="17" customFormat="1" x14ac:dyDescent="0.25"/>
    <row r="29" customFormat="1" ht="25.05" customHeight="1" x14ac:dyDescent="0.25"/>
  </sheetData>
  <sheetProtection sheet="1" objects="1" scenarios="1"/>
  <pageMargins left="0.9055118110236221" right="0.70866141732283472" top="0.74803149606299213" bottom="0.74803149606299213" header="0.31496062992125984" footer="0.31496062992125984"/>
  <pageSetup paperSize="9" scale="48" orientation="landscape" r:id="rId1"/>
  <colBreaks count="1" manualBreakCount="1">
    <brk id="21" min="1" max="3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A3E33-C9B5-40E4-9695-064014762AD7}">
  <sheetPr codeName="Blad3">
    <tabColor rgb="FFCCCCFF"/>
  </sheetPr>
  <dimension ref="A1:AZ75"/>
  <sheetViews>
    <sheetView showGridLines="0" showRowColHeaders="0" zoomScale="85" zoomScaleNormal="85" workbookViewId="0">
      <selection activeCell="B18" sqref="B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296">
        <v>3</v>
      </c>
      <c r="D2" s="76"/>
      <c r="E2" s="13"/>
      <c r="F2" s="192"/>
      <c r="G2" s="192"/>
      <c r="I2" s="77" t="str">
        <f>IF($C$2=3,"ja",IF($C$2="3A","ja",IF($C$2="3B","ja",IF($C$2="3C","ja"))))</f>
        <v>ja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46031</v>
      </c>
      <c r="D3" s="298"/>
      <c r="E3" s="13"/>
      <c r="F3" s="193"/>
      <c r="G3" s="193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2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154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17"/>
      <c r="C18" s="199"/>
      <c r="D18" s="158"/>
      <c r="E18" s="157"/>
      <c r="F18" s="159"/>
      <c r="G18" s="204"/>
      <c r="H18" s="203"/>
      <c r="I18" s="203"/>
      <c r="J18" s="203"/>
      <c r="K18" s="203"/>
      <c r="L18" s="202"/>
      <c r="M18" s="162">
        <f>COUNTA(H18,I18,L18)</f>
        <v>0</v>
      </c>
      <c r="N18" s="163" t="str">
        <f>IF(L18="E",1,IF(L18="D",2,IF(L18="C",3,IF(L18="B",4,IF(L18="A",5,IF(L18=5,1,IF(L18=4,2,IF(L18=3,3,IF(L18=2,4,IF(L18=1,5,IF(L18="","")))))))))))</f>
        <v/>
      </c>
      <c r="O18" s="163" t="str">
        <f t="shared" ref="O18:O53" si="0">IF(H18="E",1,IF(H18="D",2,IF(H18="C",3,IF(H18="B",4,IF(H18="A",5,IF(H18=5,1,IF(H18=4,2,IF(H18=3,3,IF(H18=2,4,IF(H18=1,5,IF(H18="","")))))))))))</f>
        <v/>
      </c>
      <c r="P18" s="163" t="str">
        <f t="shared" ref="P18:P53" si="1">IF(I18="E",1,IF(I18="D",2,IF(I18="C",3,IF(I18="B",4,IF(I18="A",5,IF(I18=5,1,IF(I18=4,2,IF(I18=3,3,IF(I18=2,4,IF(I18=1,5,IF(I18="","")))))))))))</f>
        <v/>
      </c>
      <c r="Q18" s="163">
        <f>IF(M18&lt;3,2,IF($C$2&lt;6,0,IF($C$2&gt;=6,SUM(N18:P18))))</f>
        <v>2</v>
      </c>
      <c r="R18" s="103" t="str">
        <f t="shared" ref="R18:R53" si="2">IF(C18="","",IF(G18="","",IF(G18=$C18,1,IF(G18&lt;$C18,1,IF(G18&gt;$C18,"",IF(G18="A+",1))))))</f>
        <v/>
      </c>
      <c r="S18" s="103" t="str">
        <f t="shared" ref="S18:S53" si="3">IF(C18="","",IF(H18="","",IF(H18=$C18,1,IF(H18&lt;$C18,1,IF(H18&gt;$C18,"",IF(H18="A+",1))))))</f>
        <v/>
      </c>
      <c r="T18" s="103" t="str">
        <f t="shared" ref="T18:T53" si="4">IF(C18="","",IF(I18="","",IF(I18=$C18,1,IF(I18&lt;$C18,1,IF(I18&gt;$C18,"",IF(I18="A+",1))))))</f>
        <v/>
      </c>
      <c r="U18" s="103" t="str">
        <f>IF(C18="","",IF(J18="","",IF(J18=$C18,1,IF(J18&lt;$C18,1,IF(J18&gt;$C18,"",IF(J18="A+",1))))))</f>
        <v/>
      </c>
      <c r="V18" s="103" t="str">
        <f t="shared" ref="V18:V53" si="5">IF(C18="","",IF(K18="","",IF(K18=$C18,1,IF(K18&lt;$C18,1,IF(K18&gt;$C18,"",IF(K18="A+",1))))))</f>
        <v/>
      </c>
      <c r="W18" s="103" t="str">
        <f t="shared" ref="W18:W53" si="6">IF(C18="","",IF(L18="","",IF(L18=$C18,1,IF(L18&lt;$C18,1,IF(L18&gt;$C18,"",IF(L18="A+",1))))))</f>
        <v/>
      </c>
      <c r="X18" s="103">
        <f t="shared" ref="X18:X53" si="7">SUM(R18:W18)</f>
        <v>0</v>
      </c>
      <c r="Y18" s="164" t="b">
        <f t="shared" ref="Y18:Y53" si="8">IF($C18="A",$AJ18)</f>
        <v>0</v>
      </c>
      <c r="Z18" s="164" t="b">
        <f t="shared" ref="Z18:Z53" si="9">IF($C18="B",$AJ18)</f>
        <v>0</v>
      </c>
      <c r="AA18" s="164" t="b">
        <f t="shared" ref="AA18:AA53" si="10">IF($C18="C",$AJ18)</f>
        <v>0</v>
      </c>
      <c r="AB18" s="164" t="b">
        <f t="shared" ref="AB18:AB53" si="11">IF($C18="D",$AJ18)</f>
        <v>0</v>
      </c>
      <c r="AC18" s="164" t="b">
        <f t="shared" ref="AC18:AC53" si="12">IF($C18="E",$AJ18)</f>
        <v>0</v>
      </c>
      <c r="AD18" s="164" t="b">
        <f>IF($C18=1,$AJ18)</f>
        <v>0</v>
      </c>
      <c r="AE18" s="164" t="b">
        <f>IF($C18=2,$AJ18)</f>
        <v>0</v>
      </c>
      <c r="AF18" s="164" t="b">
        <f>IF($C18=3,$AJ18)</f>
        <v>0</v>
      </c>
      <c r="AG18" s="164" t="b">
        <f>IF($C18=4,$AJ18)</f>
        <v>0</v>
      </c>
      <c r="AH18" s="164" t="b">
        <f>IF($C18=5,$AJ18)</f>
        <v>0</v>
      </c>
      <c r="AI18" s="165" t="str">
        <f t="shared" ref="AI18:AI53" si="13">IF(C18="","",IF(C18&gt;0,COUNTA(G18:L18)))</f>
        <v/>
      </c>
      <c r="AJ18" s="166" t="str">
        <f t="shared" ref="AJ18:AJ53" si="14">IF(AI18=0,"",IF(AI18="","",IF(AI18&gt;0,X18/AI18)))</f>
        <v/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7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8">
        <f>IF(AL18="",0,IF(AL18&lt;AQ18,0,IF(AL18&gt;=AQ18,1)))</f>
        <v>0</v>
      </c>
      <c r="AN18" s="149" t="str">
        <f>IF(E18="","",IF(E18="x",1))</f>
        <v/>
      </c>
      <c r="AO18" s="150" t="str">
        <f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/>
      </c>
      <c r="AS18" s="245" t="str">
        <f>IF($C$2&lt;6,"",IF($M18&lt;3,"",IF(P18=1,"&lt;1F",IF(P18&gt;3,"2F",IF(P18&gt;1,"1F")))))</f>
        <v/>
      </c>
      <c r="AT18" s="245" t="str">
        <f>IF($C$2&lt;6,"",IF($M18&lt;3,"",IF(N18&lt;=2,"&lt;1F",IF(N18&gt;3,"1S",IF(N18&gt;2,"1F")))))</f>
        <v/>
      </c>
      <c r="AU18" s="244"/>
      <c r="AV18" s="245"/>
      <c r="AW18" s="245"/>
      <c r="AX18" s="244"/>
      <c r="AY18" s="243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5">IF(AY18="",0,IF(AY18&lt;AV18,0,IF(AY18&gt;=AV18,1)))</f>
        <v>0</v>
      </c>
    </row>
    <row r="19" spans="1:52" ht="15" customHeight="1" x14ac:dyDescent="0.25">
      <c r="A19">
        <v>2</v>
      </c>
      <c r="B19" s="17"/>
      <c r="C19" s="199"/>
      <c r="D19" s="138"/>
      <c r="E19" s="138"/>
      <c r="F19" s="159"/>
      <c r="G19" s="204"/>
      <c r="H19" s="171"/>
      <c r="I19" s="156"/>
      <c r="J19" s="171"/>
      <c r="K19" s="156"/>
      <c r="L19" s="161"/>
      <c r="M19" s="162">
        <f t="shared" ref="M19:M53" si="16">COUNTA(H19,I19,L19)</f>
        <v>0</v>
      </c>
      <c r="N19" s="163" t="str">
        <f t="shared" ref="N19:N53" si="17">IF(L19="E",1,IF(L19="D",2,IF(L19="C",3,IF(L19="B",4,IF(L19="A",5,IF(L19=5,1,IF(L19=4,2,IF(L19=3,3,IF(L19=2,4,IF(L19=1,5,IF(L19="","")))))))))))</f>
        <v/>
      </c>
      <c r="O19" s="163" t="str">
        <f t="shared" si="0"/>
        <v/>
      </c>
      <c r="P19" s="163" t="str">
        <f t="shared" si="1"/>
        <v/>
      </c>
      <c r="Q19" s="163">
        <f t="shared" ref="Q19:Q53" si="18">IF($C$2&lt;6,0,IF($C$2&gt;=6,SUM(N19:P19)))</f>
        <v>0</v>
      </c>
      <c r="R19" s="103" t="str">
        <f t="shared" si="2"/>
        <v/>
      </c>
      <c r="S19" s="103" t="str">
        <f t="shared" si="3"/>
        <v/>
      </c>
      <c r="T19" s="103" t="str">
        <f t="shared" si="4"/>
        <v/>
      </c>
      <c r="U19" s="103" t="str">
        <f t="shared" ref="U19:U53" si="19">IF(C19="","",IF(J19="","",IF(J19=$C19,1,IF(J19&lt;$C19,1,IF(J19&gt;$C19,"",IF(J19="A+",1))))))</f>
        <v/>
      </c>
      <c r="V19" s="103" t="str">
        <f t="shared" si="5"/>
        <v/>
      </c>
      <c r="W19" s="103" t="str">
        <f t="shared" si="6"/>
        <v/>
      </c>
      <c r="X19" s="103">
        <f t="shared" si="7"/>
        <v>0</v>
      </c>
      <c r="Y19" s="164" t="b">
        <f t="shared" si="8"/>
        <v>0</v>
      </c>
      <c r="Z19" s="164" t="b">
        <f t="shared" si="9"/>
        <v>0</v>
      </c>
      <c r="AA19" s="164" t="b">
        <f t="shared" si="10"/>
        <v>0</v>
      </c>
      <c r="AB19" s="164" t="b">
        <f t="shared" si="11"/>
        <v>0</v>
      </c>
      <c r="AC19" s="164" t="b">
        <f t="shared" si="12"/>
        <v>0</v>
      </c>
      <c r="AD19" s="164" t="b">
        <f t="shared" ref="AD19:AD53" si="20">IF($C19="1",$AJ19)</f>
        <v>0</v>
      </c>
      <c r="AE19" s="164" t="b">
        <f t="shared" ref="AE19:AE53" si="21">IF($C19=2,$AJ19)</f>
        <v>0</v>
      </c>
      <c r="AF19" s="164" t="b">
        <f t="shared" ref="AF19:AF53" si="22">IF($C19=3,$AJ19)</f>
        <v>0</v>
      </c>
      <c r="AG19" s="164" t="b">
        <f t="shared" ref="AG19:AG53" si="23">IF($C19=4,$AJ19)</f>
        <v>0</v>
      </c>
      <c r="AH19" s="164" t="b">
        <f t="shared" ref="AH19:AH53" si="24">IF($C19=5,$AJ19)</f>
        <v>0</v>
      </c>
      <c r="AI19" s="169" t="str">
        <f t="shared" si="13"/>
        <v/>
      </c>
      <c r="AJ19" s="170" t="str">
        <f t="shared" si="14"/>
        <v/>
      </c>
      <c r="AK19" s="242" t="str">
        <f t="shared" ref="AK19:AK53" si="25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7" t="str">
        <f t="shared" ref="AL19:AL53" si="26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8">
        <f t="shared" ref="AM19:AM53" si="27">IF(AL19="",0,IF(AL19&lt;AQ19,0,IF(AL19&gt;=AQ19,1)))</f>
        <v>0</v>
      </c>
      <c r="AN19" s="149" t="str">
        <f t="shared" ref="AN19:AN53" si="28">IF(E19="","",IF(E19="x",1))</f>
        <v/>
      </c>
      <c r="AO19" s="150" t="str">
        <f t="shared" ref="AO19:AO53" si="29">IF(D19="","",IF(D19="X",1))</f>
        <v/>
      </c>
      <c r="AP19" s="138"/>
      <c r="AQ19" s="167" t="str">
        <f t="shared" ref="AQ19:AQ53" si="30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1">IF($C$2&lt;6,"",IF(M19&lt;3,"",IF(O19=1,"&lt;1F",IF(O19&gt;3,"2F",IF(O19&gt;1,"1F")))))</f>
        <v/>
      </c>
      <c r="AS19" s="245" t="str">
        <f t="shared" ref="AS19:AS53" si="32">IF($C$2&lt;6,"",IF($M19&lt;3,"",IF(P19=1,"&lt;1F",IF(P19&gt;3,"2F",IF(P19&gt;1,"1F")))))</f>
        <v/>
      </c>
      <c r="AT19" s="245" t="str">
        <f t="shared" ref="AT19:AT53" si="33">IF($C$2&lt;6,"",IF($M19&lt;3,"",IF(N19&lt;=2,"&lt;1F",IF(N19&gt;3,"1S",IF(N19&gt;2,"1F")))))</f>
        <v/>
      </c>
      <c r="AU19" s="244"/>
      <c r="AV19" s="245"/>
      <c r="AW19" s="245"/>
      <c r="AX19" s="244"/>
      <c r="AY19" s="243" t="str">
        <f t="shared" ref="AY19:AY53" si="34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5"/>
        <v>0</v>
      </c>
    </row>
    <row r="20" spans="1:52" ht="15" customHeight="1" x14ac:dyDescent="0.25">
      <c r="A20">
        <v>3</v>
      </c>
      <c r="B20" s="17"/>
      <c r="C20" s="199"/>
      <c r="D20" s="174"/>
      <c r="E20" s="137"/>
      <c r="F20" s="159"/>
      <c r="G20" s="204"/>
      <c r="H20" s="171"/>
      <c r="I20" s="156"/>
      <c r="J20" s="171"/>
      <c r="K20" s="156"/>
      <c r="L20" s="161"/>
      <c r="M20" s="162">
        <f t="shared" si="16"/>
        <v>0</v>
      </c>
      <c r="N20" s="163" t="str">
        <f t="shared" si="17"/>
        <v/>
      </c>
      <c r="O20" s="163" t="str">
        <f t="shared" si="0"/>
        <v/>
      </c>
      <c r="P20" s="163" t="str">
        <f t="shared" si="1"/>
        <v/>
      </c>
      <c r="Q20" s="163">
        <f t="shared" si="18"/>
        <v>0</v>
      </c>
      <c r="R20" s="103" t="str">
        <f t="shared" si="2"/>
        <v/>
      </c>
      <c r="S20" s="103" t="str">
        <f t="shared" si="3"/>
        <v/>
      </c>
      <c r="T20" s="103" t="str">
        <f t="shared" si="4"/>
        <v/>
      </c>
      <c r="U20" s="103" t="str">
        <f t="shared" si="19"/>
        <v/>
      </c>
      <c r="V20" s="103" t="str">
        <f t="shared" si="5"/>
        <v/>
      </c>
      <c r="W20" s="103" t="str">
        <f t="shared" si="6"/>
        <v/>
      </c>
      <c r="X20" s="103">
        <f t="shared" si="7"/>
        <v>0</v>
      </c>
      <c r="Y20" s="164" t="b">
        <f t="shared" si="8"/>
        <v>0</v>
      </c>
      <c r="Z20" s="164" t="b">
        <f t="shared" si="9"/>
        <v>0</v>
      </c>
      <c r="AA20" s="164" t="b">
        <f t="shared" si="10"/>
        <v>0</v>
      </c>
      <c r="AB20" s="164" t="b">
        <f t="shared" si="11"/>
        <v>0</v>
      </c>
      <c r="AC20" s="164" t="b">
        <f t="shared" si="12"/>
        <v>0</v>
      </c>
      <c r="AD20" s="164" t="b">
        <f t="shared" si="20"/>
        <v>0</v>
      </c>
      <c r="AE20" s="164" t="b">
        <f t="shared" si="21"/>
        <v>0</v>
      </c>
      <c r="AF20" s="164" t="b">
        <f t="shared" si="22"/>
        <v>0</v>
      </c>
      <c r="AG20" s="164" t="b">
        <f t="shared" si="23"/>
        <v>0</v>
      </c>
      <c r="AH20" s="164" t="b">
        <f t="shared" si="24"/>
        <v>0</v>
      </c>
      <c r="AI20" s="169" t="str">
        <f t="shared" si="13"/>
        <v/>
      </c>
      <c r="AJ20" s="170" t="str">
        <f t="shared" si="14"/>
        <v/>
      </c>
      <c r="AK20" s="242" t="str">
        <f t="shared" si="25"/>
        <v/>
      </c>
      <c r="AL20" s="167" t="str">
        <f t="shared" si="26"/>
        <v/>
      </c>
      <c r="AM20" s="168">
        <f t="shared" si="27"/>
        <v>0</v>
      </c>
      <c r="AN20" s="149" t="str">
        <f t="shared" si="28"/>
        <v/>
      </c>
      <c r="AO20" s="150" t="str">
        <f t="shared" si="29"/>
        <v/>
      </c>
      <c r="AP20" s="138"/>
      <c r="AQ20" s="167" t="str">
        <f t="shared" si="30"/>
        <v/>
      </c>
      <c r="AR20" s="245" t="str">
        <f t="shared" si="31"/>
        <v/>
      </c>
      <c r="AS20" s="245" t="str">
        <f t="shared" si="32"/>
        <v/>
      </c>
      <c r="AT20" s="245" t="str">
        <f t="shared" si="33"/>
        <v/>
      </c>
      <c r="AU20" s="244"/>
      <c r="AV20" s="245"/>
      <c r="AW20" s="245"/>
      <c r="AX20" s="244"/>
      <c r="AY20" s="243" t="str">
        <f t="shared" si="34"/>
        <v/>
      </c>
      <c r="AZ20" s="61">
        <f t="shared" si="15"/>
        <v>0</v>
      </c>
    </row>
    <row r="21" spans="1:52" ht="15" customHeight="1" x14ac:dyDescent="0.25">
      <c r="A21">
        <v>4</v>
      </c>
      <c r="B21" s="247"/>
      <c r="C21" s="199"/>
      <c r="D21" s="138"/>
      <c r="E21" s="138"/>
      <c r="F21" s="159"/>
      <c r="G21" s="204"/>
      <c r="H21" s="171"/>
      <c r="I21" s="156"/>
      <c r="J21" s="171"/>
      <c r="K21" s="156"/>
      <c r="L21" s="161"/>
      <c r="M21" s="162">
        <f t="shared" si="16"/>
        <v>0</v>
      </c>
      <c r="N21" s="163" t="str">
        <f t="shared" si="17"/>
        <v/>
      </c>
      <c r="O21" s="163" t="str">
        <f t="shared" si="0"/>
        <v/>
      </c>
      <c r="P21" s="163" t="str">
        <f t="shared" si="1"/>
        <v/>
      </c>
      <c r="Q21" s="163">
        <f t="shared" si="18"/>
        <v>0</v>
      </c>
      <c r="R21" s="103" t="str">
        <f t="shared" si="2"/>
        <v/>
      </c>
      <c r="S21" s="103" t="str">
        <f t="shared" si="3"/>
        <v/>
      </c>
      <c r="T21" s="103" t="str">
        <f t="shared" si="4"/>
        <v/>
      </c>
      <c r="U21" s="103" t="str">
        <f t="shared" si="19"/>
        <v/>
      </c>
      <c r="V21" s="103" t="str">
        <f t="shared" si="5"/>
        <v/>
      </c>
      <c r="W21" s="103" t="str">
        <f t="shared" si="6"/>
        <v/>
      </c>
      <c r="X21" s="103">
        <f t="shared" si="7"/>
        <v>0</v>
      </c>
      <c r="Y21" s="164" t="b">
        <f t="shared" si="8"/>
        <v>0</v>
      </c>
      <c r="Z21" s="164" t="b">
        <f t="shared" si="9"/>
        <v>0</v>
      </c>
      <c r="AA21" s="164" t="b">
        <f t="shared" si="10"/>
        <v>0</v>
      </c>
      <c r="AB21" s="164" t="b">
        <f t="shared" si="11"/>
        <v>0</v>
      </c>
      <c r="AC21" s="164" t="b">
        <f t="shared" si="12"/>
        <v>0</v>
      </c>
      <c r="AD21" s="164" t="b">
        <f t="shared" si="20"/>
        <v>0</v>
      </c>
      <c r="AE21" s="164" t="b">
        <f t="shared" si="21"/>
        <v>0</v>
      </c>
      <c r="AF21" s="164" t="b">
        <f t="shared" si="22"/>
        <v>0</v>
      </c>
      <c r="AG21" s="164" t="b">
        <f t="shared" si="23"/>
        <v>0</v>
      </c>
      <c r="AH21" s="164" t="b">
        <f t="shared" si="24"/>
        <v>0</v>
      </c>
      <c r="AI21" s="169" t="str">
        <f t="shared" si="13"/>
        <v/>
      </c>
      <c r="AJ21" s="170" t="str">
        <f t="shared" si="14"/>
        <v/>
      </c>
      <c r="AK21" s="242" t="str">
        <f t="shared" si="25"/>
        <v/>
      </c>
      <c r="AL21" s="167" t="str">
        <f t="shared" si="26"/>
        <v/>
      </c>
      <c r="AM21" s="168">
        <f t="shared" si="27"/>
        <v>0</v>
      </c>
      <c r="AN21" s="149" t="str">
        <f t="shared" si="28"/>
        <v/>
      </c>
      <c r="AO21" s="150" t="str">
        <f t="shared" si="29"/>
        <v/>
      </c>
      <c r="AP21" s="138"/>
      <c r="AQ21" s="167" t="str">
        <f t="shared" si="30"/>
        <v/>
      </c>
      <c r="AR21" s="245" t="str">
        <f t="shared" si="31"/>
        <v/>
      </c>
      <c r="AS21" s="245" t="str">
        <f t="shared" si="32"/>
        <v/>
      </c>
      <c r="AT21" s="245" t="str">
        <f t="shared" si="33"/>
        <v/>
      </c>
      <c r="AU21" s="244"/>
      <c r="AV21" s="245"/>
      <c r="AW21" s="245"/>
      <c r="AX21" s="244"/>
      <c r="AY21" s="243" t="str">
        <f t="shared" si="34"/>
        <v/>
      </c>
      <c r="AZ21" s="61">
        <f t="shared" si="15"/>
        <v>0</v>
      </c>
    </row>
    <row r="22" spans="1:52" ht="15" customHeight="1" x14ac:dyDescent="0.25">
      <c r="A22">
        <v>5</v>
      </c>
      <c r="B22" s="17"/>
      <c r="C22" s="199"/>
      <c r="D22" s="138"/>
      <c r="E22" s="138"/>
      <c r="F22" s="159"/>
      <c r="G22" s="204"/>
      <c r="H22" s="171"/>
      <c r="I22" s="156"/>
      <c r="J22" s="171"/>
      <c r="K22" s="156"/>
      <c r="L22" s="161"/>
      <c r="M22" s="162">
        <f t="shared" si="16"/>
        <v>0</v>
      </c>
      <c r="N22" s="163" t="str">
        <f t="shared" si="17"/>
        <v/>
      </c>
      <c r="O22" s="163" t="str">
        <f t="shared" si="0"/>
        <v/>
      </c>
      <c r="P22" s="163" t="str">
        <f t="shared" si="1"/>
        <v/>
      </c>
      <c r="Q22" s="163">
        <f t="shared" si="18"/>
        <v>0</v>
      </c>
      <c r="R22" s="103" t="str">
        <f t="shared" si="2"/>
        <v/>
      </c>
      <c r="S22" s="103" t="str">
        <f t="shared" si="3"/>
        <v/>
      </c>
      <c r="T22" s="103" t="str">
        <f t="shared" si="4"/>
        <v/>
      </c>
      <c r="U22" s="103" t="str">
        <f t="shared" si="19"/>
        <v/>
      </c>
      <c r="V22" s="103" t="str">
        <f t="shared" si="5"/>
        <v/>
      </c>
      <c r="W22" s="103" t="str">
        <f t="shared" si="6"/>
        <v/>
      </c>
      <c r="X22" s="103">
        <f t="shared" si="7"/>
        <v>0</v>
      </c>
      <c r="Y22" s="164" t="b">
        <f t="shared" si="8"/>
        <v>0</v>
      </c>
      <c r="Z22" s="164" t="b">
        <f t="shared" si="9"/>
        <v>0</v>
      </c>
      <c r="AA22" s="164" t="b">
        <f t="shared" si="10"/>
        <v>0</v>
      </c>
      <c r="AB22" s="164" t="b">
        <f t="shared" si="11"/>
        <v>0</v>
      </c>
      <c r="AC22" s="164" t="b">
        <f t="shared" si="12"/>
        <v>0</v>
      </c>
      <c r="AD22" s="164" t="b">
        <f t="shared" si="20"/>
        <v>0</v>
      </c>
      <c r="AE22" s="164" t="b">
        <f t="shared" si="21"/>
        <v>0</v>
      </c>
      <c r="AF22" s="164" t="b">
        <f t="shared" si="22"/>
        <v>0</v>
      </c>
      <c r="AG22" s="164" t="b">
        <f t="shared" si="23"/>
        <v>0</v>
      </c>
      <c r="AH22" s="164" t="b">
        <f t="shared" si="24"/>
        <v>0</v>
      </c>
      <c r="AI22" s="169" t="str">
        <f t="shared" si="13"/>
        <v/>
      </c>
      <c r="AJ22" s="170" t="str">
        <f t="shared" si="14"/>
        <v/>
      </c>
      <c r="AK22" s="242" t="str">
        <f t="shared" si="25"/>
        <v/>
      </c>
      <c r="AL22" s="167" t="str">
        <f t="shared" si="26"/>
        <v/>
      </c>
      <c r="AM22" s="168">
        <f t="shared" si="27"/>
        <v>0</v>
      </c>
      <c r="AN22" s="149" t="str">
        <f t="shared" si="28"/>
        <v/>
      </c>
      <c r="AO22" s="150" t="str">
        <f t="shared" si="29"/>
        <v/>
      </c>
      <c r="AP22" s="138"/>
      <c r="AQ22" s="167" t="str">
        <f t="shared" si="30"/>
        <v/>
      </c>
      <c r="AR22" s="245" t="str">
        <f t="shared" si="31"/>
        <v/>
      </c>
      <c r="AS22" s="245" t="str">
        <f t="shared" si="32"/>
        <v/>
      </c>
      <c r="AT22" s="245" t="str">
        <f t="shared" si="33"/>
        <v/>
      </c>
      <c r="AU22" s="244"/>
      <c r="AV22" s="245"/>
      <c r="AW22" s="245"/>
      <c r="AX22" s="244"/>
      <c r="AY22" s="243" t="str">
        <f t="shared" si="34"/>
        <v/>
      </c>
      <c r="AZ22" s="61">
        <f t="shared" si="15"/>
        <v>0</v>
      </c>
    </row>
    <row r="23" spans="1:52" ht="15" customHeight="1" x14ac:dyDescent="0.25">
      <c r="A23">
        <v>6</v>
      </c>
      <c r="B23" s="17"/>
      <c r="C23" s="199"/>
      <c r="D23" s="138"/>
      <c r="E23" s="138"/>
      <c r="F23" s="159"/>
      <c r="G23" s="204"/>
      <c r="H23" s="171"/>
      <c r="I23" s="156"/>
      <c r="J23" s="171"/>
      <c r="K23" s="156"/>
      <c r="L23" s="161"/>
      <c r="M23" s="162">
        <f t="shared" si="16"/>
        <v>0</v>
      </c>
      <c r="N23" s="163" t="str">
        <f t="shared" si="17"/>
        <v/>
      </c>
      <c r="O23" s="163" t="str">
        <f t="shared" si="0"/>
        <v/>
      </c>
      <c r="P23" s="163" t="str">
        <f t="shared" si="1"/>
        <v/>
      </c>
      <c r="Q23" s="163">
        <f t="shared" si="18"/>
        <v>0</v>
      </c>
      <c r="R23" s="103" t="str">
        <f t="shared" si="2"/>
        <v/>
      </c>
      <c r="S23" s="103" t="str">
        <f t="shared" si="3"/>
        <v/>
      </c>
      <c r="T23" s="103" t="str">
        <f t="shared" si="4"/>
        <v/>
      </c>
      <c r="U23" s="103" t="str">
        <f t="shared" si="19"/>
        <v/>
      </c>
      <c r="V23" s="103" t="str">
        <f t="shared" si="5"/>
        <v/>
      </c>
      <c r="W23" s="103" t="str">
        <f t="shared" si="6"/>
        <v/>
      </c>
      <c r="X23" s="103">
        <f t="shared" si="7"/>
        <v>0</v>
      </c>
      <c r="Y23" s="164" t="b">
        <f t="shared" si="8"/>
        <v>0</v>
      </c>
      <c r="Z23" s="164" t="b">
        <f t="shared" si="9"/>
        <v>0</v>
      </c>
      <c r="AA23" s="164" t="b">
        <f t="shared" si="10"/>
        <v>0</v>
      </c>
      <c r="AB23" s="164" t="b">
        <f t="shared" si="11"/>
        <v>0</v>
      </c>
      <c r="AC23" s="164" t="b">
        <f t="shared" si="12"/>
        <v>0</v>
      </c>
      <c r="AD23" s="164" t="b">
        <f t="shared" si="20"/>
        <v>0</v>
      </c>
      <c r="AE23" s="164" t="b">
        <f t="shared" si="21"/>
        <v>0</v>
      </c>
      <c r="AF23" s="164" t="b">
        <f t="shared" si="22"/>
        <v>0</v>
      </c>
      <c r="AG23" s="164" t="b">
        <f t="shared" si="23"/>
        <v>0</v>
      </c>
      <c r="AH23" s="164" t="b">
        <f t="shared" si="24"/>
        <v>0</v>
      </c>
      <c r="AI23" s="169" t="str">
        <f t="shared" si="13"/>
        <v/>
      </c>
      <c r="AJ23" s="170" t="str">
        <f t="shared" si="14"/>
        <v/>
      </c>
      <c r="AK23" s="242" t="str">
        <f t="shared" si="25"/>
        <v/>
      </c>
      <c r="AL23" s="167" t="str">
        <f t="shared" si="26"/>
        <v/>
      </c>
      <c r="AM23" s="168">
        <f t="shared" si="27"/>
        <v>0</v>
      </c>
      <c r="AN23" s="149" t="str">
        <f t="shared" si="28"/>
        <v/>
      </c>
      <c r="AO23" s="150" t="str">
        <f t="shared" si="29"/>
        <v/>
      </c>
      <c r="AP23" s="138"/>
      <c r="AQ23" s="167" t="str">
        <f t="shared" si="30"/>
        <v/>
      </c>
      <c r="AR23" s="245" t="str">
        <f t="shared" si="31"/>
        <v/>
      </c>
      <c r="AS23" s="245" t="str">
        <f t="shared" si="32"/>
        <v/>
      </c>
      <c r="AT23" s="245" t="str">
        <f t="shared" si="33"/>
        <v/>
      </c>
      <c r="AU23" s="244"/>
      <c r="AV23" s="245"/>
      <c r="AW23" s="245"/>
      <c r="AX23" s="244"/>
      <c r="AY23" s="243" t="str">
        <f t="shared" si="34"/>
        <v/>
      </c>
      <c r="AZ23" s="61">
        <f t="shared" si="15"/>
        <v>0</v>
      </c>
    </row>
    <row r="24" spans="1:52" ht="15" customHeight="1" x14ac:dyDescent="0.25">
      <c r="A24">
        <v>7</v>
      </c>
      <c r="B24" s="17"/>
      <c r="C24" s="199"/>
      <c r="D24" s="137"/>
      <c r="E24" s="137"/>
      <c r="F24" s="159"/>
      <c r="G24" s="204"/>
      <c r="H24" s="171"/>
      <c r="I24" s="156"/>
      <c r="J24" s="171"/>
      <c r="K24" s="156"/>
      <c r="L24" s="161"/>
      <c r="M24" s="162">
        <f t="shared" si="16"/>
        <v>0</v>
      </c>
      <c r="N24" s="163" t="str">
        <f t="shared" si="17"/>
        <v/>
      </c>
      <c r="O24" s="163" t="str">
        <f t="shared" si="0"/>
        <v/>
      </c>
      <c r="P24" s="163" t="str">
        <f t="shared" si="1"/>
        <v/>
      </c>
      <c r="Q24" s="163">
        <f t="shared" si="18"/>
        <v>0</v>
      </c>
      <c r="R24" s="103" t="str">
        <f t="shared" si="2"/>
        <v/>
      </c>
      <c r="S24" s="103" t="str">
        <f t="shared" si="3"/>
        <v/>
      </c>
      <c r="T24" s="103" t="str">
        <f t="shared" si="4"/>
        <v/>
      </c>
      <c r="U24" s="103" t="str">
        <f t="shared" si="19"/>
        <v/>
      </c>
      <c r="V24" s="103" t="str">
        <f t="shared" si="5"/>
        <v/>
      </c>
      <c r="W24" s="103" t="str">
        <f t="shared" si="6"/>
        <v/>
      </c>
      <c r="X24" s="103">
        <f t="shared" si="7"/>
        <v>0</v>
      </c>
      <c r="Y24" s="164" t="b">
        <f t="shared" si="8"/>
        <v>0</v>
      </c>
      <c r="Z24" s="164" t="b">
        <f t="shared" si="9"/>
        <v>0</v>
      </c>
      <c r="AA24" s="164" t="b">
        <f t="shared" si="10"/>
        <v>0</v>
      </c>
      <c r="AB24" s="164" t="b">
        <f t="shared" si="11"/>
        <v>0</v>
      </c>
      <c r="AC24" s="164" t="b">
        <f t="shared" si="12"/>
        <v>0</v>
      </c>
      <c r="AD24" s="164" t="b">
        <f t="shared" si="20"/>
        <v>0</v>
      </c>
      <c r="AE24" s="164" t="b">
        <f t="shared" si="21"/>
        <v>0</v>
      </c>
      <c r="AF24" s="164" t="b">
        <f t="shared" si="22"/>
        <v>0</v>
      </c>
      <c r="AG24" s="164" t="b">
        <f t="shared" si="23"/>
        <v>0</v>
      </c>
      <c r="AH24" s="164" t="b">
        <f t="shared" si="24"/>
        <v>0</v>
      </c>
      <c r="AI24" s="169" t="str">
        <f t="shared" si="13"/>
        <v/>
      </c>
      <c r="AJ24" s="170" t="str">
        <f t="shared" si="14"/>
        <v/>
      </c>
      <c r="AK24" s="242" t="str">
        <f t="shared" si="25"/>
        <v/>
      </c>
      <c r="AL24" s="167" t="str">
        <f t="shared" si="26"/>
        <v/>
      </c>
      <c r="AM24" s="168">
        <f t="shared" si="27"/>
        <v>0</v>
      </c>
      <c r="AN24" s="149" t="str">
        <f t="shared" si="28"/>
        <v/>
      </c>
      <c r="AO24" s="150" t="str">
        <f t="shared" si="29"/>
        <v/>
      </c>
      <c r="AP24" s="138"/>
      <c r="AQ24" s="167" t="str">
        <f t="shared" si="30"/>
        <v/>
      </c>
      <c r="AR24" s="245" t="str">
        <f t="shared" si="31"/>
        <v/>
      </c>
      <c r="AS24" s="245" t="str">
        <f t="shared" si="32"/>
        <v/>
      </c>
      <c r="AT24" s="245" t="str">
        <f t="shared" si="33"/>
        <v/>
      </c>
      <c r="AU24" s="244"/>
      <c r="AV24" s="245"/>
      <c r="AW24" s="245"/>
      <c r="AX24" s="244"/>
      <c r="AY24" s="243" t="str">
        <f t="shared" si="34"/>
        <v/>
      </c>
      <c r="AZ24" s="61">
        <f t="shared" si="15"/>
        <v>0</v>
      </c>
    </row>
    <row r="25" spans="1:52" ht="15" customHeight="1" x14ac:dyDescent="0.25">
      <c r="A25">
        <v>8</v>
      </c>
      <c r="B25" s="17"/>
      <c r="C25" s="199"/>
      <c r="D25" s="138"/>
      <c r="E25" s="138"/>
      <c r="F25" s="159"/>
      <c r="G25" s="172"/>
      <c r="H25" s="171"/>
      <c r="I25" s="171"/>
      <c r="J25" s="171"/>
      <c r="K25" s="171"/>
      <c r="L25" s="173"/>
      <c r="M25" s="162">
        <f t="shared" si="16"/>
        <v>0</v>
      </c>
      <c r="N25" s="163" t="str">
        <f t="shared" si="17"/>
        <v/>
      </c>
      <c r="O25" s="163" t="str">
        <f t="shared" si="0"/>
        <v/>
      </c>
      <c r="P25" s="163" t="str">
        <f t="shared" si="1"/>
        <v/>
      </c>
      <c r="Q25" s="163">
        <f t="shared" si="18"/>
        <v>0</v>
      </c>
      <c r="R25" s="103" t="str">
        <f t="shared" si="2"/>
        <v/>
      </c>
      <c r="S25" s="103" t="str">
        <f t="shared" si="3"/>
        <v/>
      </c>
      <c r="T25" s="103" t="str">
        <f t="shared" si="4"/>
        <v/>
      </c>
      <c r="U25" s="103" t="str">
        <f t="shared" si="19"/>
        <v/>
      </c>
      <c r="V25" s="103" t="str">
        <f t="shared" si="5"/>
        <v/>
      </c>
      <c r="W25" s="103" t="str">
        <f t="shared" si="6"/>
        <v/>
      </c>
      <c r="X25" s="103">
        <f t="shared" si="7"/>
        <v>0</v>
      </c>
      <c r="Y25" s="164" t="b">
        <f t="shared" si="8"/>
        <v>0</v>
      </c>
      <c r="Z25" s="164" t="b">
        <f t="shared" si="9"/>
        <v>0</v>
      </c>
      <c r="AA25" s="164" t="b">
        <f t="shared" si="10"/>
        <v>0</v>
      </c>
      <c r="AB25" s="164" t="b">
        <f t="shared" si="11"/>
        <v>0</v>
      </c>
      <c r="AC25" s="164" t="b">
        <f t="shared" si="12"/>
        <v>0</v>
      </c>
      <c r="AD25" s="164" t="b">
        <f t="shared" si="20"/>
        <v>0</v>
      </c>
      <c r="AE25" s="164" t="b">
        <f t="shared" si="21"/>
        <v>0</v>
      </c>
      <c r="AF25" s="164" t="b">
        <f t="shared" si="22"/>
        <v>0</v>
      </c>
      <c r="AG25" s="164" t="b">
        <f t="shared" si="23"/>
        <v>0</v>
      </c>
      <c r="AH25" s="164" t="b">
        <f t="shared" si="24"/>
        <v>0</v>
      </c>
      <c r="AI25" s="169" t="str">
        <f t="shared" si="13"/>
        <v/>
      </c>
      <c r="AJ25" s="170" t="str">
        <f t="shared" si="14"/>
        <v/>
      </c>
      <c r="AK25" s="242" t="str">
        <f t="shared" si="25"/>
        <v/>
      </c>
      <c r="AL25" s="167" t="str">
        <f t="shared" si="26"/>
        <v/>
      </c>
      <c r="AM25" s="168">
        <f t="shared" si="27"/>
        <v>0</v>
      </c>
      <c r="AN25" s="149" t="str">
        <f t="shared" si="28"/>
        <v/>
      </c>
      <c r="AO25" s="150" t="str">
        <f t="shared" si="29"/>
        <v/>
      </c>
      <c r="AP25" s="138"/>
      <c r="AQ25" s="167" t="str">
        <f t="shared" si="30"/>
        <v/>
      </c>
      <c r="AR25" s="245" t="str">
        <f t="shared" si="31"/>
        <v/>
      </c>
      <c r="AS25" s="245" t="str">
        <f t="shared" si="32"/>
        <v/>
      </c>
      <c r="AT25" s="245" t="str">
        <f t="shared" si="33"/>
        <v/>
      </c>
      <c r="AU25" s="244"/>
      <c r="AV25" s="245" t="str">
        <f t="shared" ref="AV25:AV53" si="35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6">IF(AV25="",0,IF(AV25&lt;AQ25,0,IF(AV25&gt;=AQ25,1)))</f>
        <v>0</v>
      </c>
      <c r="AX25" s="244"/>
      <c r="AY25" s="243" t="str">
        <f t="shared" si="34"/>
        <v/>
      </c>
      <c r="AZ25" s="61">
        <f t="shared" si="15"/>
        <v>0</v>
      </c>
    </row>
    <row r="26" spans="1:52" ht="15" customHeight="1" x14ac:dyDescent="0.25">
      <c r="A26">
        <v>9</v>
      </c>
      <c r="B26" s="17"/>
      <c r="C26" s="199"/>
      <c r="D26" s="138"/>
      <c r="E26" s="138"/>
      <c r="F26" s="159"/>
      <c r="G26" s="172"/>
      <c r="H26" s="171"/>
      <c r="I26" s="171"/>
      <c r="J26" s="171"/>
      <c r="K26" s="171"/>
      <c r="L26" s="173"/>
      <c r="M26" s="162">
        <f t="shared" si="16"/>
        <v>0</v>
      </c>
      <c r="N26" s="163" t="str">
        <f t="shared" si="17"/>
        <v/>
      </c>
      <c r="O26" s="163" t="str">
        <f t="shared" si="0"/>
        <v/>
      </c>
      <c r="P26" s="163" t="str">
        <f t="shared" si="1"/>
        <v/>
      </c>
      <c r="Q26" s="163">
        <f t="shared" si="18"/>
        <v>0</v>
      </c>
      <c r="R26" s="103" t="str">
        <f t="shared" si="2"/>
        <v/>
      </c>
      <c r="S26" s="103" t="str">
        <f t="shared" si="3"/>
        <v/>
      </c>
      <c r="T26" s="103" t="str">
        <f t="shared" si="4"/>
        <v/>
      </c>
      <c r="U26" s="103" t="str">
        <f t="shared" si="19"/>
        <v/>
      </c>
      <c r="V26" s="103" t="str">
        <f t="shared" si="5"/>
        <v/>
      </c>
      <c r="W26" s="103" t="str">
        <f t="shared" si="6"/>
        <v/>
      </c>
      <c r="X26" s="103">
        <f t="shared" si="7"/>
        <v>0</v>
      </c>
      <c r="Y26" s="164" t="b">
        <f t="shared" si="8"/>
        <v>0</v>
      </c>
      <c r="Z26" s="164" t="b">
        <f t="shared" si="9"/>
        <v>0</v>
      </c>
      <c r="AA26" s="164" t="b">
        <f t="shared" si="10"/>
        <v>0</v>
      </c>
      <c r="AB26" s="164" t="b">
        <f t="shared" si="11"/>
        <v>0</v>
      </c>
      <c r="AC26" s="164" t="b">
        <f t="shared" si="12"/>
        <v>0</v>
      </c>
      <c r="AD26" s="164" t="b">
        <f t="shared" si="20"/>
        <v>0</v>
      </c>
      <c r="AE26" s="164" t="b">
        <f t="shared" si="21"/>
        <v>0</v>
      </c>
      <c r="AF26" s="164" t="b">
        <f t="shared" si="22"/>
        <v>0</v>
      </c>
      <c r="AG26" s="164" t="b">
        <f t="shared" si="23"/>
        <v>0</v>
      </c>
      <c r="AH26" s="164" t="b">
        <f t="shared" si="24"/>
        <v>0</v>
      </c>
      <c r="AI26" s="169" t="str">
        <f t="shared" si="13"/>
        <v/>
      </c>
      <c r="AJ26" s="170" t="str">
        <f t="shared" si="14"/>
        <v/>
      </c>
      <c r="AK26" s="242" t="str">
        <f t="shared" si="25"/>
        <v/>
      </c>
      <c r="AL26" s="167" t="str">
        <f t="shared" si="26"/>
        <v/>
      </c>
      <c r="AM26" s="168">
        <f t="shared" si="27"/>
        <v>0</v>
      </c>
      <c r="AN26" s="149" t="str">
        <f t="shared" si="28"/>
        <v/>
      </c>
      <c r="AO26" s="150" t="str">
        <f t="shared" si="29"/>
        <v/>
      </c>
      <c r="AP26" s="138"/>
      <c r="AQ26" s="167" t="str">
        <f t="shared" si="30"/>
        <v/>
      </c>
      <c r="AR26" s="245" t="str">
        <f t="shared" si="31"/>
        <v/>
      </c>
      <c r="AS26" s="245" t="str">
        <f t="shared" si="32"/>
        <v/>
      </c>
      <c r="AT26" s="245" t="str">
        <f t="shared" si="33"/>
        <v/>
      </c>
      <c r="AU26" s="244"/>
      <c r="AV26" s="245" t="str">
        <f t="shared" si="35"/>
        <v/>
      </c>
      <c r="AW26" s="245">
        <f t="shared" si="36"/>
        <v>0</v>
      </c>
      <c r="AX26" s="244"/>
      <c r="AY26" s="243" t="str">
        <f t="shared" si="34"/>
        <v/>
      </c>
      <c r="AZ26" s="61">
        <f t="shared" si="15"/>
        <v>0</v>
      </c>
    </row>
    <row r="27" spans="1:52" ht="15" customHeight="1" x14ac:dyDescent="0.25">
      <c r="A27">
        <v>10</v>
      </c>
      <c r="B27" s="17"/>
      <c r="C27" s="199"/>
      <c r="D27" s="138"/>
      <c r="E27" s="138"/>
      <c r="F27" s="159"/>
      <c r="G27" s="172"/>
      <c r="H27" s="171"/>
      <c r="I27" s="171"/>
      <c r="J27" s="171"/>
      <c r="K27" s="171"/>
      <c r="L27" s="173"/>
      <c r="M27" s="162">
        <f t="shared" si="16"/>
        <v>0</v>
      </c>
      <c r="N27" s="163" t="str">
        <f t="shared" si="17"/>
        <v/>
      </c>
      <c r="O27" s="163" t="str">
        <f t="shared" si="0"/>
        <v/>
      </c>
      <c r="P27" s="163" t="str">
        <f t="shared" si="1"/>
        <v/>
      </c>
      <c r="Q27" s="163">
        <f t="shared" si="18"/>
        <v>0</v>
      </c>
      <c r="R27" s="103" t="str">
        <f t="shared" si="2"/>
        <v/>
      </c>
      <c r="S27" s="103" t="str">
        <f t="shared" si="3"/>
        <v/>
      </c>
      <c r="T27" s="103" t="str">
        <f t="shared" si="4"/>
        <v/>
      </c>
      <c r="U27" s="103" t="str">
        <f t="shared" si="19"/>
        <v/>
      </c>
      <c r="V27" s="103" t="str">
        <f t="shared" si="5"/>
        <v/>
      </c>
      <c r="W27" s="103" t="str">
        <f t="shared" si="6"/>
        <v/>
      </c>
      <c r="X27" s="103">
        <f t="shared" si="7"/>
        <v>0</v>
      </c>
      <c r="Y27" s="164" t="b">
        <f t="shared" si="8"/>
        <v>0</v>
      </c>
      <c r="Z27" s="164" t="b">
        <f t="shared" si="9"/>
        <v>0</v>
      </c>
      <c r="AA27" s="164" t="b">
        <f t="shared" si="10"/>
        <v>0</v>
      </c>
      <c r="AB27" s="164" t="b">
        <f t="shared" si="11"/>
        <v>0</v>
      </c>
      <c r="AC27" s="164" t="b">
        <f t="shared" si="12"/>
        <v>0</v>
      </c>
      <c r="AD27" s="164" t="b">
        <f t="shared" si="20"/>
        <v>0</v>
      </c>
      <c r="AE27" s="164" t="b">
        <f t="shared" si="21"/>
        <v>0</v>
      </c>
      <c r="AF27" s="164" t="b">
        <f t="shared" si="22"/>
        <v>0</v>
      </c>
      <c r="AG27" s="164" t="b">
        <f t="shared" si="23"/>
        <v>0</v>
      </c>
      <c r="AH27" s="164" t="b">
        <f t="shared" si="24"/>
        <v>0</v>
      </c>
      <c r="AI27" s="169" t="str">
        <f t="shared" si="13"/>
        <v/>
      </c>
      <c r="AJ27" s="170" t="str">
        <f t="shared" si="14"/>
        <v/>
      </c>
      <c r="AK27" s="242" t="str">
        <f t="shared" si="25"/>
        <v/>
      </c>
      <c r="AL27" s="167" t="str">
        <f t="shared" si="26"/>
        <v/>
      </c>
      <c r="AM27" s="168">
        <f t="shared" si="27"/>
        <v>0</v>
      </c>
      <c r="AN27" s="149" t="str">
        <f t="shared" si="28"/>
        <v/>
      </c>
      <c r="AO27" s="150" t="str">
        <f t="shared" si="29"/>
        <v/>
      </c>
      <c r="AP27" s="138"/>
      <c r="AQ27" s="167" t="str">
        <f t="shared" si="30"/>
        <v/>
      </c>
      <c r="AR27" s="245" t="str">
        <f t="shared" si="31"/>
        <v/>
      </c>
      <c r="AS27" s="245" t="str">
        <f t="shared" si="32"/>
        <v/>
      </c>
      <c r="AT27" s="245" t="str">
        <f t="shared" si="33"/>
        <v/>
      </c>
      <c r="AU27" s="244"/>
      <c r="AV27" s="245" t="str">
        <f t="shared" si="35"/>
        <v/>
      </c>
      <c r="AW27" s="245">
        <f t="shared" si="36"/>
        <v>0</v>
      </c>
      <c r="AX27" s="244"/>
      <c r="AY27" s="243" t="str">
        <f t="shared" si="34"/>
        <v/>
      </c>
      <c r="AZ27" s="61">
        <f t="shared" si="15"/>
        <v>0</v>
      </c>
    </row>
    <row r="28" spans="1:52" ht="15" customHeight="1" x14ac:dyDescent="0.25">
      <c r="A28">
        <v>11</v>
      </c>
      <c r="B28" s="17"/>
      <c r="C28" s="199"/>
      <c r="D28" s="138"/>
      <c r="E28" s="138"/>
      <c r="F28" s="159"/>
      <c r="G28" s="172"/>
      <c r="H28" s="171"/>
      <c r="I28" s="171"/>
      <c r="J28" s="171"/>
      <c r="K28" s="171"/>
      <c r="L28" s="173"/>
      <c r="M28" s="162">
        <f t="shared" si="16"/>
        <v>0</v>
      </c>
      <c r="N28" s="163" t="str">
        <f t="shared" si="17"/>
        <v/>
      </c>
      <c r="O28" s="163" t="str">
        <f t="shared" si="0"/>
        <v/>
      </c>
      <c r="P28" s="163" t="str">
        <f t="shared" si="1"/>
        <v/>
      </c>
      <c r="Q28" s="163">
        <f t="shared" si="18"/>
        <v>0</v>
      </c>
      <c r="R28" s="103" t="str">
        <f t="shared" si="2"/>
        <v/>
      </c>
      <c r="S28" s="103" t="str">
        <f t="shared" si="3"/>
        <v/>
      </c>
      <c r="T28" s="103" t="str">
        <f t="shared" si="4"/>
        <v/>
      </c>
      <c r="U28" s="103" t="str">
        <f t="shared" si="19"/>
        <v/>
      </c>
      <c r="V28" s="103" t="str">
        <f t="shared" si="5"/>
        <v/>
      </c>
      <c r="W28" s="103" t="str">
        <f t="shared" si="6"/>
        <v/>
      </c>
      <c r="X28" s="103">
        <f t="shared" si="7"/>
        <v>0</v>
      </c>
      <c r="Y28" s="164" t="b">
        <f t="shared" si="8"/>
        <v>0</v>
      </c>
      <c r="Z28" s="164" t="b">
        <f t="shared" si="9"/>
        <v>0</v>
      </c>
      <c r="AA28" s="164" t="b">
        <f t="shared" si="10"/>
        <v>0</v>
      </c>
      <c r="AB28" s="164" t="b">
        <f t="shared" si="11"/>
        <v>0</v>
      </c>
      <c r="AC28" s="164" t="b">
        <f t="shared" si="12"/>
        <v>0</v>
      </c>
      <c r="AD28" s="164" t="b">
        <f t="shared" si="20"/>
        <v>0</v>
      </c>
      <c r="AE28" s="164" t="b">
        <f t="shared" si="21"/>
        <v>0</v>
      </c>
      <c r="AF28" s="164" t="b">
        <f t="shared" si="22"/>
        <v>0</v>
      </c>
      <c r="AG28" s="164" t="b">
        <f t="shared" si="23"/>
        <v>0</v>
      </c>
      <c r="AH28" s="164" t="b">
        <f t="shared" si="24"/>
        <v>0</v>
      </c>
      <c r="AI28" s="169" t="str">
        <f t="shared" si="13"/>
        <v/>
      </c>
      <c r="AJ28" s="170" t="str">
        <f t="shared" si="14"/>
        <v/>
      </c>
      <c r="AK28" s="242" t="str">
        <f t="shared" si="25"/>
        <v/>
      </c>
      <c r="AL28" s="167" t="str">
        <f t="shared" si="26"/>
        <v/>
      </c>
      <c r="AM28" s="168">
        <f t="shared" si="27"/>
        <v>0</v>
      </c>
      <c r="AN28" s="149" t="str">
        <f t="shared" si="28"/>
        <v/>
      </c>
      <c r="AO28" s="150" t="str">
        <f t="shared" si="29"/>
        <v/>
      </c>
      <c r="AP28" s="138"/>
      <c r="AQ28" s="167" t="str">
        <f t="shared" si="30"/>
        <v/>
      </c>
      <c r="AR28" s="245" t="str">
        <f t="shared" si="31"/>
        <v/>
      </c>
      <c r="AS28" s="245" t="str">
        <f t="shared" si="32"/>
        <v/>
      </c>
      <c r="AT28" s="245" t="str">
        <f t="shared" si="33"/>
        <v/>
      </c>
      <c r="AU28" s="244"/>
      <c r="AV28" s="245" t="str">
        <f t="shared" si="35"/>
        <v/>
      </c>
      <c r="AW28" s="245">
        <f t="shared" si="36"/>
        <v>0</v>
      </c>
      <c r="AX28" s="244"/>
      <c r="AY28" s="243" t="str">
        <f t="shared" si="34"/>
        <v/>
      </c>
      <c r="AZ28" s="61">
        <f t="shared" si="15"/>
        <v>0</v>
      </c>
    </row>
    <row r="29" spans="1:52" ht="15" customHeight="1" x14ac:dyDescent="0.25">
      <c r="A29">
        <v>12</v>
      </c>
      <c r="B29" s="17"/>
      <c r="C29" s="199"/>
      <c r="D29" s="138"/>
      <c r="E29" s="138"/>
      <c r="F29" s="159"/>
      <c r="G29" s="172"/>
      <c r="H29" s="171"/>
      <c r="I29" s="171"/>
      <c r="J29" s="171"/>
      <c r="K29" s="171"/>
      <c r="L29" s="173"/>
      <c r="M29" s="162">
        <f t="shared" si="16"/>
        <v>0</v>
      </c>
      <c r="N29" s="163" t="str">
        <f t="shared" si="17"/>
        <v/>
      </c>
      <c r="O29" s="163" t="str">
        <f t="shared" si="0"/>
        <v/>
      </c>
      <c r="P29" s="163" t="str">
        <f t="shared" si="1"/>
        <v/>
      </c>
      <c r="Q29" s="163">
        <f t="shared" si="18"/>
        <v>0</v>
      </c>
      <c r="R29" s="103" t="str">
        <f t="shared" si="2"/>
        <v/>
      </c>
      <c r="S29" s="103" t="str">
        <f t="shared" si="3"/>
        <v/>
      </c>
      <c r="T29" s="103" t="str">
        <f t="shared" si="4"/>
        <v/>
      </c>
      <c r="U29" s="103" t="str">
        <f t="shared" si="19"/>
        <v/>
      </c>
      <c r="V29" s="103" t="str">
        <f t="shared" si="5"/>
        <v/>
      </c>
      <c r="W29" s="103" t="str">
        <f t="shared" si="6"/>
        <v/>
      </c>
      <c r="X29" s="103">
        <f t="shared" si="7"/>
        <v>0</v>
      </c>
      <c r="Y29" s="164" t="b">
        <f t="shared" si="8"/>
        <v>0</v>
      </c>
      <c r="Z29" s="164" t="b">
        <f t="shared" si="9"/>
        <v>0</v>
      </c>
      <c r="AA29" s="164" t="b">
        <f t="shared" si="10"/>
        <v>0</v>
      </c>
      <c r="AB29" s="164" t="b">
        <f t="shared" si="11"/>
        <v>0</v>
      </c>
      <c r="AC29" s="164" t="b">
        <f t="shared" si="12"/>
        <v>0</v>
      </c>
      <c r="AD29" s="164" t="b">
        <f t="shared" si="20"/>
        <v>0</v>
      </c>
      <c r="AE29" s="164" t="b">
        <f t="shared" si="21"/>
        <v>0</v>
      </c>
      <c r="AF29" s="164" t="b">
        <f t="shared" si="22"/>
        <v>0</v>
      </c>
      <c r="AG29" s="164" t="b">
        <f t="shared" si="23"/>
        <v>0</v>
      </c>
      <c r="AH29" s="164" t="b">
        <f t="shared" si="24"/>
        <v>0</v>
      </c>
      <c r="AI29" s="169" t="str">
        <f t="shared" si="13"/>
        <v/>
      </c>
      <c r="AJ29" s="170" t="str">
        <f t="shared" si="14"/>
        <v/>
      </c>
      <c r="AK29" s="242" t="str">
        <f t="shared" si="25"/>
        <v/>
      </c>
      <c r="AL29" s="167" t="str">
        <f t="shared" si="26"/>
        <v/>
      </c>
      <c r="AM29" s="168">
        <f t="shared" si="27"/>
        <v>0</v>
      </c>
      <c r="AN29" s="149" t="str">
        <f t="shared" si="28"/>
        <v/>
      </c>
      <c r="AO29" s="150" t="str">
        <f t="shared" si="29"/>
        <v/>
      </c>
      <c r="AP29" s="138"/>
      <c r="AQ29" s="167" t="str">
        <f t="shared" si="30"/>
        <v/>
      </c>
      <c r="AR29" s="245" t="str">
        <f t="shared" si="31"/>
        <v/>
      </c>
      <c r="AS29" s="245" t="str">
        <f t="shared" si="32"/>
        <v/>
      </c>
      <c r="AT29" s="245" t="str">
        <f t="shared" si="33"/>
        <v/>
      </c>
      <c r="AU29" s="244"/>
      <c r="AV29" s="245" t="str">
        <f t="shared" si="35"/>
        <v/>
      </c>
      <c r="AW29" s="245">
        <f t="shared" si="36"/>
        <v>0</v>
      </c>
      <c r="AX29" s="244"/>
      <c r="AY29" s="243" t="str">
        <f t="shared" si="34"/>
        <v/>
      </c>
      <c r="AZ29" s="61">
        <f t="shared" si="15"/>
        <v>0</v>
      </c>
    </row>
    <row r="30" spans="1:52" ht="15" customHeight="1" x14ac:dyDescent="0.25">
      <c r="A30">
        <v>13</v>
      </c>
      <c r="B30" s="17"/>
      <c r="C30" s="157"/>
      <c r="D30" s="138"/>
      <c r="E30" s="138"/>
      <c r="F30" s="159"/>
      <c r="G30" s="172"/>
      <c r="H30" s="171"/>
      <c r="I30" s="171"/>
      <c r="J30" s="171"/>
      <c r="K30" s="171"/>
      <c r="L30" s="173"/>
      <c r="M30" s="162">
        <f t="shared" si="16"/>
        <v>0</v>
      </c>
      <c r="N30" s="163" t="str">
        <f t="shared" si="17"/>
        <v/>
      </c>
      <c r="O30" s="163" t="str">
        <f t="shared" si="0"/>
        <v/>
      </c>
      <c r="P30" s="163" t="str">
        <f t="shared" si="1"/>
        <v/>
      </c>
      <c r="Q30" s="163">
        <f t="shared" si="18"/>
        <v>0</v>
      </c>
      <c r="R30" s="103" t="str">
        <f t="shared" si="2"/>
        <v/>
      </c>
      <c r="S30" s="103" t="str">
        <f t="shared" si="3"/>
        <v/>
      </c>
      <c r="T30" s="103" t="str">
        <f t="shared" si="4"/>
        <v/>
      </c>
      <c r="U30" s="103" t="str">
        <f t="shared" si="19"/>
        <v/>
      </c>
      <c r="V30" s="103" t="str">
        <f t="shared" si="5"/>
        <v/>
      </c>
      <c r="W30" s="103" t="str">
        <f t="shared" si="6"/>
        <v/>
      </c>
      <c r="X30" s="103">
        <f t="shared" si="7"/>
        <v>0</v>
      </c>
      <c r="Y30" s="164" t="b">
        <f t="shared" si="8"/>
        <v>0</v>
      </c>
      <c r="Z30" s="164" t="b">
        <f t="shared" si="9"/>
        <v>0</v>
      </c>
      <c r="AA30" s="164" t="b">
        <f t="shared" si="10"/>
        <v>0</v>
      </c>
      <c r="AB30" s="164" t="b">
        <f t="shared" si="11"/>
        <v>0</v>
      </c>
      <c r="AC30" s="164" t="b">
        <f t="shared" si="12"/>
        <v>0</v>
      </c>
      <c r="AD30" s="164" t="b">
        <f t="shared" si="20"/>
        <v>0</v>
      </c>
      <c r="AE30" s="164" t="b">
        <f t="shared" si="21"/>
        <v>0</v>
      </c>
      <c r="AF30" s="164" t="b">
        <f t="shared" si="22"/>
        <v>0</v>
      </c>
      <c r="AG30" s="164" t="b">
        <f t="shared" si="23"/>
        <v>0</v>
      </c>
      <c r="AH30" s="164" t="b">
        <f t="shared" si="24"/>
        <v>0</v>
      </c>
      <c r="AI30" s="169" t="str">
        <f t="shared" si="13"/>
        <v/>
      </c>
      <c r="AJ30" s="170" t="str">
        <f t="shared" si="14"/>
        <v/>
      </c>
      <c r="AK30" s="242" t="str">
        <f t="shared" si="25"/>
        <v/>
      </c>
      <c r="AL30" s="167" t="str">
        <f t="shared" si="26"/>
        <v/>
      </c>
      <c r="AM30" s="168">
        <f t="shared" si="27"/>
        <v>0</v>
      </c>
      <c r="AN30" s="149" t="str">
        <f t="shared" si="28"/>
        <v/>
      </c>
      <c r="AO30" s="150" t="str">
        <f t="shared" si="29"/>
        <v/>
      </c>
      <c r="AP30" s="138"/>
      <c r="AQ30" s="167" t="str">
        <f t="shared" si="30"/>
        <v/>
      </c>
      <c r="AR30" s="245" t="str">
        <f t="shared" si="31"/>
        <v/>
      </c>
      <c r="AS30" s="245" t="str">
        <f t="shared" si="32"/>
        <v/>
      </c>
      <c r="AT30" s="245" t="str">
        <f t="shared" si="33"/>
        <v/>
      </c>
      <c r="AU30" s="244"/>
      <c r="AV30" s="245" t="str">
        <f t="shared" si="35"/>
        <v/>
      </c>
      <c r="AW30" s="245">
        <f t="shared" si="36"/>
        <v>0</v>
      </c>
      <c r="AX30" s="244"/>
      <c r="AY30" s="243" t="str">
        <f t="shared" si="34"/>
        <v/>
      </c>
      <c r="AZ30" s="61">
        <f t="shared" si="15"/>
        <v>0</v>
      </c>
    </row>
    <row r="31" spans="1:52" ht="15" customHeight="1" x14ac:dyDescent="0.25">
      <c r="A31">
        <v>14</v>
      </c>
      <c r="B31" s="17"/>
      <c r="C31" s="157"/>
      <c r="D31" s="138"/>
      <c r="E31" s="138"/>
      <c r="F31" s="159"/>
      <c r="G31" s="172"/>
      <c r="H31" s="171"/>
      <c r="I31" s="171"/>
      <c r="J31" s="171"/>
      <c r="K31" s="171"/>
      <c r="L31" s="173"/>
      <c r="M31" s="162">
        <f t="shared" si="16"/>
        <v>0</v>
      </c>
      <c r="N31" s="163" t="str">
        <f t="shared" si="17"/>
        <v/>
      </c>
      <c r="O31" s="163" t="str">
        <f t="shared" si="0"/>
        <v/>
      </c>
      <c r="P31" s="163" t="str">
        <f t="shared" si="1"/>
        <v/>
      </c>
      <c r="Q31" s="163">
        <f t="shared" si="18"/>
        <v>0</v>
      </c>
      <c r="R31" s="103" t="str">
        <f t="shared" si="2"/>
        <v/>
      </c>
      <c r="S31" s="103" t="str">
        <f t="shared" si="3"/>
        <v/>
      </c>
      <c r="T31" s="103" t="str">
        <f t="shared" si="4"/>
        <v/>
      </c>
      <c r="U31" s="103" t="str">
        <f t="shared" si="19"/>
        <v/>
      </c>
      <c r="V31" s="103" t="str">
        <f t="shared" si="5"/>
        <v/>
      </c>
      <c r="W31" s="103" t="str">
        <f t="shared" si="6"/>
        <v/>
      </c>
      <c r="X31" s="103">
        <f t="shared" si="7"/>
        <v>0</v>
      </c>
      <c r="Y31" s="164" t="b">
        <f t="shared" si="8"/>
        <v>0</v>
      </c>
      <c r="Z31" s="164" t="b">
        <f t="shared" si="9"/>
        <v>0</v>
      </c>
      <c r="AA31" s="164" t="b">
        <f t="shared" si="10"/>
        <v>0</v>
      </c>
      <c r="AB31" s="164" t="b">
        <f t="shared" si="11"/>
        <v>0</v>
      </c>
      <c r="AC31" s="164" t="b">
        <f t="shared" si="12"/>
        <v>0</v>
      </c>
      <c r="AD31" s="164" t="b">
        <f t="shared" si="20"/>
        <v>0</v>
      </c>
      <c r="AE31" s="164" t="b">
        <f t="shared" si="21"/>
        <v>0</v>
      </c>
      <c r="AF31" s="164" t="b">
        <f t="shared" si="22"/>
        <v>0</v>
      </c>
      <c r="AG31" s="164" t="b">
        <f t="shared" si="23"/>
        <v>0</v>
      </c>
      <c r="AH31" s="164" t="b">
        <f t="shared" si="24"/>
        <v>0</v>
      </c>
      <c r="AI31" s="169" t="str">
        <f t="shared" si="13"/>
        <v/>
      </c>
      <c r="AJ31" s="170" t="str">
        <f t="shared" si="14"/>
        <v/>
      </c>
      <c r="AK31" s="242" t="str">
        <f t="shared" si="25"/>
        <v/>
      </c>
      <c r="AL31" s="167" t="str">
        <f t="shared" si="26"/>
        <v/>
      </c>
      <c r="AM31" s="168">
        <f t="shared" si="27"/>
        <v>0</v>
      </c>
      <c r="AN31" s="149" t="str">
        <f t="shared" si="28"/>
        <v/>
      </c>
      <c r="AO31" s="150" t="str">
        <f t="shared" si="29"/>
        <v/>
      </c>
      <c r="AP31" s="138"/>
      <c r="AQ31" s="167" t="str">
        <f t="shared" si="30"/>
        <v/>
      </c>
      <c r="AR31" s="245" t="str">
        <f t="shared" si="31"/>
        <v/>
      </c>
      <c r="AS31" s="245" t="str">
        <f t="shared" si="32"/>
        <v/>
      </c>
      <c r="AT31" s="245" t="str">
        <f t="shared" si="33"/>
        <v/>
      </c>
      <c r="AU31" s="244"/>
      <c r="AV31" s="245" t="str">
        <f t="shared" si="35"/>
        <v/>
      </c>
      <c r="AW31" s="245">
        <f t="shared" si="36"/>
        <v>0</v>
      </c>
      <c r="AX31" s="244"/>
      <c r="AY31" s="243" t="str">
        <f t="shared" si="34"/>
        <v/>
      </c>
      <c r="AZ31" s="61">
        <f t="shared" si="15"/>
        <v>0</v>
      </c>
    </row>
    <row r="32" spans="1:52" ht="15" customHeight="1" x14ac:dyDescent="0.25">
      <c r="A32">
        <v>15</v>
      </c>
      <c r="B32" s="17"/>
      <c r="C32" s="157"/>
      <c r="D32" s="138"/>
      <c r="E32" s="138"/>
      <c r="F32" s="159"/>
      <c r="G32" s="172"/>
      <c r="H32" s="171"/>
      <c r="I32" s="171"/>
      <c r="J32" s="171"/>
      <c r="K32" s="171"/>
      <c r="L32" s="173"/>
      <c r="M32" s="162">
        <f t="shared" si="16"/>
        <v>0</v>
      </c>
      <c r="N32" s="163" t="str">
        <f t="shared" si="17"/>
        <v/>
      </c>
      <c r="O32" s="163" t="str">
        <f t="shared" si="0"/>
        <v/>
      </c>
      <c r="P32" s="163" t="str">
        <f t="shared" si="1"/>
        <v/>
      </c>
      <c r="Q32" s="163">
        <f t="shared" si="18"/>
        <v>0</v>
      </c>
      <c r="R32" s="103" t="str">
        <f t="shared" si="2"/>
        <v/>
      </c>
      <c r="S32" s="103" t="str">
        <f t="shared" si="3"/>
        <v/>
      </c>
      <c r="T32" s="103" t="str">
        <f t="shared" si="4"/>
        <v/>
      </c>
      <c r="U32" s="103" t="str">
        <f t="shared" si="19"/>
        <v/>
      </c>
      <c r="V32" s="103" t="str">
        <f t="shared" si="5"/>
        <v/>
      </c>
      <c r="W32" s="103" t="str">
        <f t="shared" si="6"/>
        <v/>
      </c>
      <c r="X32" s="103">
        <f t="shared" si="7"/>
        <v>0</v>
      </c>
      <c r="Y32" s="164" t="b">
        <f t="shared" si="8"/>
        <v>0</v>
      </c>
      <c r="Z32" s="164" t="b">
        <f t="shared" si="9"/>
        <v>0</v>
      </c>
      <c r="AA32" s="164" t="b">
        <f t="shared" si="10"/>
        <v>0</v>
      </c>
      <c r="AB32" s="164" t="b">
        <f t="shared" si="11"/>
        <v>0</v>
      </c>
      <c r="AC32" s="164" t="b">
        <f t="shared" si="12"/>
        <v>0</v>
      </c>
      <c r="AD32" s="164" t="b">
        <f t="shared" si="20"/>
        <v>0</v>
      </c>
      <c r="AE32" s="164" t="b">
        <f t="shared" si="21"/>
        <v>0</v>
      </c>
      <c r="AF32" s="164" t="b">
        <f t="shared" si="22"/>
        <v>0</v>
      </c>
      <c r="AG32" s="164" t="b">
        <f t="shared" si="23"/>
        <v>0</v>
      </c>
      <c r="AH32" s="164" t="b">
        <f t="shared" si="24"/>
        <v>0</v>
      </c>
      <c r="AI32" s="169" t="str">
        <f t="shared" si="13"/>
        <v/>
      </c>
      <c r="AJ32" s="170" t="str">
        <f t="shared" si="14"/>
        <v/>
      </c>
      <c r="AK32" s="242" t="str">
        <f t="shared" si="25"/>
        <v/>
      </c>
      <c r="AL32" s="167" t="str">
        <f t="shared" si="26"/>
        <v/>
      </c>
      <c r="AM32" s="168">
        <f t="shared" si="27"/>
        <v>0</v>
      </c>
      <c r="AN32" s="149" t="str">
        <f t="shared" si="28"/>
        <v/>
      </c>
      <c r="AO32" s="150" t="str">
        <f t="shared" si="29"/>
        <v/>
      </c>
      <c r="AP32" s="138"/>
      <c r="AQ32" s="167" t="str">
        <f t="shared" si="30"/>
        <v/>
      </c>
      <c r="AR32" s="245" t="str">
        <f t="shared" si="31"/>
        <v/>
      </c>
      <c r="AS32" s="245" t="str">
        <f t="shared" si="32"/>
        <v/>
      </c>
      <c r="AT32" s="245" t="str">
        <f t="shared" si="33"/>
        <v/>
      </c>
      <c r="AU32" s="244"/>
      <c r="AV32" s="245" t="str">
        <f t="shared" si="35"/>
        <v/>
      </c>
      <c r="AW32" s="245">
        <f t="shared" si="36"/>
        <v>0</v>
      </c>
      <c r="AX32" s="244"/>
      <c r="AY32" s="243" t="str">
        <f t="shared" si="34"/>
        <v/>
      </c>
      <c r="AZ32" s="61">
        <f t="shared" si="15"/>
        <v>0</v>
      </c>
    </row>
    <row r="33" spans="1:52" ht="15" customHeight="1" x14ac:dyDescent="0.25">
      <c r="A33">
        <v>16</v>
      </c>
      <c r="B33" s="17"/>
      <c r="C33" s="199"/>
      <c r="D33" s="138"/>
      <c r="E33" s="138"/>
      <c r="F33" s="159"/>
      <c r="G33" s="172"/>
      <c r="H33" s="171"/>
      <c r="I33" s="171"/>
      <c r="J33" s="171"/>
      <c r="K33" s="171"/>
      <c r="L33" s="173"/>
      <c r="M33" s="162">
        <f t="shared" si="16"/>
        <v>0</v>
      </c>
      <c r="N33" s="163" t="str">
        <f t="shared" si="17"/>
        <v/>
      </c>
      <c r="O33" s="163" t="str">
        <f t="shared" si="0"/>
        <v/>
      </c>
      <c r="P33" s="163" t="str">
        <f t="shared" si="1"/>
        <v/>
      </c>
      <c r="Q33" s="163">
        <f t="shared" si="18"/>
        <v>0</v>
      </c>
      <c r="R33" s="103" t="str">
        <f t="shared" si="2"/>
        <v/>
      </c>
      <c r="S33" s="103" t="str">
        <f t="shared" si="3"/>
        <v/>
      </c>
      <c r="T33" s="103" t="str">
        <f t="shared" si="4"/>
        <v/>
      </c>
      <c r="U33" s="103" t="str">
        <f t="shared" si="19"/>
        <v/>
      </c>
      <c r="V33" s="103" t="str">
        <f t="shared" si="5"/>
        <v/>
      </c>
      <c r="W33" s="103" t="str">
        <f t="shared" si="6"/>
        <v/>
      </c>
      <c r="X33" s="103">
        <f t="shared" si="7"/>
        <v>0</v>
      </c>
      <c r="Y33" s="164" t="b">
        <f t="shared" si="8"/>
        <v>0</v>
      </c>
      <c r="Z33" s="164" t="b">
        <f t="shared" si="9"/>
        <v>0</v>
      </c>
      <c r="AA33" s="164" t="b">
        <f t="shared" si="10"/>
        <v>0</v>
      </c>
      <c r="AB33" s="164" t="b">
        <f t="shared" si="11"/>
        <v>0</v>
      </c>
      <c r="AC33" s="164" t="b">
        <f t="shared" si="12"/>
        <v>0</v>
      </c>
      <c r="AD33" s="164" t="b">
        <f t="shared" si="20"/>
        <v>0</v>
      </c>
      <c r="AE33" s="164" t="b">
        <f t="shared" si="21"/>
        <v>0</v>
      </c>
      <c r="AF33" s="164" t="b">
        <f t="shared" si="22"/>
        <v>0</v>
      </c>
      <c r="AG33" s="164" t="b">
        <f t="shared" si="23"/>
        <v>0</v>
      </c>
      <c r="AH33" s="164" t="b">
        <f t="shared" si="24"/>
        <v>0</v>
      </c>
      <c r="AI33" s="169" t="str">
        <f t="shared" si="13"/>
        <v/>
      </c>
      <c r="AJ33" s="170" t="str">
        <f t="shared" si="14"/>
        <v/>
      </c>
      <c r="AK33" s="242" t="str">
        <f t="shared" si="25"/>
        <v/>
      </c>
      <c r="AL33" s="167" t="str">
        <f t="shared" si="26"/>
        <v/>
      </c>
      <c r="AM33" s="168">
        <f t="shared" si="27"/>
        <v>0</v>
      </c>
      <c r="AN33" s="149" t="str">
        <f t="shared" si="28"/>
        <v/>
      </c>
      <c r="AO33" s="150" t="str">
        <f t="shared" si="29"/>
        <v/>
      </c>
      <c r="AP33" s="138"/>
      <c r="AQ33" s="167" t="str">
        <f t="shared" si="30"/>
        <v/>
      </c>
      <c r="AR33" s="245" t="str">
        <f t="shared" si="31"/>
        <v/>
      </c>
      <c r="AS33" s="245" t="str">
        <f t="shared" si="32"/>
        <v/>
      </c>
      <c r="AT33" s="245" t="str">
        <f t="shared" si="33"/>
        <v/>
      </c>
      <c r="AU33" s="244"/>
      <c r="AV33" s="245" t="str">
        <f t="shared" si="35"/>
        <v/>
      </c>
      <c r="AW33" s="245">
        <f t="shared" si="36"/>
        <v>0</v>
      </c>
      <c r="AX33" s="244"/>
      <c r="AY33" s="243" t="str">
        <f t="shared" si="34"/>
        <v/>
      </c>
      <c r="AZ33" s="61">
        <f t="shared" si="15"/>
        <v>0</v>
      </c>
    </row>
    <row r="34" spans="1:52" ht="15" customHeight="1" x14ac:dyDescent="0.25">
      <c r="A34">
        <v>17</v>
      </c>
      <c r="B34" s="17"/>
      <c r="C34" s="199"/>
      <c r="D34" s="138"/>
      <c r="E34" s="138"/>
      <c r="F34" s="159"/>
      <c r="G34" s="172"/>
      <c r="H34" s="171"/>
      <c r="I34" s="171"/>
      <c r="J34" s="171"/>
      <c r="K34" s="171"/>
      <c r="L34" s="173"/>
      <c r="M34" s="162">
        <f t="shared" si="16"/>
        <v>0</v>
      </c>
      <c r="N34" s="163" t="str">
        <f t="shared" si="17"/>
        <v/>
      </c>
      <c r="O34" s="163" t="str">
        <f t="shared" si="0"/>
        <v/>
      </c>
      <c r="P34" s="163" t="str">
        <f t="shared" si="1"/>
        <v/>
      </c>
      <c r="Q34" s="163">
        <f t="shared" si="18"/>
        <v>0</v>
      </c>
      <c r="R34" s="103" t="str">
        <f t="shared" si="2"/>
        <v/>
      </c>
      <c r="S34" s="103" t="str">
        <f t="shared" si="3"/>
        <v/>
      </c>
      <c r="T34" s="103" t="str">
        <f t="shared" si="4"/>
        <v/>
      </c>
      <c r="U34" s="103" t="str">
        <f t="shared" si="19"/>
        <v/>
      </c>
      <c r="V34" s="103" t="str">
        <f t="shared" si="5"/>
        <v/>
      </c>
      <c r="W34" s="103" t="str">
        <f t="shared" si="6"/>
        <v/>
      </c>
      <c r="X34" s="103">
        <f t="shared" si="7"/>
        <v>0</v>
      </c>
      <c r="Y34" s="164" t="b">
        <f t="shared" si="8"/>
        <v>0</v>
      </c>
      <c r="Z34" s="164" t="b">
        <f t="shared" si="9"/>
        <v>0</v>
      </c>
      <c r="AA34" s="164" t="b">
        <f t="shared" si="10"/>
        <v>0</v>
      </c>
      <c r="AB34" s="164" t="b">
        <f t="shared" si="11"/>
        <v>0</v>
      </c>
      <c r="AC34" s="164" t="b">
        <f t="shared" si="12"/>
        <v>0</v>
      </c>
      <c r="AD34" s="164" t="b">
        <f t="shared" si="20"/>
        <v>0</v>
      </c>
      <c r="AE34" s="164" t="b">
        <f t="shared" si="21"/>
        <v>0</v>
      </c>
      <c r="AF34" s="164" t="b">
        <f t="shared" si="22"/>
        <v>0</v>
      </c>
      <c r="AG34" s="164" t="b">
        <f t="shared" si="23"/>
        <v>0</v>
      </c>
      <c r="AH34" s="164" t="b">
        <f t="shared" si="24"/>
        <v>0</v>
      </c>
      <c r="AI34" s="169" t="str">
        <f t="shared" si="13"/>
        <v/>
      </c>
      <c r="AJ34" s="170" t="str">
        <f t="shared" si="14"/>
        <v/>
      </c>
      <c r="AK34" s="242" t="str">
        <f t="shared" si="25"/>
        <v/>
      </c>
      <c r="AL34" s="167" t="str">
        <f t="shared" si="26"/>
        <v/>
      </c>
      <c r="AM34" s="168">
        <f t="shared" si="27"/>
        <v>0</v>
      </c>
      <c r="AN34" s="149" t="str">
        <f t="shared" si="28"/>
        <v/>
      </c>
      <c r="AO34" s="150" t="str">
        <f t="shared" si="29"/>
        <v/>
      </c>
      <c r="AP34" s="138"/>
      <c r="AQ34" s="167" t="str">
        <f t="shared" si="30"/>
        <v/>
      </c>
      <c r="AR34" s="245" t="str">
        <f t="shared" si="31"/>
        <v/>
      </c>
      <c r="AS34" s="245" t="str">
        <f t="shared" si="32"/>
        <v/>
      </c>
      <c r="AT34" s="245" t="str">
        <f t="shared" si="33"/>
        <v/>
      </c>
      <c r="AU34" s="244"/>
      <c r="AV34" s="245" t="str">
        <f t="shared" si="35"/>
        <v/>
      </c>
      <c r="AW34" s="245">
        <f t="shared" si="36"/>
        <v>0</v>
      </c>
      <c r="AX34" s="244"/>
      <c r="AY34" s="243" t="str">
        <f t="shared" si="34"/>
        <v/>
      </c>
      <c r="AZ34" s="61">
        <f t="shared" si="15"/>
        <v>0</v>
      </c>
    </row>
    <row r="35" spans="1:52" ht="15" customHeight="1" x14ac:dyDescent="0.25">
      <c r="A35">
        <v>18</v>
      </c>
      <c r="B35" s="17"/>
      <c r="C35" s="199"/>
      <c r="D35" s="138"/>
      <c r="E35" s="138"/>
      <c r="F35" s="159"/>
      <c r="G35" s="172"/>
      <c r="H35" s="171"/>
      <c r="I35" s="171"/>
      <c r="J35" s="171"/>
      <c r="K35" s="171"/>
      <c r="L35" s="173"/>
      <c r="M35" s="162">
        <f t="shared" si="16"/>
        <v>0</v>
      </c>
      <c r="N35" s="163" t="str">
        <f t="shared" si="17"/>
        <v/>
      </c>
      <c r="O35" s="163" t="str">
        <f t="shared" si="0"/>
        <v/>
      </c>
      <c r="P35" s="163" t="str">
        <f t="shared" si="1"/>
        <v/>
      </c>
      <c r="Q35" s="163">
        <f t="shared" si="18"/>
        <v>0</v>
      </c>
      <c r="R35" s="103" t="str">
        <f t="shared" si="2"/>
        <v/>
      </c>
      <c r="S35" s="103" t="str">
        <f t="shared" si="3"/>
        <v/>
      </c>
      <c r="T35" s="103" t="str">
        <f t="shared" si="4"/>
        <v/>
      </c>
      <c r="U35" s="103" t="str">
        <f t="shared" si="19"/>
        <v/>
      </c>
      <c r="V35" s="103" t="str">
        <f t="shared" si="5"/>
        <v/>
      </c>
      <c r="W35" s="103" t="str">
        <f t="shared" si="6"/>
        <v/>
      </c>
      <c r="X35" s="103">
        <f t="shared" si="7"/>
        <v>0</v>
      </c>
      <c r="Y35" s="164" t="b">
        <f t="shared" si="8"/>
        <v>0</v>
      </c>
      <c r="Z35" s="164" t="b">
        <f t="shared" si="9"/>
        <v>0</v>
      </c>
      <c r="AA35" s="164" t="b">
        <f t="shared" si="10"/>
        <v>0</v>
      </c>
      <c r="AB35" s="164" t="b">
        <f t="shared" si="11"/>
        <v>0</v>
      </c>
      <c r="AC35" s="164" t="b">
        <f t="shared" si="12"/>
        <v>0</v>
      </c>
      <c r="AD35" s="164" t="b">
        <f t="shared" si="20"/>
        <v>0</v>
      </c>
      <c r="AE35" s="164" t="b">
        <f t="shared" si="21"/>
        <v>0</v>
      </c>
      <c r="AF35" s="164" t="b">
        <f t="shared" si="22"/>
        <v>0</v>
      </c>
      <c r="AG35" s="164" t="b">
        <f t="shared" si="23"/>
        <v>0</v>
      </c>
      <c r="AH35" s="164" t="b">
        <f t="shared" si="24"/>
        <v>0</v>
      </c>
      <c r="AI35" s="169" t="str">
        <f t="shared" si="13"/>
        <v/>
      </c>
      <c r="AJ35" s="170" t="str">
        <f t="shared" si="14"/>
        <v/>
      </c>
      <c r="AK35" s="242" t="str">
        <f t="shared" si="25"/>
        <v/>
      </c>
      <c r="AL35" s="167" t="str">
        <f t="shared" si="26"/>
        <v/>
      </c>
      <c r="AM35" s="168">
        <f t="shared" si="27"/>
        <v>0</v>
      </c>
      <c r="AN35" s="149" t="str">
        <f t="shared" si="28"/>
        <v/>
      </c>
      <c r="AO35" s="150" t="str">
        <f t="shared" si="29"/>
        <v/>
      </c>
      <c r="AP35" s="138"/>
      <c r="AQ35" s="167" t="str">
        <f t="shared" si="30"/>
        <v/>
      </c>
      <c r="AR35" s="245" t="str">
        <f t="shared" si="31"/>
        <v/>
      </c>
      <c r="AS35" s="245" t="str">
        <f t="shared" si="32"/>
        <v/>
      </c>
      <c r="AT35" s="245" t="str">
        <f t="shared" si="33"/>
        <v/>
      </c>
      <c r="AU35" s="244"/>
      <c r="AV35" s="245" t="str">
        <f t="shared" si="35"/>
        <v/>
      </c>
      <c r="AW35" s="245">
        <f t="shared" si="36"/>
        <v>0</v>
      </c>
      <c r="AX35" s="244"/>
      <c r="AY35" s="243" t="str">
        <f t="shared" si="34"/>
        <v/>
      </c>
      <c r="AZ35" s="61">
        <f t="shared" si="15"/>
        <v>0</v>
      </c>
    </row>
    <row r="36" spans="1:52" ht="15" customHeight="1" x14ac:dyDescent="0.25">
      <c r="A36">
        <v>19</v>
      </c>
      <c r="B36" s="17"/>
      <c r="C36" s="199"/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16"/>
        <v>0</v>
      </c>
      <c r="N36" s="163" t="str">
        <f t="shared" si="17"/>
        <v/>
      </c>
      <c r="O36" s="163" t="str">
        <f t="shared" si="0"/>
        <v/>
      </c>
      <c r="P36" s="163" t="str">
        <f t="shared" si="1"/>
        <v/>
      </c>
      <c r="Q36" s="163">
        <f t="shared" si="18"/>
        <v>0</v>
      </c>
      <c r="R36" s="103" t="str">
        <f t="shared" si="2"/>
        <v/>
      </c>
      <c r="S36" s="103" t="str">
        <f t="shared" si="3"/>
        <v/>
      </c>
      <c r="T36" s="103" t="str">
        <f t="shared" si="4"/>
        <v/>
      </c>
      <c r="U36" s="103" t="str">
        <f t="shared" si="19"/>
        <v/>
      </c>
      <c r="V36" s="103" t="str">
        <f t="shared" si="5"/>
        <v/>
      </c>
      <c r="W36" s="103" t="str">
        <f t="shared" si="6"/>
        <v/>
      </c>
      <c r="X36" s="103">
        <f t="shared" si="7"/>
        <v>0</v>
      </c>
      <c r="Y36" s="164" t="b">
        <f t="shared" si="8"/>
        <v>0</v>
      </c>
      <c r="Z36" s="164" t="b">
        <f t="shared" si="9"/>
        <v>0</v>
      </c>
      <c r="AA36" s="164" t="b">
        <f t="shared" si="10"/>
        <v>0</v>
      </c>
      <c r="AB36" s="164" t="b">
        <f t="shared" si="11"/>
        <v>0</v>
      </c>
      <c r="AC36" s="164" t="b">
        <f t="shared" si="12"/>
        <v>0</v>
      </c>
      <c r="AD36" s="164" t="b">
        <f t="shared" si="20"/>
        <v>0</v>
      </c>
      <c r="AE36" s="164" t="b">
        <f t="shared" si="21"/>
        <v>0</v>
      </c>
      <c r="AF36" s="164" t="b">
        <f t="shared" si="22"/>
        <v>0</v>
      </c>
      <c r="AG36" s="164" t="b">
        <f t="shared" si="23"/>
        <v>0</v>
      </c>
      <c r="AH36" s="164" t="b">
        <f t="shared" si="24"/>
        <v>0</v>
      </c>
      <c r="AI36" s="169" t="str">
        <f t="shared" si="13"/>
        <v/>
      </c>
      <c r="AJ36" s="170" t="str">
        <f t="shared" si="14"/>
        <v/>
      </c>
      <c r="AK36" s="242" t="str">
        <f t="shared" si="25"/>
        <v/>
      </c>
      <c r="AL36" s="167" t="str">
        <f t="shared" si="26"/>
        <v/>
      </c>
      <c r="AM36" s="168">
        <f t="shared" si="27"/>
        <v>0</v>
      </c>
      <c r="AN36" s="149" t="str">
        <f t="shared" si="28"/>
        <v/>
      </c>
      <c r="AO36" s="150" t="str">
        <f t="shared" si="29"/>
        <v/>
      </c>
      <c r="AP36" s="138"/>
      <c r="AQ36" s="167" t="str">
        <f t="shared" si="30"/>
        <v/>
      </c>
      <c r="AR36" s="245" t="str">
        <f t="shared" si="31"/>
        <v/>
      </c>
      <c r="AS36" s="245" t="str">
        <f t="shared" si="32"/>
        <v/>
      </c>
      <c r="AT36" s="245" t="str">
        <f t="shared" si="33"/>
        <v/>
      </c>
      <c r="AU36" s="244"/>
      <c r="AV36" s="245" t="str">
        <f t="shared" si="35"/>
        <v/>
      </c>
      <c r="AW36" s="245">
        <f t="shared" si="36"/>
        <v>0</v>
      </c>
      <c r="AX36" s="244"/>
      <c r="AY36" s="243" t="str">
        <f t="shared" si="34"/>
        <v/>
      </c>
      <c r="AZ36" s="61">
        <f t="shared" si="15"/>
        <v>0</v>
      </c>
    </row>
    <row r="37" spans="1:52" ht="15" customHeight="1" x14ac:dyDescent="0.25">
      <c r="A37">
        <v>20</v>
      </c>
      <c r="B37" s="17"/>
      <c r="C37" s="157"/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16"/>
        <v>0</v>
      </c>
      <c r="N37" s="163" t="str">
        <f t="shared" si="17"/>
        <v/>
      </c>
      <c r="O37" s="163" t="str">
        <f t="shared" si="0"/>
        <v/>
      </c>
      <c r="P37" s="163" t="str">
        <f t="shared" si="1"/>
        <v/>
      </c>
      <c r="Q37" s="163">
        <f t="shared" si="18"/>
        <v>0</v>
      </c>
      <c r="R37" s="103" t="str">
        <f t="shared" si="2"/>
        <v/>
      </c>
      <c r="S37" s="103" t="str">
        <f t="shared" si="3"/>
        <v/>
      </c>
      <c r="T37" s="103" t="str">
        <f t="shared" si="4"/>
        <v/>
      </c>
      <c r="U37" s="103" t="str">
        <f t="shared" si="19"/>
        <v/>
      </c>
      <c r="V37" s="103" t="str">
        <f t="shared" si="5"/>
        <v/>
      </c>
      <c r="W37" s="103" t="str">
        <f t="shared" si="6"/>
        <v/>
      </c>
      <c r="X37" s="103">
        <f t="shared" si="7"/>
        <v>0</v>
      </c>
      <c r="Y37" s="164" t="b">
        <f t="shared" si="8"/>
        <v>0</v>
      </c>
      <c r="Z37" s="164" t="b">
        <f t="shared" si="9"/>
        <v>0</v>
      </c>
      <c r="AA37" s="164" t="b">
        <f t="shared" si="10"/>
        <v>0</v>
      </c>
      <c r="AB37" s="164" t="b">
        <f t="shared" si="11"/>
        <v>0</v>
      </c>
      <c r="AC37" s="164" t="b">
        <f t="shared" si="12"/>
        <v>0</v>
      </c>
      <c r="AD37" s="164" t="b">
        <f t="shared" si="20"/>
        <v>0</v>
      </c>
      <c r="AE37" s="164" t="b">
        <f t="shared" si="21"/>
        <v>0</v>
      </c>
      <c r="AF37" s="164" t="b">
        <f t="shared" si="22"/>
        <v>0</v>
      </c>
      <c r="AG37" s="164" t="b">
        <f t="shared" si="23"/>
        <v>0</v>
      </c>
      <c r="AH37" s="164" t="b">
        <f t="shared" si="24"/>
        <v>0</v>
      </c>
      <c r="AI37" s="169" t="str">
        <f t="shared" si="13"/>
        <v/>
      </c>
      <c r="AJ37" s="170" t="str">
        <f t="shared" si="14"/>
        <v/>
      </c>
      <c r="AK37" s="242" t="str">
        <f t="shared" si="25"/>
        <v/>
      </c>
      <c r="AL37" s="167" t="str">
        <f t="shared" si="26"/>
        <v/>
      </c>
      <c r="AM37" s="168">
        <f t="shared" si="27"/>
        <v>0</v>
      </c>
      <c r="AN37" s="149" t="str">
        <f t="shared" si="28"/>
        <v/>
      </c>
      <c r="AO37" s="150" t="str">
        <f t="shared" si="29"/>
        <v/>
      </c>
      <c r="AP37" s="138"/>
      <c r="AQ37" s="167" t="str">
        <f t="shared" si="30"/>
        <v/>
      </c>
      <c r="AR37" s="245" t="str">
        <f t="shared" si="31"/>
        <v/>
      </c>
      <c r="AS37" s="245" t="str">
        <f t="shared" si="32"/>
        <v/>
      </c>
      <c r="AT37" s="245" t="str">
        <f t="shared" si="33"/>
        <v/>
      </c>
      <c r="AU37" s="244"/>
      <c r="AV37" s="245" t="str">
        <f t="shared" si="35"/>
        <v/>
      </c>
      <c r="AW37" s="245">
        <f t="shared" si="36"/>
        <v>0</v>
      </c>
      <c r="AX37" s="244"/>
      <c r="AY37" s="243" t="str">
        <f t="shared" si="34"/>
        <v/>
      </c>
      <c r="AZ37" s="61">
        <f t="shared" si="15"/>
        <v>0</v>
      </c>
    </row>
    <row r="38" spans="1:52" ht="15" customHeight="1" x14ac:dyDescent="0.25">
      <c r="A38">
        <v>21</v>
      </c>
      <c r="B38" s="17"/>
      <c r="C38" s="157"/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16"/>
        <v>0</v>
      </c>
      <c r="N38" s="163" t="str">
        <f t="shared" si="17"/>
        <v/>
      </c>
      <c r="O38" s="163" t="str">
        <f t="shared" si="0"/>
        <v/>
      </c>
      <c r="P38" s="163" t="str">
        <f t="shared" si="1"/>
        <v/>
      </c>
      <c r="Q38" s="163">
        <f t="shared" si="18"/>
        <v>0</v>
      </c>
      <c r="R38" s="103" t="str">
        <f t="shared" si="2"/>
        <v/>
      </c>
      <c r="S38" s="103" t="str">
        <f t="shared" si="3"/>
        <v/>
      </c>
      <c r="T38" s="103" t="str">
        <f t="shared" si="4"/>
        <v/>
      </c>
      <c r="U38" s="103" t="str">
        <f t="shared" si="19"/>
        <v/>
      </c>
      <c r="V38" s="103" t="str">
        <f t="shared" si="5"/>
        <v/>
      </c>
      <c r="W38" s="103" t="str">
        <f t="shared" si="6"/>
        <v/>
      </c>
      <c r="X38" s="103">
        <f t="shared" si="7"/>
        <v>0</v>
      </c>
      <c r="Y38" s="164" t="b">
        <f t="shared" si="8"/>
        <v>0</v>
      </c>
      <c r="Z38" s="164" t="b">
        <f t="shared" si="9"/>
        <v>0</v>
      </c>
      <c r="AA38" s="164" t="b">
        <f t="shared" si="10"/>
        <v>0</v>
      </c>
      <c r="AB38" s="164" t="b">
        <f t="shared" si="11"/>
        <v>0</v>
      </c>
      <c r="AC38" s="164" t="b">
        <f t="shared" si="12"/>
        <v>0</v>
      </c>
      <c r="AD38" s="164" t="b">
        <f t="shared" si="20"/>
        <v>0</v>
      </c>
      <c r="AE38" s="164" t="b">
        <f t="shared" si="21"/>
        <v>0</v>
      </c>
      <c r="AF38" s="164" t="b">
        <f t="shared" si="22"/>
        <v>0</v>
      </c>
      <c r="AG38" s="164" t="b">
        <f t="shared" si="23"/>
        <v>0</v>
      </c>
      <c r="AH38" s="164" t="b">
        <f t="shared" si="24"/>
        <v>0</v>
      </c>
      <c r="AI38" s="169" t="str">
        <f t="shared" si="13"/>
        <v/>
      </c>
      <c r="AJ38" s="170" t="str">
        <f t="shared" si="14"/>
        <v/>
      </c>
      <c r="AK38" s="242" t="str">
        <f t="shared" si="25"/>
        <v/>
      </c>
      <c r="AL38" s="167" t="str">
        <f t="shared" si="26"/>
        <v/>
      </c>
      <c r="AM38" s="168">
        <f t="shared" si="27"/>
        <v>0</v>
      </c>
      <c r="AN38" s="149" t="str">
        <f t="shared" si="28"/>
        <v/>
      </c>
      <c r="AO38" s="150" t="str">
        <f t="shared" si="29"/>
        <v/>
      </c>
      <c r="AP38" s="138"/>
      <c r="AQ38" s="167" t="str">
        <f t="shared" si="30"/>
        <v/>
      </c>
      <c r="AR38" s="245" t="str">
        <f t="shared" si="31"/>
        <v/>
      </c>
      <c r="AS38" s="245" t="str">
        <f t="shared" si="32"/>
        <v/>
      </c>
      <c r="AT38" s="245" t="str">
        <f t="shared" si="33"/>
        <v/>
      </c>
      <c r="AU38" s="244"/>
      <c r="AV38" s="245" t="str">
        <f t="shared" si="35"/>
        <v/>
      </c>
      <c r="AW38" s="245">
        <f t="shared" si="36"/>
        <v>0</v>
      </c>
      <c r="AX38" s="244"/>
      <c r="AY38" s="243" t="str">
        <f t="shared" si="34"/>
        <v/>
      </c>
      <c r="AZ38" s="61">
        <f t="shared" si="15"/>
        <v>0</v>
      </c>
    </row>
    <row r="39" spans="1:52" ht="15" customHeight="1" x14ac:dyDescent="0.25">
      <c r="A39">
        <v>22</v>
      </c>
      <c r="B39" s="17"/>
      <c r="C39" s="157"/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16"/>
        <v>0</v>
      </c>
      <c r="N39" s="163" t="str">
        <f t="shared" si="17"/>
        <v/>
      </c>
      <c r="O39" s="163" t="str">
        <f t="shared" si="0"/>
        <v/>
      </c>
      <c r="P39" s="163" t="str">
        <f t="shared" si="1"/>
        <v/>
      </c>
      <c r="Q39" s="163">
        <f t="shared" si="18"/>
        <v>0</v>
      </c>
      <c r="R39" s="103" t="str">
        <f t="shared" si="2"/>
        <v/>
      </c>
      <c r="S39" s="103" t="str">
        <f t="shared" si="3"/>
        <v/>
      </c>
      <c r="T39" s="103" t="str">
        <f t="shared" si="4"/>
        <v/>
      </c>
      <c r="U39" s="103" t="str">
        <f t="shared" si="19"/>
        <v/>
      </c>
      <c r="V39" s="103" t="str">
        <f t="shared" si="5"/>
        <v/>
      </c>
      <c r="W39" s="103" t="str">
        <f t="shared" si="6"/>
        <v/>
      </c>
      <c r="X39" s="103">
        <f t="shared" si="7"/>
        <v>0</v>
      </c>
      <c r="Y39" s="164" t="b">
        <f t="shared" si="8"/>
        <v>0</v>
      </c>
      <c r="Z39" s="164" t="b">
        <f t="shared" si="9"/>
        <v>0</v>
      </c>
      <c r="AA39" s="164" t="b">
        <f t="shared" si="10"/>
        <v>0</v>
      </c>
      <c r="AB39" s="164" t="b">
        <f t="shared" si="11"/>
        <v>0</v>
      </c>
      <c r="AC39" s="164" t="b">
        <f t="shared" si="12"/>
        <v>0</v>
      </c>
      <c r="AD39" s="164" t="b">
        <f t="shared" si="20"/>
        <v>0</v>
      </c>
      <c r="AE39" s="164" t="b">
        <f t="shared" si="21"/>
        <v>0</v>
      </c>
      <c r="AF39" s="164" t="b">
        <f t="shared" si="22"/>
        <v>0</v>
      </c>
      <c r="AG39" s="164" t="b">
        <f t="shared" si="23"/>
        <v>0</v>
      </c>
      <c r="AH39" s="164" t="b">
        <f t="shared" si="24"/>
        <v>0</v>
      </c>
      <c r="AI39" s="169" t="str">
        <f t="shared" si="13"/>
        <v/>
      </c>
      <c r="AJ39" s="170" t="str">
        <f t="shared" si="14"/>
        <v/>
      </c>
      <c r="AK39" s="242" t="str">
        <f t="shared" si="25"/>
        <v/>
      </c>
      <c r="AL39" s="167" t="str">
        <f t="shared" si="26"/>
        <v/>
      </c>
      <c r="AM39" s="168">
        <f t="shared" si="27"/>
        <v>0</v>
      </c>
      <c r="AN39" s="149" t="str">
        <f t="shared" si="28"/>
        <v/>
      </c>
      <c r="AO39" s="150" t="str">
        <f t="shared" si="29"/>
        <v/>
      </c>
      <c r="AP39" s="138"/>
      <c r="AQ39" s="167" t="str">
        <f t="shared" si="30"/>
        <v/>
      </c>
      <c r="AR39" s="245" t="str">
        <f t="shared" si="31"/>
        <v/>
      </c>
      <c r="AS39" s="245" t="str">
        <f t="shared" si="32"/>
        <v/>
      </c>
      <c r="AT39" s="245" t="str">
        <f t="shared" si="33"/>
        <v/>
      </c>
      <c r="AU39" s="244"/>
      <c r="AV39" s="245" t="str">
        <f t="shared" si="35"/>
        <v/>
      </c>
      <c r="AW39" s="245">
        <f t="shared" si="36"/>
        <v>0</v>
      </c>
      <c r="AX39" s="244"/>
      <c r="AY39" s="243" t="str">
        <f t="shared" si="34"/>
        <v/>
      </c>
      <c r="AZ39" s="61">
        <f t="shared" si="15"/>
        <v>0</v>
      </c>
    </row>
    <row r="40" spans="1:52" ht="15" customHeight="1" x14ac:dyDescent="0.25">
      <c r="A40">
        <v>23</v>
      </c>
      <c r="B40" s="17"/>
      <c r="C40" s="199"/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16"/>
        <v>0</v>
      </c>
      <c r="N40" s="163" t="str">
        <f t="shared" si="17"/>
        <v/>
      </c>
      <c r="O40" s="163" t="str">
        <f t="shared" si="0"/>
        <v/>
      </c>
      <c r="P40" s="163" t="str">
        <f t="shared" si="1"/>
        <v/>
      </c>
      <c r="Q40" s="163">
        <f t="shared" si="18"/>
        <v>0</v>
      </c>
      <c r="R40" s="103" t="str">
        <f t="shared" si="2"/>
        <v/>
      </c>
      <c r="S40" s="103" t="str">
        <f t="shared" si="3"/>
        <v/>
      </c>
      <c r="T40" s="103" t="str">
        <f t="shared" si="4"/>
        <v/>
      </c>
      <c r="U40" s="103" t="str">
        <f t="shared" si="19"/>
        <v/>
      </c>
      <c r="V40" s="103" t="str">
        <f t="shared" si="5"/>
        <v/>
      </c>
      <c r="W40" s="103" t="str">
        <f t="shared" si="6"/>
        <v/>
      </c>
      <c r="X40" s="103">
        <f t="shared" si="7"/>
        <v>0</v>
      </c>
      <c r="Y40" s="164" t="b">
        <f t="shared" si="8"/>
        <v>0</v>
      </c>
      <c r="Z40" s="164" t="b">
        <f t="shared" si="9"/>
        <v>0</v>
      </c>
      <c r="AA40" s="164" t="b">
        <f t="shared" si="10"/>
        <v>0</v>
      </c>
      <c r="AB40" s="164" t="b">
        <f t="shared" si="11"/>
        <v>0</v>
      </c>
      <c r="AC40" s="164" t="b">
        <f t="shared" si="12"/>
        <v>0</v>
      </c>
      <c r="AD40" s="164" t="b">
        <f t="shared" si="20"/>
        <v>0</v>
      </c>
      <c r="AE40" s="164" t="b">
        <f t="shared" si="21"/>
        <v>0</v>
      </c>
      <c r="AF40" s="164" t="b">
        <f t="shared" si="22"/>
        <v>0</v>
      </c>
      <c r="AG40" s="164" t="b">
        <f t="shared" si="23"/>
        <v>0</v>
      </c>
      <c r="AH40" s="164" t="b">
        <f t="shared" si="24"/>
        <v>0</v>
      </c>
      <c r="AI40" s="169" t="str">
        <f t="shared" si="13"/>
        <v/>
      </c>
      <c r="AJ40" s="170" t="str">
        <f t="shared" si="14"/>
        <v/>
      </c>
      <c r="AK40" s="242" t="str">
        <f t="shared" si="25"/>
        <v/>
      </c>
      <c r="AL40" s="167" t="str">
        <f t="shared" si="26"/>
        <v/>
      </c>
      <c r="AM40" s="168">
        <f t="shared" si="27"/>
        <v>0</v>
      </c>
      <c r="AN40" s="149" t="str">
        <f t="shared" si="28"/>
        <v/>
      </c>
      <c r="AO40" s="150" t="str">
        <f t="shared" si="29"/>
        <v/>
      </c>
      <c r="AP40" s="138"/>
      <c r="AQ40" s="167" t="str">
        <f t="shared" si="30"/>
        <v/>
      </c>
      <c r="AR40" s="245" t="str">
        <f t="shared" si="31"/>
        <v/>
      </c>
      <c r="AS40" s="245" t="str">
        <f t="shared" si="32"/>
        <v/>
      </c>
      <c r="AT40" s="245" t="str">
        <f t="shared" si="33"/>
        <v/>
      </c>
      <c r="AU40" s="244"/>
      <c r="AV40" s="245" t="str">
        <f t="shared" si="35"/>
        <v/>
      </c>
      <c r="AW40" s="245">
        <f t="shared" si="36"/>
        <v>0</v>
      </c>
      <c r="AX40" s="244"/>
      <c r="AY40" s="243" t="str">
        <f t="shared" si="34"/>
        <v/>
      </c>
      <c r="AZ40" s="61">
        <f t="shared" si="15"/>
        <v>0</v>
      </c>
    </row>
    <row r="41" spans="1:52" ht="15" customHeight="1" x14ac:dyDescent="0.25">
      <c r="A41">
        <v>24</v>
      </c>
      <c r="B41" s="17"/>
      <c r="C41" s="157"/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16"/>
        <v>0</v>
      </c>
      <c r="N41" s="163" t="str">
        <f t="shared" si="17"/>
        <v/>
      </c>
      <c r="O41" s="163" t="str">
        <f t="shared" si="0"/>
        <v/>
      </c>
      <c r="P41" s="163" t="str">
        <f t="shared" si="1"/>
        <v/>
      </c>
      <c r="Q41" s="163">
        <f t="shared" si="18"/>
        <v>0</v>
      </c>
      <c r="R41" s="103" t="str">
        <f t="shared" si="2"/>
        <v/>
      </c>
      <c r="S41" s="103" t="str">
        <f t="shared" si="3"/>
        <v/>
      </c>
      <c r="T41" s="103" t="str">
        <f t="shared" si="4"/>
        <v/>
      </c>
      <c r="U41" s="103" t="str">
        <f t="shared" si="19"/>
        <v/>
      </c>
      <c r="V41" s="103" t="str">
        <f t="shared" si="5"/>
        <v/>
      </c>
      <c r="W41" s="103" t="str">
        <f t="shared" si="6"/>
        <v/>
      </c>
      <c r="X41" s="103">
        <f t="shared" si="7"/>
        <v>0</v>
      </c>
      <c r="Y41" s="164" t="b">
        <f t="shared" si="8"/>
        <v>0</v>
      </c>
      <c r="Z41" s="164" t="b">
        <f t="shared" si="9"/>
        <v>0</v>
      </c>
      <c r="AA41" s="164" t="b">
        <f t="shared" si="10"/>
        <v>0</v>
      </c>
      <c r="AB41" s="164" t="b">
        <f t="shared" si="11"/>
        <v>0</v>
      </c>
      <c r="AC41" s="164" t="b">
        <f t="shared" si="12"/>
        <v>0</v>
      </c>
      <c r="AD41" s="164" t="b">
        <f t="shared" si="20"/>
        <v>0</v>
      </c>
      <c r="AE41" s="164" t="b">
        <f t="shared" si="21"/>
        <v>0</v>
      </c>
      <c r="AF41" s="164" t="b">
        <f t="shared" si="22"/>
        <v>0</v>
      </c>
      <c r="AG41" s="164" t="b">
        <f t="shared" si="23"/>
        <v>0</v>
      </c>
      <c r="AH41" s="164" t="b">
        <f t="shared" si="24"/>
        <v>0</v>
      </c>
      <c r="AI41" s="169" t="str">
        <f t="shared" si="13"/>
        <v/>
      </c>
      <c r="AJ41" s="170" t="str">
        <f t="shared" si="14"/>
        <v/>
      </c>
      <c r="AK41" s="242" t="str">
        <f t="shared" si="25"/>
        <v/>
      </c>
      <c r="AL41" s="167" t="str">
        <f t="shared" si="26"/>
        <v/>
      </c>
      <c r="AM41" s="168">
        <f t="shared" si="27"/>
        <v>0</v>
      </c>
      <c r="AN41" s="149" t="str">
        <f t="shared" si="28"/>
        <v/>
      </c>
      <c r="AO41" s="150" t="str">
        <f t="shared" si="29"/>
        <v/>
      </c>
      <c r="AP41" s="138"/>
      <c r="AQ41" s="167" t="str">
        <f t="shared" si="30"/>
        <v/>
      </c>
      <c r="AR41" s="245" t="str">
        <f t="shared" si="31"/>
        <v/>
      </c>
      <c r="AS41" s="245" t="str">
        <f t="shared" si="32"/>
        <v/>
      </c>
      <c r="AT41" s="245" t="str">
        <f t="shared" si="33"/>
        <v/>
      </c>
      <c r="AU41" s="244"/>
      <c r="AV41" s="245" t="str">
        <f t="shared" si="35"/>
        <v/>
      </c>
      <c r="AW41" s="245">
        <f t="shared" si="36"/>
        <v>0</v>
      </c>
      <c r="AX41" s="244"/>
      <c r="AY41" s="243" t="str">
        <f t="shared" si="34"/>
        <v/>
      </c>
      <c r="AZ41" s="61">
        <f t="shared" si="15"/>
        <v>0</v>
      </c>
    </row>
    <row r="42" spans="1:52" ht="15" customHeight="1" x14ac:dyDescent="0.25">
      <c r="A42">
        <v>25</v>
      </c>
      <c r="B42" s="17"/>
      <c r="C42" s="199"/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16"/>
        <v>0</v>
      </c>
      <c r="N42" s="163" t="str">
        <f t="shared" si="17"/>
        <v/>
      </c>
      <c r="O42" s="163" t="str">
        <f t="shared" si="0"/>
        <v/>
      </c>
      <c r="P42" s="163" t="str">
        <f t="shared" si="1"/>
        <v/>
      </c>
      <c r="Q42" s="163">
        <f t="shared" si="18"/>
        <v>0</v>
      </c>
      <c r="R42" s="103" t="str">
        <f t="shared" si="2"/>
        <v/>
      </c>
      <c r="S42" s="103" t="str">
        <f t="shared" si="3"/>
        <v/>
      </c>
      <c r="T42" s="103" t="str">
        <f t="shared" si="4"/>
        <v/>
      </c>
      <c r="U42" s="103" t="str">
        <f t="shared" si="19"/>
        <v/>
      </c>
      <c r="V42" s="103" t="str">
        <f t="shared" si="5"/>
        <v/>
      </c>
      <c r="W42" s="103" t="str">
        <f t="shared" si="6"/>
        <v/>
      </c>
      <c r="X42" s="103">
        <f t="shared" si="7"/>
        <v>0</v>
      </c>
      <c r="Y42" s="164" t="b">
        <f t="shared" si="8"/>
        <v>0</v>
      </c>
      <c r="Z42" s="164" t="b">
        <f t="shared" si="9"/>
        <v>0</v>
      </c>
      <c r="AA42" s="164" t="b">
        <f t="shared" si="10"/>
        <v>0</v>
      </c>
      <c r="AB42" s="164" t="b">
        <f t="shared" si="11"/>
        <v>0</v>
      </c>
      <c r="AC42" s="164" t="b">
        <f t="shared" si="12"/>
        <v>0</v>
      </c>
      <c r="AD42" s="164" t="b">
        <f t="shared" si="20"/>
        <v>0</v>
      </c>
      <c r="AE42" s="164" t="b">
        <f t="shared" si="21"/>
        <v>0</v>
      </c>
      <c r="AF42" s="164" t="b">
        <f t="shared" si="22"/>
        <v>0</v>
      </c>
      <c r="AG42" s="164" t="b">
        <f t="shared" si="23"/>
        <v>0</v>
      </c>
      <c r="AH42" s="164" t="b">
        <f t="shared" si="24"/>
        <v>0</v>
      </c>
      <c r="AI42" s="169" t="str">
        <f t="shared" si="13"/>
        <v/>
      </c>
      <c r="AJ42" s="170" t="str">
        <f t="shared" si="14"/>
        <v/>
      </c>
      <c r="AK42" s="242" t="str">
        <f t="shared" si="25"/>
        <v/>
      </c>
      <c r="AL42" s="167" t="str">
        <f t="shared" si="26"/>
        <v/>
      </c>
      <c r="AM42" s="168">
        <f t="shared" si="27"/>
        <v>0</v>
      </c>
      <c r="AN42" s="149" t="str">
        <f t="shared" si="28"/>
        <v/>
      </c>
      <c r="AO42" s="150" t="str">
        <f t="shared" si="29"/>
        <v/>
      </c>
      <c r="AP42" s="138"/>
      <c r="AQ42" s="167" t="str">
        <f t="shared" si="30"/>
        <v/>
      </c>
      <c r="AR42" s="245" t="str">
        <f t="shared" si="31"/>
        <v/>
      </c>
      <c r="AS42" s="245" t="str">
        <f t="shared" si="32"/>
        <v/>
      </c>
      <c r="AT42" s="245" t="str">
        <f t="shared" si="33"/>
        <v/>
      </c>
      <c r="AU42" s="244"/>
      <c r="AV42" s="245" t="str">
        <f t="shared" si="35"/>
        <v/>
      </c>
      <c r="AW42" s="245">
        <f t="shared" si="36"/>
        <v>0</v>
      </c>
      <c r="AX42" s="244"/>
      <c r="AY42" s="243" t="str">
        <f t="shared" si="34"/>
        <v/>
      </c>
      <c r="AZ42" s="61">
        <f t="shared" si="15"/>
        <v>0</v>
      </c>
    </row>
    <row r="43" spans="1:52" ht="15" customHeight="1" x14ac:dyDescent="0.25">
      <c r="A43">
        <v>26</v>
      </c>
      <c r="B43" s="17"/>
      <c r="C43" s="199"/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16"/>
        <v>0</v>
      </c>
      <c r="N43" s="163" t="str">
        <f t="shared" si="17"/>
        <v/>
      </c>
      <c r="O43" s="163" t="str">
        <f t="shared" si="0"/>
        <v/>
      </c>
      <c r="P43" s="163" t="str">
        <f t="shared" si="1"/>
        <v/>
      </c>
      <c r="Q43" s="163">
        <f t="shared" si="18"/>
        <v>0</v>
      </c>
      <c r="R43" s="103" t="str">
        <f t="shared" si="2"/>
        <v/>
      </c>
      <c r="S43" s="103" t="str">
        <f t="shared" si="3"/>
        <v/>
      </c>
      <c r="T43" s="103" t="str">
        <f t="shared" si="4"/>
        <v/>
      </c>
      <c r="U43" s="103" t="str">
        <f t="shared" si="19"/>
        <v/>
      </c>
      <c r="V43" s="103" t="str">
        <f t="shared" si="5"/>
        <v/>
      </c>
      <c r="W43" s="103" t="str">
        <f t="shared" si="6"/>
        <v/>
      </c>
      <c r="X43" s="103">
        <f t="shared" si="7"/>
        <v>0</v>
      </c>
      <c r="Y43" s="164" t="b">
        <f t="shared" si="8"/>
        <v>0</v>
      </c>
      <c r="Z43" s="164" t="b">
        <f t="shared" si="9"/>
        <v>0</v>
      </c>
      <c r="AA43" s="164" t="b">
        <f t="shared" si="10"/>
        <v>0</v>
      </c>
      <c r="AB43" s="164" t="b">
        <f t="shared" si="11"/>
        <v>0</v>
      </c>
      <c r="AC43" s="164" t="b">
        <f t="shared" si="12"/>
        <v>0</v>
      </c>
      <c r="AD43" s="164" t="b">
        <f t="shared" si="20"/>
        <v>0</v>
      </c>
      <c r="AE43" s="164" t="b">
        <f t="shared" si="21"/>
        <v>0</v>
      </c>
      <c r="AF43" s="164" t="b">
        <f t="shared" si="22"/>
        <v>0</v>
      </c>
      <c r="AG43" s="164" t="b">
        <f t="shared" si="23"/>
        <v>0</v>
      </c>
      <c r="AH43" s="164" t="b">
        <f t="shared" si="24"/>
        <v>0</v>
      </c>
      <c r="AI43" s="169" t="str">
        <f t="shared" si="13"/>
        <v/>
      </c>
      <c r="AJ43" s="170" t="str">
        <f t="shared" si="14"/>
        <v/>
      </c>
      <c r="AK43" s="242" t="str">
        <f t="shared" si="25"/>
        <v/>
      </c>
      <c r="AL43" s="167" t="str">
        <f t="shared" si="26"/>
        <v/>
      </c>
      <c r="AM43" s="168">
        <f t="shared" si="27"/>
        <v>0</v>
      </c>
      <c r="AN43" s="149" t="str">
        <f t="shared" si="28"/>
        <v/>
      </c>
      <c r="AO43" s="150" t="str">
        <f t="shared" si="29"/>
        <v/>
      </c>
      <c r="AP43" s="138"/>
      <c r="AQ43" s="167" t="str">
        <f t="shared" si="30"/>
        <v/>
      </c>
      <c r="AR43" s="245" t="str">
        <f t="shared" si="31"/>
        <v/>
      </c>
      <c r="AS43" s="245" t="str">
        <f t="shared" si="32"/>
        <v/>
      </c>
      <c r="AT43" s="245" t="str">
        <f t="shared" si="33"/>
        <v/>
      </c>
      <c r="AU43" s="244"/>
      <c r="AV43" s="245" t="str">
        <f t="shared" si="35"/>
        <v/>
      </c>
      <c r="AW43" s="245">
        <f t="shared" si="36"/>
        <v>0</v>
      </c>
      <c r="AX43" s="244"/>
      <c r="AY43" s="243" t="str">
        <f t="shared" si="34"/>
        <v/>
      </c>
      <c r="AZ43" s="61">
        <f t="shared" si="15"/>
        <v>0</v>
      </c>
    </row>
    <row r="44" spans="1:52" ht="15" customHeight="1" x14ac:dyDescent="0.25">
      <c r="A44">
        <v>27</v>
      </c>
      <c r="B44" s="17"/>
      <c r="C44" s="157"/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16"/>
        <v>0</v>
      </c>
      <c r="N44" s="163" t="str">
        <f t="shared" si="17"/>
        <v/>
      </c>
      <c r="O44" s="163" t="str">
        <f t="shared" si="0"/>
        <v/>
      </c>
      <c r="P44" s="163" t="str">
        <f t="shared" si="1"/>
        <v/>
      </c>
      <c r="Q44" s="163">
        <f t="shared" si="18"/>
        <v>0</v>
      </c>
      <c r="R44" s="103" t="str">
        <f t="shared" si="2"/>
        <v/>
      </c>
      <c r="S44" s="103" t="str">
        <f t="shared" si="3"/>
        <v/>
      </c>
      <c r="T44" s="103" t="str">
        <f t="shared" si="4"/>
        <v/>
      </c>
      <c r="U44" s="103" t="str">
        <f t="shared" si="19"/>
        <v/>
      </c>
      <c r="V44" s="103" t="str">
        <f t="shared" si="5"/>
        <v/>
      </c>
      <c r="W44" s="103" t="str">
        <f t="shared" si="6"/>
        <v/>
      </c>
      <c r="X44" s="103">
        <f t="shared" si="7"/>
        <v>0</v>
      </c>
      <c r="Y44" s="164" t="b">
        <f t="shared" si="8"/>
        <v>0</v>
      </c>
      <c r="Z44" s="164" t="b">
        <f t="shared" si="9"/>
        <v>0</v>
      </c>
      <c r="AA44" s="164" t="b">
        <f t="shared" si="10"/>
        <v>0</v>
      </c>
      <c r="AB44" s="164" t="b">
        <f t="shared" si="11"/>
        <v>0</v>
      </c>
      <c r="AC44" s="164" t="b">
        <f t="shared" si="12"/>
        <v>0</v>
      </c>
      <c r="AD44" s="164" t="b">
        <f t="shared" si="20"/>
        <v>0</v>
      </c>
      <c r="AE44" s="164" t="b">
        <f t="shared" si="21"/>
        <v>0</v>
      </c>
      <c r="AF44" s="164" t="b">
        <f t="shared" si="22"/>
        <v>0</v>
      </c>
      <c r="AG44" s="164" t="b">
        <f t="shared" si="23"/>
        <v>0</v>
      </c>
      <c r="AH44" s="164" t="b">
        <f t="shared" si="24"/>
        <v>0</v>
      </c>
      <c r="AI44" s="169" t="str">
        <f t="shared" si="13"/>
        <v/>
      </c>
      <c r="AJ44" s="170" t="str">
        <f t="shared" si="14"/>
        <v/>
      </c>
      <c r="AK44" s="242" t="str">
        <f t="shared" si="25"/>
        <v/>
      </c>
      <c r="AL44" s="167" t="str">
        <f t="shared" si="26"/>
        <v/>
      </c>
      <c r="AM44" s="168">
        <f t="shared" si="27"/>
        <v>0</v>
      </c>
      <c r="AN44" s="149" t="str">
        <f t="shared" si="28"/>
        <v/>
      </c>
      <c r="AO44" s="150" t="str">
        <f t="shared" si="29"/>
        <v/>
      </c>
      <c r="AP44" s="138"/>
      <c r="AQ44" s="167" t="str">
        <f t="shared" si="30"/>
        <v/>
      </c>
      <c r="AR44" s="245" t="str">
        <f t="shared" si="31"/>
        <v/>
      </c>
      <c r="AS44" s="245" t="str">
        <f t="shared" si="32"/>
        <v/>
      </c>
      <c r="AT44" s="245" t="str">
        <f t="shared" si="33"/>
        <v/>
      </c>
      <c r="AU44" s="244"/>
      <c r="AV44" s="245" t="str">
        <f t="shared" si="35"/>
        <v/>
      </c>
      <c r="AW44" s="245">
        <f t="shared" si="36"/>
        <v>0</v>
      </c>
      <c r="AX44" s="244"/>
      <c r="AY44" s="243" t="str">
        <f t="shared" si="34"/>
        <v/>
      </c>
      <c r="AZ44" s="61">
        <f t="shared" si="15"/>
        <v>0</v>
      </c>
    </row>
    <row r="45" spans="1:52" ht="15" customHeight="1" x14ac:dyDescent="0.25">
      <c r="A45">
        <v>28</v>
      </c>
      <c r="B45" s="17"/>
      <c r="C45" s="199"/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16"/>
        <v>0</v>
      </c>
      <c r="N45" s="163" t="str">
        <f t="shared" si="17"/>
        <v/>
      </c>
      <c r="O45" s="163" t="str">
        <f t="shared" si="0"/>
        <v/>
      </c>
      <c r="P45" s="163" t="str">
        <f t="shared" si="1"/>
        <v/>
      </c>
      <c r="Q45" s="163">
        <f t="shared" si="18"/>
        <v>0</v>
      </c>
      <c r="R45" s="103" t="str">
        <f t="shared" si="2"/>
        <v/>
      </c>
      <c r="S45" s="103" t="str">
        <f t="shared" si="3"/>
        <v/>
      </c>
      <c r="T45" s="103" t="str">
        <f t="shared" si="4"/>
        <v/>
      </c>
      <c r="U45" s="103" t="str">
        <f t="shared" si="19"/>
        <v/>
      </c>
      <c r="V45" s="103" t="str">
        <f t="shared" si="5"/>
        <v/>
      </c>
      <c r="W45" s="103" t="str">
        <f t="shared" si="6"/>
        <v/>
      </c>
      <c r="X45" s="103">
        <f t="shared" si="7"/>
        <v>0</v>
      </c>
      <c r="Y45" s="164" t="b">
        <f t="shared" si="8"/>
        <v>0</v>
      </c>
      <c r="Z45" s="164" t="b">
        <f t="shared" si="9"/>
        <v>0</v>
      </c>
      <c r="AA45" s="164" t="b">
        <f t="shared" si="10"/>
        <v>0</v>
      </c>
      <c r="AB45" s="164" t="b">
        <f t="shared" si="11"/>
        <v>0</v>
      </c>
      <c r="AC45" s="164" t="b">
        <f t="shared" si="12"/>
        <v>0</v>
      </c>
      <c r="AD45" s="164" t="b">
        <f t="shared" si="20"/>
        <v>0</v>
      </c>
      <c r="AE45" s="164" t="b">
        <f t="shared" si="21"/>
        <v>0</v>
      </c>
      <c r="AF45" s="164" t="b">
        <f t="shared" si="22"/>
        <v>0</v>
      </c>
      <c r="AG45" s="164" t="b">
        <f t="shared" si="23"/>
        <v>0</v>
      </c>
      <c r="AH45" s="164" t="b">
        <f t="shared" si="24"/>
        <v>0</v>
      </c>
      <c r="AI45" s="169" t="str">
        <f t="shared" si="13"/>
        <v/>
      </c>
      <c r="AJ45" s="170" t="str">
        <f t="shared" si="14"/>
        <v/>
      </c>
      <c r="AK45" s="242" t="str">
        <f t="shared" si="25"/>
        <v/>
      </c>
      <c r="AL45" s="167" t="str">
        <f t="shared" si="26"/>
        <v/>
      </c>
      <c r="AM45" s="168">
        <f t="shared" si="27"/>
        <v>0</v>
      </c>
      <c r="AN45" s="149" t="str">
        <f t="shared" si="28"/>
        <v/>
      </c>
      <c r="AO45" s="150" t="str">
        <f t="shared" si="29"/>
        <v/>
      </c>
      <c r="AP45" s="138"/>
      <c r="AQ45" s="167" t="str">
        <f t="shared" si="30"/>
        <v/>
      </c>
      <c r="AR45" s="245" t="str">
        <f t="shared" si="31"/>
        <v/>
      </c>
      <c r="AS45" s="245" t="str">
        <f t="shared" si="32"/>
        <v/>
      </c>
      <c r="AT45" s="245" t="str">
        <f t="shared" si="33"/>
        <v/>
      </c>
      <c r="AU45" s="244"/>
      <c r="AV45" s="245" t="str">
        <f t="shared" si="35"/>
        <v/>
      </c>
      <c r="AW45" s="245">
        <f t="shared" si="36"/>
        <v>0</v>
      </c>
      <c r="AX45" s="244"/>
      <c r="AY45" s="243" t="str">
        <f t="shared" si="34"/>
        <v/>
      </c>
      <c r="AZ45" s="61">
        <f t="shared" si="15"/>
        <v>0</v>
      </c>
    </row>
    <row r="46" spans="1:52" ht="15" customHeight="1" x14ac:dyDescent="0.25">
      <c r="A46">
        <v>29</v>
      </c>
      <c r="B46" s="17"/>
      <c r="C46" s="157"/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16"/>
        <v>0</v>
      </c>
      <c r="N46" s="163" t="str">
        <f t="shared" si="17"/>
        <v/>
      </c>
      <c r="O46" s="163" t="str">
        <f t="shared" si="0"/>
        <v/>
      </c>
      <c r="P46" s="163" t="str">
        <f t="shared" si="1"/>
        <v/>
      </c>
      <c r="Q46" s="163">
        <f t="shared" si="18"/>
        <v>0</v>
      </c>
      <c r="R46" s="103" t="str">
        <f t="shared" si="2"/>
        <v/>
      </c>
      <c r="S46" s="103" t="str">
        <f t="shared" si="3"/>
        <v/>
      </c>
      <c r="T46" s="103" t="str">
        <f t="shared" si="4"/>
        <v/>
      </c>
      <c r="U46" s="103" t="str">
        <f t="shared" si="19"/>
        <v/>
      </c>
      <c r="V46" s="103" t="str">
        <f t="shared" si="5"/>
        <v/>
      </c>
      <c r="W46" s="103" t="str">
        <f t="shared" si="6"/>
        <v/>
      </c>
      <c r="X46" s="103">
        <f t="shared" si="7"/>
        <v>0</v>
      </c>
      <c r="Y46" s="164" t="b">
        <f t="shared" si="8"/>
        <v>0</v>
      </c>
      <c r="Z46" s="164" t="b">
        <f t="shared" si="9"/>
        <v>0</v>
      </c>
      <c r="AA46" s="164" t="b">
        <f t="shared" si="10"/>
        <v>0</v>
      </c>
      <c r="AB46" s="164" t="b">
        <f t="shared" si="11"/>
        <v>0</v>
      </c>
      <c r="AC46" s="164" t="b">
        <f t="shared" si="12"/>
        <v>0</v>
      </c>
      <c r="AD46" s="164" t="b">
        <f t="shared" si="20"/>
        <v>0</v>
      </c>
      <c r="AE46" s="164" t="b">
        <f t="shared" si="21"/>
        <v>0</v>
      </c>
      <c r="AF46" s="164" t="b">
        <f t="shared" si="22"/>
        <v>0</v>
      </c>
      <c r="AG46" s="164" t="b">
        <f t="shared" si="23"/>
        <v>0</v>
      </c>
      <c r="AH46" s="164" t="b">
        <f t="shared" si="24"/>
        <v>0</v>
      </c>
      <c r="AI46" s="169" t="str">
        <f t="shared" si="13"/>
        <v/>
      </c>
      <c r="AJ46" s="170" t="str">
        <f t="shared" si="14"/>
        <v/>
      </c>
      <c r="AK46" s="242" t="str">
        <f t="shared" si="25"/>
        <v/>
      </c>
      <c r="AL46" s="167" t="str">
        <f t="shared" si="26"/>
        <v/>
      </c>
      <c r="AM46" s="168">
        <f t="shared" si="27"/>
        <v>0</v>
      </c>
      <c r="AN46" s="149" t="str">
        <f t="shared" si="28"/>
        <v/>
      </c>
      <c r="AO46" s="150" t="str">
        <f t="shared" si="29"/>
        <v/>
      </c>
      <c r="AP46" s="138"/>
      <c r="AQ46" s="167" t="str">
        <f t="shared" si="30"/>
        <v/>
      </c>
      <c r="AR46" s="245" t="str">
        <f t="shared" si="31"/>
        <v/>
      </c>
      <c r="AS46" s="245" t="str">
        <f t="shared" si="32"/>
        <v/>
      </c>
      <c r="AT46" s="245" t="str">
        <f t="shared" si="33"/>
        <v/>
      </c>
      <c r="AU46" s="244"/>
      <c r="AV46" s="245" t="str">
        <f t="shared" si="35"/>
        <v/>
      </c>
      <c r="AW46" s="245">
        <f t="shared" si="36"/>
        <v>0</v>
      </c>
      <c r="AX46" s="244"/>
      <c r="AY46" s="243" t="str">
        <f t="shared" si="34"/>
        <v/>
      </c>
      <c r="AZ46" s="61">
        <f t="shared" si="15"/>
        <v>0</v>
      </c>
    </row>
    <row r="47" spans="1:52" ht="15" customHeight="1" x14ac:dyDescent="0.25">
      <c r="A47">
        <v>30</v>
      </c>
      <c r="B47" s="17"/>
      <c r="C47" s="157"/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16"/>
        <v>0</v>
      </c>
      <c r="N47" s="163" t="str">
        <f t="shared" si="17"/>
        <v/>
      </c>
      <c r="O47" s="163" t="str">
        <f t="shared" si="0"/>
        <v/>
      </c>
      <c r="P47" s="163" t="str">
        <f t="shared" si="1"/>
        <v/>
      </c>
      <c r="Q47" s="163">
        <f t="shared" si="18"/>
        <v>0</v>
      </c>
      <c r="R47" s="103" t="str">
        <f t="shared" si="2"/>
        <v/>
      </c>
      <c r="S47" s="103" t="str">
        <f t="shared" si="3"/>
        <v/>
      </c>
      <c r="T47" s="103" t="str">
        <f t="shared" si="4"/>
        <v/>
      </c>
      <c r="U47" s="103" t="str">
        <f t="shared" si="19"/>
        <v/>
      </c>
      <c r="V47" s="103" t="str">
        <f t="shared" si="5"/>
        <v/>
      </c>
      <c r="W47" s="103" t="str">
        <f t="shared" si="6"/>
        <v/>
      </c>
      <c r="X47" s="103">
        <f t="shared" si="7"/>
        <v>0</v>
      </c>
      <c r="Y47" s="164" t="b">
        <f t="shared" si="8"/>
        <v>0</v>
      </c>
      <c r="Z47" s="164" t="b">
        <f t="shared" si="9"/>
        <v>0</v>
      </c>
      <c r="AA47" s="164" t="b">
        <f t="shared" si="10"/>
        <v>0</v>
      </c>
      <c r="AB47" s="164" t="b">
        <f t="shared" si="11"/>
        <v>0</v>
      </c>
      <c r="AC47" s="164" t="b">
        <f t="shared" si="12"/>
        <v>0</v>
      </c>
      <c r="AD47" s="164" t="b">
        <f t="shared" si="20"/>
        <v>0</v>
      </c>
      <c r="AE47" s="164" t="b">
        <f t="shared" si="21"/>
        <v>0</v>
      </c>
      <c r="AF47" s="164" t="b">
        <f t="shared" si="22"/>
        <v>0</v>
      </c>
      <c r="AG47" s="164" t="b">
        <f t="shared" si="23"/>
        <v>0</v>
      </c>
      <c r="AH47" s="164" t="b">
        <f t="shared" si="24"/>
        <v>0</v>
      </c>
      <c r="AI47" s="169" t="str">
        <f t="shared" si="13"/>
        <v/>
      </c>
      <c r="AJ47" s="170" t="str">
        <f t="shared" si="14"/>
        <v/>
      </c>
      <c r="AK47" s="242" t="str">
        <f t="shared" si="25"/>
        <v/>
      </c>
      <c r="AL47" s="167" t="str">
        <f t="shared" si="26"/>
        <v/>
      </c>
      <c r="AM47" s="168">
        <f t="shared" si="27"/>
        <v>0</v>
      </c>
      <c r="AN47" s="149" t="str">
        <f t="shared" si="28"/>
        <v/>
      </c>
      <c r="AO47" s="150" t="str">
        <f t="shared" si="29"/>
        <v/>
      </c>
      <c r="AP47" s="138"/>
      <c r="AQ47" s="167" t="str">
        <f t="shared" si="30"/>
        <v/>
      </c>
      <c r="AR47" s="245" t="str">
        <f t="shared" si="31"/>
        <v/>
      </c>
      <c r="AS47" s="245" t="str">
        <f t="shared" si="32"/>
        <v/>
      </c>
      <c r="AT47" s="245" t="str">
        <f t="shared" si="33"/>
        <v/>
      </c>
      <c r="AU47" s="244"/>
      <c r="AV47" s="245" t="str">
        <f t="shared" si="35"/>
        <v/>
      </c>
      <c r="AW47" s="245">
        <f t="shared" si="36"/>
        <v>0</v>
      </c>
      <c r="AX47" s="244"/>
      <c r="AY47" s="243" t="str">
        <f t="shared" si="34"/>
        <v/>
      </c>
      <c r="AZ47" s="61">
        <f t="shared" si="15"/>
        <v>0</v>
      </c>
    </row>
    <row r="48" spans="1:52" ht="15" customHeight="1" x14ac:dyDescent="0.25">
      <c r="A48">
        <v>31</v>
      </c>
      <c r="B48" s="17"/>
      <c r="C48" s="157"/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16"/>
        <v>0</v>
      </c>
      <c r="N48" s="163" t="str">
        <f t="shared" si="17"/>
        <v/>
      </c>
      <c r="O48" s="163" t="str">
        <f t="shared" si="0"/>
        <v/>
      </c>
      <c r="P48" s="163" t="str">
        <f t="shared" si="1"/>
        <v/>
      </c>
      <c r="Q48" s="163">
        <f t="shared" si="18"/>
        <v>0</v>
      </c>
      <c r="R48" s="103" t="str">
        <f t="shared" si="2"/>
        <v/>
      </c>
      <c r="S48" s="103" t="str">
        <f t="shared" si="3"/>
        <v/>
      </c>
      <c r="T48" s="103" t="str">
        <f t="shared" si="4"/>
        <v/>
      </c>
      <c r="U48" s="103" t="str">
        <f t="shared" si="19"/>
        <v/>
      </c>
      <c r="V48" s="103" t="str">
        <f t="shared" si="5"/>
        <v/>
      </c>
      <c r="W48" s="103" t="str">
        <f t="shared" si="6"/>
        <v/>
      </c>
      <c r="X48" s="103">
        <f t="shared" si="7"/>
        <v>0</v>
      </c>
      <c r="Y48" s="164" t="b">
        <f t="shared" si="8"/>
        <v>0</v>
      </c>
      <c r="Z48" s="164" t="b">
        <f t="shared" si="9"/>
        <v>0</v>
      </c>
      <c r="AA48" s="164" t="b">
        <f t="shared" si="10"/>
        <v>0</v>
      </c>
      <c r="AB48" s="164" t="b">
        <f t="shared" si="11"/>
        <v>0</v>
      </c>
      <c r="AC48" s="164" t="b">
        <f t="shared" si="12"/>
        <v>0</v>
      </c>
      <c r="AD48" s="164" t="b">
        <f t="shared" si="20"/>
        <v>0</v>
      </c>
      <c r="AE48" s="164" t="b">
        <f t="shared" si="21"/>
        <v>0</v>
      </c>
      <c r="AF48" s="164" t="b">
        <f t="shared" si="22"/>
        <v>0</v>
      </c>
      <c r="AG48" s="164" t="b">
        <f t="shared" si="23"/>
        <v>0</v>
      </c>
      <c r="AH48" s="164" t="b">
        <f t="shared" si="24"/>
        <v>0</v>
      </c>
      <c r="AI48" s="169" t="str">
        <f t="shared" si="13"/>
        <v/>
      </c>
      <c r="AJ48" s="170" t="str">
        <f t="shared" si="14"/>
        <v/>
      </c>
      <c r="AK48" s="242" t="str">
        <f t="shared" si="25"/>
        <v/>
      </c>
      <c r="AL48" s="167" t="str">
        <f t="shared" si="26"/>
        <v/>
      </c>
      <c r="AM48" s="168">
        <f t="shared" si="27"/>
        <v>0</v>
      </c>
      <c r="AN48" s="149" t="str">
        <f t="shared" si="28"/>
        <v/>
      </c>
      <c r="AO48" s="150" t="str">
        <f t="shared" si="29"/>
        <v/>
      </c>
      <c r="AP48" s="138"/>
      <c r="AQ48" s="167" t="str">
        <f t="shared" si="30"/>
        <v/>
      </c>
      <c r="AR48" s="245" t="str">
        <f t="shared" si="31"/>
        <v/>
      </c>
      <c r="AS48" s="245" t="str">
        <f t="shared" si="32"/>
        <v/>
      </c>
      <c r="AT48" s="245" t="str">
        <f t="shared" si="33"/>
        <v/>
      </c>
      <c r="AU48" s="244"/>
      <c r="AV48" s="245" t="str">
        <f t="shared" si="35"/>
        <v/>
      </c>
      <c r="AW48" s="245">
        <f t="shared" si="36"/>
        <v>0</v>
      </c>
      <c r="AX48" s="244"/>
      <c r="AY48" s="243" t="str">
        <f t="shared" si="34"/>
        <v/>
      </c>
      <c r="AZ48" s="61">
        <f t="shared" si="15"/>
        <v>0</v>
      </c>
    </row>
    <row r="49" spans="1:52" ht="15" customHeight="1" x14ac:dyDescent="0.25">
      <c r="A49">
        <v>32</v>
      </c>
      <c r="B49" s="17"/>
      <c r="C49" s="157"/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16"/>
        <v>0</v>
      </c>
      <c r="N49" s="163" t="str">
        <f t="shared" si="17"/>
        <v/>
      </c>
      <c r="O49" s="163" t="str">
        <f t="shared" si="0"/>
        <v/>
      </c>
      <c r="P49" s="163" t="str">
        <f t="shared" si="1"/>
        <v/>
      </c>
      <c r="Q49" s="163">
        <f t="shared" si="18"/>
        <v>0</v>
      </c>
      <c r="R49" s="103" t="str">
        <f t="shared" si="2"/>
        <v/>
      </c>
      <c r="S49" s="103" t="str">
        <f t="shared" si="3"/>
        <v/>
      </c>
      <c r="T49" s="103" t="str">
        <f t="shared" si="4"/>
        <v/>
      </c>
      <c r="U49" s="103" t="str">
        <f t="shared" si="19"/>
        <v/>
      </c>
      <c r="V49" s="103" t="str">
        <f t="shared" si="5"/>
        <v/>
      </c>
      <c r="W49" s="103" t="str">
        <f t="shared" si="6"/>
        <v/>
      </c>
      <c r="X49" s="103">
        <f t="shared" si="7"/>
        <v>0</v>
      </c>
      <c r="Y49" s="164" t="b">
        <f t="shared" si="8"/>
        <v>0</v>
      </c>
      <c r="Z49" s="164" t="b">
        <f t="shared" si="9"/>
        <v>0</v>
      </c>
      <c r="AA49" s="164" t="b">
        <f t="shared" si="10"/>
        <v>0</v>
      </c>
      <c r="AB49" s="164" t="b">
        <f t="shared" si="11"/>
        <v>0</v>
      </c>
      <c r="AC49" s="164" t="b">
        <f t="shared" si="12"/>
        <v>0</v>
      </c>
      <c r="AD49" s="164" t="b">
        <f t="shared" si="20"/>
        <v>0</v>
      </c>
      <c r="AE49" s="164" t="b">
        <f t="shared" si="21"/>
        <v>0</v>
      </c>
      <c r="AF49" s="164" t="b">
        <f t="shared" si="22"/>
        <v>0</v>
      </c>
      <c r="AG49" s="164" t="b">
        <f t="shared" si="23"/>
        <v>0</v>
      </c>
      <c r="AH49" s="164" t="b">
        <f t="shared" si="24"/>
        <v>0</v>
      </c>
      <c r="AI49" s="169" t="str">
        <f t="shared" si="13"/>
        <v/>
      </c>
      <c r="AJ49" s="170" t="str">
        <f t="shared" si="14"/>
        <v/>
      </c>
      <c r="AK49" s="242" t="str">
        <f t="shared" si="25"/>
        <v/>
      </c>
      <c r="AL49" s="167" t="str">
        <f t="shared" si="26"/>
        <v/>
      </c>
      <c r="AM49" s="168">
        <f t="shared" si="27"/>
        <v>0</v>
      </c>
      <c r="AN49" s="149" t="str">
        <f t="shared" si="28"/>
        <v/>
      </c>
      <c r="AO49" s="150" t="str">
        <f t="shared" si="29"/>
        <v/>
      </c>
      <c r="AP49" s="138"/>
      <c r="AQ49" s="167" t="str">
        <f t="shared" si="30"/>
        <v/>
      </c>
      <c r="AR49" s="245" t="str">
        <f t="shared" si="31"/>
        <v/>
      </c>
      <c r="AS49" s="245" t="str">
        <f t="shared" si="32"/>
        <v/>
      </c>
      <c r="AT49" s="245" t="str">
        <f t="shared" si="33"/>
        <v/>
      </c>
      <c r="AU49" s="244"/>
      <c r="AV49" s="245" t="str">
        <f t="shared" si="35"/>
        <v/>
      </c>
      <c r="AW49" s="245">
        <f t="shared" si="36"/>
        <v>0</v>
      </c>
      <c r="AX49" s="244"/>
      <c r="AY49" s="243" t="str">
        <f t="shared" si="34"/>
        <v/>
      </c>
      <c r="AZ49" s="61">
        <f t="shared" si="15"/>
        <v>0</v>
      </c>
    </row>
    <row r="50" spans="1:52" ht="15" customHeight="1" x14ac:dyDescent="0.25">
      <c r="A50">
        <v>33</v>
      </c>
      <c r="B50" s="17"/>
      <c r="C50" s="157"/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16"/>
        <v>0</v>
      </c>
      <c r="N50" s="163" t="str">
        <f t="shared" si="17"/>
        <v/>
      </c>
      <c r="O50" s="163" t="str">
        <f t="shared" si="0"/>
        <v/>
      </c>
      <c r="P50" s="163" t="str">
        <f t="shared" si="1"/>
        <v/>
      </c>
      <c r="Q50" s="163">
        <f t="shared" si="18"/>
        <v>0</v>
      </c>
      <c r="R50" s="103" t="str">
        <f t="shared" si="2"/>
        <v/>
      </c>
      <c r="S50" s="103" t="str">
        <f t="shared" si="3"/>
        <v/>
      </c>
      <c r="T50" s="103" t="str">
        <f t="shared" si="4"/>
        <v/>
      </c>
      <c r="U50" s="103" t="str">
        <f t="shared" si="19"/>
        <v/>
      </c>
      <c r="V50" s="103" t="str">
        <f t="shared" si="5"/>
        <v/>
      </c>
      <c r="W50" s="103" t="str">
        <f t="shared" si="6"/>
        <v/>
      </c>
      <c r="X50" s="103">
        <f t="shared" si="7"/>
        <v>0</v>
      </c>
      <c r="Y50" s="164" t="b">
        <f t="shared" si="8"/>
        <v>0</v>
      </c>
      <c r="Z50" s="164" t="b">
        <f t="shared" si="9"/>
        <v>0</v>
      </c>
      <c r="AA50" s="164" t="b">
        <f t="shared" si="10"/>
        <v>0</v>
      </c>
      <c r="AB50" s="164" t="b">
        <f t="shared" si="11"/>
        <v>0</v>
      </c>
      <c r="AC50" s="164" t="b">
        <f t="shared" si="12"/>
        <v>0</v>
      </c>
      <c r="AD50" s="164" t="b">
        <f t="shared" si="20"/>
        <v>0</v>
      </c>
      <c r="AE50" s="164" t="b">
        <f t="shared" si="21"/>
        <v>0</v>
      </c>
      <c r="AF50" s="164" t="b">
        <f t="shared" si="22"/>
        <v>0</v>
      </c>
      <c r="AG50" s="164" t="b">
        <f t="shared" si="23"/>
        <v>0</v>
      </c>
      <c r="AH50" s="164" t="b">
        <f t="shared" si="24"/>
        <v>0</v>
      </c>
      <c r="AI50" s="169" t="str">
        <f t="shared" si="13"/>
        <v/>
      </c>
      <c r="AJ50" s="170" t="str">
        <f t="shared" si="14"/>
        <v/>
      </c>
      <c r="AK50" s="242" t="str">
        <f t="shared" si="25"/>
        <v/>
      </c>
      <c r="AL50" s="167" t="str">
        <f t="shared" si="26"/>
        <v/>
      </c>
      <c r="AM50" s="168">
        <f t="shared" si="27"/>
        <v>0</v>
      </c>
      <c r="AN50" s="149" t="str">
        <f t="shared" si="28"/>
        <v/>
      </c>
      <c r="AO50" s="150" t="str">
        <f t="shared" si="29"/>
        <v/>
      </c>
      <c r="AP50" s="138"/>
      <c r="AQ50" s="167" t="str">
        <f t="shared" si="30"/>
        <v/>
      </c>
      <c r="AR50" s="245" t="str">
        <f t="shared" si="31"/>
        <v/>
      </c>
      <c r="AS50" s="245" t="str">
        <f t="shared" si="32"/>
        <v/>
      </c>
      <c r="AT50" s="245" t="str">
        <f t="shared" si="33"/>
        <v/>
      </c>
      <c r="AU50" s="244"/>
      <c r="AV50" s="245" t="str">
        <f t="shared" si="35"/>
        <v/>
      </c>
      <c r="AW50" s="245">
        <f t="shared" si="36"/>
        <v>0</v>
      </c>
      <c r="AX50" s="244"/>
      <c r="AY50" s="243" t="str">
        <f t="shared" si="34"/>
        <v/>
      </c>
      <c r="AZ50" s="61">
        <f t="shared" si="15"/>
        <v>0</v>
      </c>
    </row>
    <row r="51" spans="1:52" ht="15" customHeight="1" x14ac:dyDescent="0.25">
      <c r="A51">
        <v>34</v>
      </c>
      <c r="B51" s="17"/>
      <c r="C51" s="157"/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16"/>
        <v>0</v>
      </c>
      <c r="N51" s="163" t="str">
        <f t="shared" si="17"/>
        <v/>
      </c>
      <c r="O51" s="163" t="str">
        <f t="shared" si="0"/>
        <v/>
      </c>
      <c r="P51" s="163" t="str">
        <f t="shared" si="1"/>
        <v/>
      </c>
      <c r="Q51" s="163">
        <f t="shared" si="18"/>
        <v>0</v>
      </c>
      <c r="R51" s="103" t="str">
        <f t="shared" si="2"/>
        <v/>
      </c>
      <c r="S51" s="103" t="str">
        <f t="shared" si="3"/>
        <v/>
      </c>
      <c r="T51" s="103" t="str">
        <f t="shared" si="4"/>
        <v/>
      </c>
      <c r="U51" s="103" t="str">
        <f t="shared" si="19"/>
        <v/>
      </c>
      <c r="V51" s="103" t="str">
        <f t="shared" si="5"/>
        <v/>
      </c>
      <c r="W51" s="103" t="str">
        <f t="shared" si="6"/>
        <v/>
      </c>
      <c r="X51" s="103">
        <f t="shared" si="7"/>
        <v>0</v>
      </c>
      <c r="Y51" s="164" t="b">
        <f t="shared" si="8"/>
        <v>0</v>
      </c>
      <c r="Z51" s="164" t="b">
        <f t="shared" si="9"/>
        <v>0</v>
      </c>
      <c r="AA51" s="164" t="b">
        <f t="shared" si="10"/>
        <v>0</v>
      </c>
      <c r="AB51" s="164" t="b">
        <f t="shared" si="11"/>
        <v>0</v>
      </c>
      <c r="AC51" s="164" t="b">
        <f t="shared" si="12"/>
        <v>0</v>
      </c>
      <c r="AD51" s="164" t="b">
        <f t="shared" si="20"/>
        <v>0</v>
      </c>
      <c r="AE51" s="164" t="b">
        <f t="shared" si="21"/>
        <v>0</v>
      </c>
      <c r="AF51" s="164" t="b">
        <f t="shared" si="22"/>
        <v>0</v>
      </c>
      <c r="AG51" s="164" t="b">
        <f t="shared" si="23"/>
        <v>0</v>
      </c>
      <c r="AH51" s="164" t="b">
        <f t="shared" si="24"/>
        <v>0</v>
      </c>
      <c r="AI51" s="169" t="str">
        <f t="shared" si="13"/>
        <v/>
      </c>
      <c r="AJ51" s="170" t="str">
        <f t="shared" si="14"/>
        <v/>
      </c>
      <c r="AK51" s="242" t="str">
        <f t="shared" si="25"/>
        <v/>
      </c>
      <c r="AL51" s="167" t="str">
        <f t="shared" si="26"/>
        <v/>
      </c>
      <c r="AM51" s="168">
        <f t="shared" si="27"/>
        <v>0</v>
      </c>
      <c r="AN51" s="149" t="str">
        <f t="shared" si="28"/>
        <v/>
      </c>
      <c r="AO51" s="150" t="str">
        <f t="shared" si="29"/>
        <v/>
      </c>
      <c r="AP51" s="138"/>
      <c r="AQ51" s="167" t="str">
        <f t="shared" si="30"/>
        <v/>
      </c>
      <c r="AR51" s="245" t="str">
        <f t="shared" si="31"/>
        <v/>
      </c>
      <c r="AS51" s="245" t="str">
        <f t="shared" si="32"/>
        <v/>
      </c>
      <c r="AT51" s="245" t="str">
        <f t="shared" si="33"/>
        <v/>
      </c>
      <c r="AU51" s="244"/>
      <c r="AV51" s="245" t="str">
        <f t="shared" si="35"/>
        <v/>
      </c>
      <c r="AW51" s="245">
        <f t="shared" si="36"/>
        <v>0</v>
      </c>
      <c r="AX51" s="244"/>
      <c r="AY51" s="243" t="str">
        <f t="shared" si="34"/>
        <v/>
      </c>
      <c r="AZ51" s="61">
        <f t="shared" si="15"/>
        <v>0</v>
      </c>
    </row>
    <row r="52" spans="1:52" ht="15" customHeight="1" x14ac:dyDescent="0.25">
      <c r="A52">
        <v>35</v>
      </c>
      <c r="B52" s="17"/>
      <c r="C52" s="157"/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16"/>
        <v>0</v>
      </c>
      <c r="N52" s="163" t="str">
        <f t="shared" si="17"/>
        <v/>
      </c>
      <c r="O52" s="163" t="str">
        <f t="shared" si="0"/>
        <v/>
      </c>
      <c r="P52" s="163" t="str">
        <f t="shared" si="1"/>
        <v/>
      </c>
      <c r="Q52" s="163">
        <f t="shared" si="18"/>
        <v>0</v>
      </c>
      <c r="R52" s="103" t="str">
        <f t="shared" si="2"/>
        <v/>
      </c>
      <c r="S52" s="103" t="str">
        <f t="shared" si="3"/>
        <v/>
      </c>
      <c r="T52" s="103" t="str">
        <f t="shared" si="4"/>
        <v/>
      </c>
      <c r="U52" s="103" t="str">
        <f t="shared" si="19"/>
        <v/>
      </c>
      <c r="V52" s="103" t="str">
        <f t="shared" si="5"/>
        <v/>
      </c>
      <c r="W52" s="103" t="str">
        <f t="shared" si="6"/>
        <v/>
      </c>
      <c r="X52" s="103">
        <f t="shared" si="7"/>
        <v>0</v>
      </c>
      <c r="Y52" s="164" t="b">
        <f t="shared" si="8"/>
        <v>0</v>
      </c>
      <c r="Z52" s="164" t="b">
        <f t="shared" si="9"/>
        <v>0</v>
      </c>
      <c r="AA52" s="164" t="b">
        <f t="shared" si="10"/>
        <v>0</v>
      </c>
      <c r="AB52" s="164" t="b">
        <f t="shared" si="11"/>
        <v>0</v>
      </c>
      <c r="AC52" s="164" t="b">
        <f t="shared" si="12"/>
        <v>0</v>
      </c>
      <c r="AD52" s="164" t="b">
        <f t="shared" si="20"/>
        <v>0</v>
      </c>
      <c r="AE52" s="164" t="b">
        <f t="shared" si="21"/>
        <v>0</v>
      </c>
      <c r="AF52" s="164" t="b">
        <f t="shared" si="22"/>
        <v>0</v>
      </c>
      <c r="AG52" s="164" t="b">
        <f t="shared" si="23"/>
        <v>0</v>
      </c>
      <c r="AH52" s="164" t="b">
        <f t="shared" si="24"/>
        <v>0</v>
      </c>
      <c r="AI52" s="169" t="str">
        <f t="shared" si="13"/>
        <v/>
      </c>
      <c r="AJ52" s="170" t="str">
        <f t="shared" si="14"/>
        <v/>
      </c>
      <c r="AK52" s="242" t="str">
        <f t="shared" si="25"/>
        <v/>
      </c>
      <c r="AL52" s="167" t="str">
        <f t="shared" si="26"/>
        <v/>
      </c>
      <c r="AM52" s="168">
        <f t="shared" si="27"/>
        <v>0</v>
      </c>
      <c r="AN52" s="149" t="str">
        <f t="shared" si="28"/>
        <v/>
      </c>
      <c r="AO52" s="150" t="str">
        <f t="shared" si="29"/>
        <v/>
      </c>
      <c r="AP52" s="138"/>
      <c r="AQ52" s="167" t="str">
        <f t="shared" si="30"/>
        <v/>
      </c>
      <c r="AR52" s="245" t="str">
        <f t="shared" si="31"/>
        <v/>
      </c>
      <c r="AS52" s="245" t="str">
        <f t="shared" si="32"/>
        <v/>
      </c>
      <c r="AT52" s="245" t="str">
        <f t="shared" si="33"/>
        <v/>
      </c>
      <c r="AU52" s="244"/>
      <c r="AV52" s="245" t="str">
        <f t="shared" si="35"/>
        <v/>
      </c>
      <c r="AW52" s="245">
        <f t="shared" si="36"/>
        <v>0</v>
      </c>
      <c r="AX52" s="244"/>
      <c r="AY52" s="243" t="str">
        <f t="shared" si="34"/>
        <v/>
      </c>
      <c r="AZ52" s="61">
        <f t="shared" si="15"/>
        <v>0</v>
      </c>
    </row>
    <row r="53" spans="1:52" ht="15" customHeight="1" thickBot="1" x14ac:dyDescent="0.3">
      <c r="A53">
        <v>36</v>
      </c>
      <c r="B53" s="17"/>
      <c r="C53" s="157"/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16"/>
        <v>0</v>
      </c>
      <c r="N53" s="163" t="str">
        <f t="shared" si="17"/>
        <v/>
      </c>
      <c r="O53" s="163" t="str">
        <f t="shared" si="0"/>
        <v/>
      </c>
      <c r="P53" s="163" t="str">
        <f t="shared" si="1"/>
        <v/>
      </c>
      <c r="Q53" s="163">
        <f t="shared" si="18"/>
        <v>0</v>
      </c>
      <c r="R53" s="103" t="str">
        <f t="shared" si="2"/>
        <v/>
      </c>
      <c r="S53" s="103" t="str">
        <f t="shared" si="3"/>
        <v/>
      </c>
      <c r="T53" s="103" t="str">
        <f t="shared" si="4"/>
        <v/>
      </c>
      <c r="U53" s="103" t="str">
        <f t="shared" si="19"/>
        <v/>
      </c>
      <c r="V53" s="103" t="str">
        <f t="shared" si="5"/>
        <v/>
      </c>
      <c r="W53" s="103" t="str">
        <f t="shared" si="6"/>
        <v/>
      </c>
      <c r="X53" s="103">
        <f t="shared" si="7"/>
        <v>0</v>
      </c>
      <c r="Y53" s="164" t="b">
        <f t="shared" si="8"/>
        <v>0</v>
      </c>
      <c r="Z53" s="164" t="b">
        <f t="shared" si="9"/>
        <v>0</v>
      </c>
      <c r="AA53" s="164" t="b">
        <f t="shared" si="10"/>
        <v>0</v>
      </c>
      <c r="AB53" s="164" t="b">
        <f t="shared" si="11"/>
        <v>0</v>
      </c>
      <c r="AC53" s="164" t="b">
        <f t="shared" si="12"/>
        <v>0</v>
      </c>
      <c r="AD53" s="164" t="b">
        <f t="shared" si="20"/>
        <v>0</v>
      </c>
      <c r="AE53" s="164" t="b">
        <f t="shared" si="21"/>
        <v>0</v>
      </c>
      <c r="AF53" s="164" t="b">
        <f t="shared" si="22"/>
        <v>0</v>
      </c>
      <c r="AG53" s="164" t="b">
        <f t="shared" si="23"/>
        <v>0</v>
      </c>
      <c r="AH53" s="164" t="b">
        <f t="shared" si="24"/>
        <v>0</v>
      </c>
      <c r="AI53" s="177" t="str">
        <f t="shared" si="13"/>
        <v/>
      </c>
      <c r="AJ53" s="170" t="str">
        <f t="shared" si="14"/>
        <v/>
      </c>
      <c r="AK53" s="242" t="str">
        <f t="shared" si="25"/>
        <v/>
      </c>
      <c r="AL53" s="167" t="str">
        <f t="shared" si="26"/>
        <v/>
      </c>
      <c r="AM53" s="168">
        <f t="shared" si="27"/>
        <v>0</v>
      </c>
      <c r="AN53" s="149" t="str">
        <f t="shared" si="28"/>
        <v/>
      </c>
      <c r="AO53" s="150" t="str">
        <f t="shared" si="29"/>
        <v/>
      </c>
      <c r="AP53" s="138"/>
      <c r="AQ53" s="167" t="str">
        <f t="shared" si="30"/>
        <v/>
      </c>
      <c r="AR53" s="245" t="str">
        <f t="shared" si="31"/>
        <v/>
      </c>
      <c r="AS53" s="245" t="str">
        <f t="shared" si="32"/>
        <v/>
      </c>
      <c r="AT53" s="245" t="str">
        <f t="shared" si="33"/>
        <v/>
      </c>
      <c r="AU53" s="244"/>
      <c r="AV53" s="245" t="str">
        <f t="shared" si="35"/>
        <v/>
      </c>
      <c r="AW53" s="245">
        <f t="shared" si="36"/>
        <v>0</v>
      </c>
      <c r="AX53" s="244"/>
      <c r="AY53" s="243" t="str">
        <f t="shared" si="34"/>
        <v/>
      </c>
      <c r="AZ53" s="61">
        <f t="shared" si="15"/>
        <v>0</v>
      </c>
    </row>
    <row r="54" spans="1:52" ht="15" customHeight="1" thickBot="1" x14ac:dyDescent="0.3">
      <c r="A54" t="s">
        <v>79</v>
      </c>
      <c r="B54" s="65">
        <f>COUNTA(B18:B53)</f>
        <v>0</v>
      </c>
      <c r="C54" s="301" t="s">
        <v>47</v>
      </c>
      <c r="D54" s="301"/>
      <c r="E54" s="301"/>
      <c r="F54" s="301"/>
      <c r="G54" s="178" t="str">
        <f t="shared" ref="G54:L54" si="37">IF(R56=0,"",IF(R56&gt;0,R55))</f>
        <v/>
      </c>
      <c r="H54" s="179" t="str">
        <f t="shared" si="37"/>
        <v/>
      </c>
      <c r="I54" s="179" t="str">
        <f t="shared" si="37"/>
        <v/>
      </c>
      <c r="J54" s="179" t="str">
        <f t="shared" si="37"/>
        <v/>
      </c>
      <c r="K54" s="179" t="str">
        <f t="shared" si="37"/>
        <v/>
      </c>
      <c r="L54" s="179" t="str">
        <f t="shared" si="37"/>
        <v/>
      </c>
      <c r="M54" s="179"/>
      <c r="N54" s="179"/>
      <c r="O54" s="179"/>
      <c r="P54" s="179"/>
      <c r="Q54" s="179"/>
      <c r="R54" s="180">
        <f t="shared" ref="R54:W54" si="38">SUM(R18:R53)</f>
        <v>0</v>
      </c>
      <c r="S54" s="180">
        <f t="shared" si="38"/>
        <v>0</v>
      </c>
      <c r="T54" s="180">
        <f t="shared" si="38"/>
        <v>0</v>
      </c>
      <c r="U54" s="180">
        <f t="shared" si="38"/>
        <v>0</v>
      </c>
      <c r="V54" s="180">
        <f t="shared" si="38"/>
        <v>0</v>
      </c>
      <c r="W54" s="180">
        <f t="shared" si="38"/>
        <v>0</v>
      </c>
      <c r="X54" s="181">
        <f>SUM(AJ18:AJ53)</f>
        <v>0</v>
      </c>
      <c r="Y54" s="181">
        <f t="shared" ref="Y54:AH54" si="39">SUM(Y18:Y53)</f>
        <v>0</v>
      </c>
      <c r="Z54" s="181">
        <f t="shared" si="39"/>
        <v>0</v>
      </c>
      <c r="AA54" s="181">
        <f t="shared" si="39"/>
        <v>0</v>
      </c>
      <c r="AB54" s="181">
        <f t="shared" si="39"/>
        <v>0</v>
      </c>
      <c r="AC54" s="181">
        <f t="shared" si="39"/>
        <v>0</v>
      </c>
      <c r="AD54" s="181">
        <f t="shared" si="39"/>
        <v>0</v>
      </c>
      <c r="AE54" s="181">
        <f t="shared" si="39"/>
        <v>0</v>
      </c>
      <c r="AF54" s="181">
        <f t="shared" si="39"/>
        <v>0</v>
      </c>
      <c r="AG54" s="181">
        <f t="shared" si="39"/>
        <v>0</v>
      </c>
      <c r="AH54" s="181">
        <f t="shared" si="39"/>
        <v>0</v>
      </c>
      <c r="AI54" s="182"/>
      <c r="AJ54" s="246" t="str">
        <f>IF(X57=0,"",IF(X57&gt;0,$X$55))</f>
        <v/>
      </c>
      <c r="AK54" s="246" t="str">
        <f>IF(Y57=0,"",IF(Y57&gt;0,$X$55))</f>
        <v/>
      </c>
      <c r="AL54" s="183"/>
      <c r="AM54" s="183"/>
      <c r="AN54" s="184" t="str">
        <f>IF(B54=0,"",IF(B54&gt;0,AN55/B54))</f>
        <v/>
      </c>
      <c r="AO54" s="184" t="str">
        <f>IF(B54=0,"",IF(B54&gt;0,AO55/B54))</f>
        <v/>
      </c>
      <c r="AP54" s="185" t="str">
        <f>IF(B54=0,"",IF(B54&gt;0,AP56/B54))</f>
        <v/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 t="e">
        <f t="shared" ref="R55:W55" si="40">R54/R56</f>
        <v>#DIV/0!</v>
      </c>
      <c r="S55" s="188" t="e">
        <f t="shared" si="40"/>
        <v>#DIV/0!</v>
      </c>
      <c r="T55" s="188" t="e">
        <f t="shared" si="40"/>
        <v>#DIV/0!</v>
      </c>
      <c r="U55" s="188" t="e">
        <f t="shared" si="40"/>
        <v>#DIV/0!</v>
      </c>
      <c r="V55" s="188" t="e">
        <f t="shared" si="40"/>
        <v>#DIV/0!</v>
      </c>
      <c r="W55" s="188" t="e">
        <f t="shared" si="40"/>
        <v>#DIV/0!</v>
      </c>
      <c r="X55" s="188" t="e">
        <f>X54/X57</f>
        <v>#DIV/0!</v>
      </c>
      <c r="Y55" s="164">
        <f>Y54/10</f>
        <v>0</v>
      </c>
      <c r="Z55" s="164">
        <f t="shared" ref="Z55:AH55" si="41">Z54/10</f>
        <v>0</v>
      </c>
      <c r="AA55" s="164">
        <f t="shared" si="41"/>
        <v>0</v>
      </c>
      <c r="AB55" s="164">
        <f t="shared" si="41"/>
        <v>0</v>
      </c>
      <c r="AC55" s="164">
        <f t="shared" si="41"/>
        <v>0</v>
      </c>
      <c r="AD55" s="164">
        <f t="shared" si="41"/>
        <v>0</v>
      </c>
      <c r="AE55" s="164">
        <f t="shared" si="41"/>
        <v>0</v>
      </c>
      <c r="AF55" s="164">
        <f t="shared" si="41"/>
        <v>0</v>
      </c>
      <c r="AG55" s="164">
        <f t="shared" si="41"/>
        <v>0</v>
      </c>
      <c r="AH55" s="164">
        <f t="shared" si="41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 t="str">
        <f>IF($AR$57=0,"",IF($C$2&lt;6,"",IF($C$2&gt;=6,(AR58+AR59)/AR57)))</f>
        <v/>
      </c>
      <c r="AS55" s="128" t="str">
        <f t="shared" ref="AS55:AT55" si="42">IF($AR$57=0,"",IF($C$2&lt;6,"",IF($C$2&gt;=6,(AS58+AS59)/AS57)))</f>
        <v/>
      </c>
      <c r="AT55" s="128" t="str">
        <f t="shared" si="42"/>
        <v/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3">COUNTA(G18:G53)</f>
        <v>0</v>
      </c>
      <c r="S56" s="3">
        <f t="shared" si="43"/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>COUNTIF(AJ18:AJ53,"")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0</v>
      </c>
      <c r="AQ56" s="3"/>
      <c r="AR56" s="128" t="str">
        <f>IF($AR$57=0,"",IF($C$2&lt;6,"",IF($C$2&gt;=6,(AR59/AR57))))</f>
        <v/>
      </c>
      <c r="AS56" s="128" t="str">
        <f t="shared" ref="AS56:AT56" si="44">IF($AR$57=0,"",IF($C$2&lt;6,"",IF($C$2&gt;=6,(AS59/AS57))))</f>
        <v/>
      </c>
      <c r="AT56" s="128" t="str">
        <f t="shared" si="44"/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3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5">COUNTIF(AR18:AR53,"&gt;""")</f>
        <v>0</v>
      </c>
      <c r="AS57" s="77">
        <f t="shared" si="45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46031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0</v>
      </c>
      <c r="AS58" s="102">
        <f t="shared" ref="AS58:AT58" si="46">COUNTIF(AS18:AS53,"1F")</f>
        <v>0</v>
      </c>
      <c r="AT58" s="102">
        <f t="shared" si="46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0</v>
      </c>
      <c r="AS59" s="102">
        <f t="shared" ref="AS59" si="47">COUNTIF(AS18:AS53,"2F")</f>
        <v>0</v>
      </c>
      <c r="AT59" s="102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8">R55</f>
        <v>#DIV/0!</v>
      </c>
      <c r="D63" s="10" t="e">
        <f t="shared" si="48"/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str">
        <f>$AJ$54</f>
        <v/>
      </c>
      <c r="J63" s="14" t="str">
        <f>$AN$54</f>
        <v/>
      </c>
      <c r="K63" s="10" t="str">
        <f>$AO$54</f>
        <v/>
      </c>
      <c r="L63" s="10" t="str">
        <f>$AP$54</f>
        <v/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 t="e">
        <f>C68/$B$54</f>
        <v>#DIV/0!</v>
      </c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 t="e">
        <f>C69/$B$54</f>
        <v>#DIV/0!</v>
      </c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 t="e">
        <f>IF($D$7="ja",C70,IF($D7="nee",C72))</f>
        <v>#DIV/0!</v>
      </c>
      <c r="D74" s="10" t="e">
        <f>IF($D$7="ja",D70,IF($D7="nee",D72))</f>
        <v>#DIV/0!</v>
      </c>
      <c r="E74" s="10" t="e">
        <f>IF($D$7="ja",E70,IF($D7="nee",E72))</f>
        <v>#DIV/0!</v>
      </c>
      <c r="F74" s="10" t="e">
        <f>IF($D$7="ja",F70,IF($D7="nee",F72))</f>
        <v>#DIV/0!</v>
      </c>
      <c r="G74" s="10" t="e">
        <f>IF($D$7="ja",G70,IF($D7="nee",G72))</f>
        <v>#DIV/0!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8:D58"/>
    <mergeCell ref="K10:L10"/>
    <mergeCell ref="C54:F54"/>
    <mergeCell ref="K55:L55"/>
    <mergeCell ref="C3:D3"/>
    <mergeCell ref="B5:AX5"/>
    <mergeCell ref="B7:C7"/>
    <mergeCell ref="B8:C8"/>
    <mergeCell ref="G10:H10"/>
    <mergeCell ref="I10:J10"/>
    <mergeCell ref="G55:H55"/>
    <mergeCell ref="I55:J55"/>
    <mergeCell ref="AR10:AT10"/>
  </mergeCells>
  <phoneticPr fontId="27" type="noConversion"/>
  <conditionalFormatting sqref="B18:C53">
    <cfRule type="cellIs" dxfId="961" priority="112" stopIfTrue="1" operator="equal">
      <formula>""</formula>
    </cfRule>
  </conditionalFormatting>
  <conditionalFormatting sqref="D7:D8 C9">
    <cfRule type="cellIs" dxfId="960" priority="156" stopIfTrue="1" operator="equal">
      <formula>"ja"</formula>
    </cfRule>
    <cfRule type="cellIs" dxfId="959" priority="157" stopIfTrue="1" operator="equal">
      <formula>"nee"</formula>
    </cfRule>
  </conditionalFormatting>
  <conditionalFormatting sqref="D18:D53">
    <cfRule type="cellIs" dxfId="958" priority="126" stopIfTrue="1" operator="equal">
      <formula>""</formula>
    </cfRule>
  </conditionalFormatting>
  <conditionalFormatting sqref="D18:E53">
    <cfRule type="cellIs" dxfId="957" priority="123" stopIfTrue="1" operator="equal">
      <formula>"x"</formula>
    </cfRule>
  </conditionalFormatting>
  <conditionalFormatting sqref="E18:E53">
    <cfRule type="cellIs" dxfId="956" priority="124" stopIfTrue="1" operator="equal">
      <formula>""</formula>
    </cfRule>
  </conditionalFormatting>
  <conditionalFormatting sqref="F11:F13">
    <cfRule type="expression" dxfId="955" priority="163" stopIfTrue="1">
      <formula>$K$3="ja"</formula>
    </cfRule>
    <cfRule type="expression" dxfId="954" priority="162" stopIfTrue="1">
      <formula>$I$3="ja"</formula>
    </cfRule>
  </conditionalFormatting>
  <conditionalFormatting sqref="F18:F53">
    <cfRule type="cellIs" dxfId="953" priority="79" stopIfTrue="1" operator="greaterThan">
      <formula>""</formula>
    </cfRule>
    <cfRule type="cellIs" dxfId="952" priority="78" stopIfTrue="1" operator="equal">
      <formula>""</formula>
    </cfRule>
  </conditionalFormatting>
  <conditionalFormatting sqref="G11:G13">
    <cfRule type="expression" dxfId="951" priority="165" stopIfTrue="1">
      <formula>$K$2="ja"</formula>
    </cfRule>
    <cfRule type="expression" dxfId="950" priority="164" stopIfTrue="1">
      <formula>$I$2="ja"</formula>
    </cfRule>
    <cfRule type="expression" dxfId="949" priority="138">
      <formula>$J$2="ja"</formula>
    </cfRule>
  </conditionalFormatting>
  <conditionalFormatting sqref="G18:L53">
    <cfRule type="cellIs" dxfId="948" priority="122" stopIfTrue="1" operator="notEqual">
      <formula>$C18</formula>
    </cfRule>
    <cfRule type="cellIs" dxfId="947" priority="120" stopIfTrue="1" operator="equal">
      <formula>0</formula>
    </cfRule>
    <cfRule type="cellIs" dxfId="946" priority="121" stopIfTrue="1" operator="lessThanOrEqual">
      <formula>$C18</formula>
    </cfRule>
  </conditionalFormatting>
  <conditionalFormatting sqref="H11:H13">
    <cfRule type="expression" dxfId="945" priority="166" stopIfTrue="1">
      <formula>$I$3="ja"</formula>
    </cfRule>
  </conditionalFormatting>
  <conditionalFormatting sqref="H11:I13">
    <cfRule type="expression" dxfId="944" priority="133">
      <formula>$L$2="ja"</formula>
    </cfRule>
  </conditionalFormatting>
  <conditionalFormatting sqref="H11:J13">
    <cfRule type="expression" dxfId="943" priority="130">
      <formula>$K$3="ja"</formula>
    </cfRule>
  </conditionalFormatting>
  <conditionalFormatting sqref="I11:I13">
    <cfRule type="expression" dxfId="942" priority="139">
      <formula>$K$2="ja"</formula>
    </cfRule>
    <cfRule type="expression" dxfId="941" priority="137">
      <formula>$J$2="ja"</formula>
    </cfRule>
  </conditionalFormatting>
  <conditionalFormatting sqref="I11:Q13">
    <cfRule type="expression" dxfId="940" priority="108">
      <formula>$I$3="ja"</formula>
    </cfRule>
  </conditionalFormatting>
  <conditionalFormatting sqref="K11:Q13">
    <cfRule type="expression" dxfId="939" priority="107">
      <formula>$J$2="ja"</formula>
    </cfRule>
    <cfRule type="expression" dxfId="938" priority="111" stopIfTrue="1">
      <formula>$R$2="ja"</formula>
    </cfRule>
    <cfRule type="expression" dxfId="937" priority="110" stopIfTrue="1">
      <formula>$L$2="ja"</formula>
    </cfRule>
    <cfRule type="expression" dxfId="936" priority="109" stopIfTrue="1">
      <formula>$K$2="ja"</formula>
    </cfRule>
  </conditionalFormatting>
  <conditionalFormatting sqref="AI18:AI53">
    <cfRule type="cellIs" dxfId="935" priority="170" stopIfTrue="1" operator="notEqual">
      <formula>""</formula>
    </cfRule>
  </conditionalFormatting>
  <conditionalFormatting sqref="AJ18:AJ53">
    <cfRule type="cellIs" dxfId="934" priority="95" stopIfTrue="1" operator="equal">
      <formula>1</formula>
    </cfRule>
    <cfRule type="cellIs" dxfId="933" priority="96" stopIfTrue="1" operator="lessThan">
      <formula>1</formula>
    </cfRule>
  </conditionalFormatting>
  <conditionalFormatting sqref="AJ11:AK13">
    <cfRule type="cellIs" dxfId="932" priority="47" stopIfTrue="1" operator="equal">
      <formula>1</formula>
    </cfRule>
    <cfRule type="cellIs" dxfId="931" priority="48" stopIfTrue="1" operator="lessThan">
      <formula>1</formula>
    </cfRule>
  </conditionalFormatting>
  <conditionalFormatting sqref="AK18:AK53">
    <cfRule type="expression" dxfId="930" priority="2">
      <formula>$F18=""</formula>
    </cfRule>
    <cfRule type="expression" dxfId="929" priority="5">
      <formula>$AL18&gt;=$AQ18</formula>
    </cfRule>
    <cfRule type="expression" dxfId="928" priority="4">
      <formula>$AL18&lt;$AQ18</formula>
    </cfRule>
    <cfRule type="expression" dxfId="927" priority="3">
      <formula>$AL18=""</formula>
    </cfRule>
  </conditionalFormatting>
  <conditionalFormatting sqref="AK18:AK54">
    <cfRule type="expression" dxfId="926" priority="1">
      <formula>$B18&gt;0</formula>
    </cfRule>
  </conditionalFormatting>
  <conditionalFormatting sqref="AL18:AM53">
    <cfRule type="expression" dxfId="925" priority="64" stopIfTrue="1">
      <formula>$K$3="ja"</formula>
    </cfRule>
  </conditionalFormatting>
  <conditionalFormatting sqref="AN18:AN53">
    <cfRule type="cellIs" dxfId="924" priority="113" stopIfTrue="1" operator="equal">
      <formula>1</formula>
    </cfRule>
    <cfRule type="cellIs" dxfId="923" priority="114" stopIfTrue="1" operator="equal">
      <formula>""</formula>
    </cfRule>
  </conditionalFormatting>
  <conditionalFormatting sqref="AO18:AO53">
    <cfRule type="cellIs" dxfId="922" priority="115" stopIfTrue="1" operator="equal">
      <formula>1</formula>
    </cfRule>
    <cfRule type="cellIs" dxfId="921" priority="116" stopIfTrue="1" operator="equal">
      <formula>""</formula>
    </cfRule>
  </conditionalFormatting>
  <conditionalFormatting sqref="AP18:AP53">
    <cfRule type="cellIs" dxfId="920" priority="25" stopIfTrue="1" operator="equal">
      <formula>""</formula>
    </cfRule>
    <cfRule type="expression" dxfId="919" priority="24" stopIfTrue="1">
      <formula>$B18&gt;0</formula>
    </cfRule>
    <cfRule type="cellIs" dxfId="918" priority="23" stopIfTrue="1" operator="equal">
      <formula>"x"</formula>
    </cfRule>
  </conditionalFormatting>
  <conditionalFormatting sqref="AQ18:AQ54">
    <cfRule type="expression" dxfId="917" priority="22" stopIfTrue="1">
      <formula>$K$3="ja"</formula>
    </cfRule>
  </conditionalFormatting>
  <conditionalFormatting sqref="AQ54">
    <cfRule type="expression" dxfId="916" priority="21" stopIfTrue="1">
      <formula>$I$3="ja"</formula>
    </cfRule>
  </conditionalFormatting>
  <conditionalFormatting sqref="AR11:AR13">
    <cfRule type="expression" dxfId="915" priority="37" stopIfTrue="1">
      <formula>$I$3="ja"</formula>
    </cfRule>
  </conditionalFormatting>
  <conditionalFormatting sqref="AR11:AS13">
    <cfRule type="expression" dxfId="914" priority="39">
      <formula>$L$2="ja"</formula>
    </cfRule>
    <cfRule type="expression" dxfId="913" priority="40">
      <formula>$K$3="ja"</formula>
    </cfRule>
  </conditionalFormatting>
  <conditionalFormatting sqref="AR18:AS53">
    <cfRule type="cellIs" dxfId="912" priority="6" operator="equal">
      <formula>"2F"</formula>
    </cfRule>
  </conditionalFormatting>
  <conditionalFormatting sqref="AR18:AT53">
    <cfRule type="cellIs" dxfId="911" priority="8" operator="equal">
      <formula>"&lt;1F"</formula>
    </cfRule>
    <cfRule type="cellIs" dxfId="910" priority="9" operator="equal">
      <formula>"1F"</formula>
    </cfRule>
    <cfRule type="expression" dxfId="909" priority="10" stopIfTrue="1">
      <formula>$K$3="ja"</formula>
    </cfRule>
  </conditionalFormatting>
  <conditionalFormatting sqref="AR54:AT54">
    <cfRule type="expression" dxfId="908" priority="18" stopIfTrue="1">
      <formula>$K$3="ja"</formula>
    </cfRule>
  </conditionalFormatting>
  <conditionalFormatting sqref="AR54:AX54">
    <cfRule type="expression" dxfId="907" priority="19" stopIfTrue="1">
      <formula>$I$3="ja"</formula>
    </cfRule>
  </conditionalFormatting>
  <conditionalFormatting sqref="AS11:AS13">
    <cfRule type="expression" dxfId="906" priority="38">
      <formula>$K$2="ja"</formula>
    </cfRule>
  </conditionalFormatting>
  <conditionalFormatting sqref="AS11:AT13">
    <cfRule type="expression" dxfId="905" priority="32">
      <formula>$J$2="ja"</formula>
    </cfRule>
  </conditionalFormatting>
  <conditionalFormatting sqref="AS11:AU13">
    <cfRule type="expression" dxfId="904" priority="33">
      <formula>$I$3="ja"</formula>
    </cfRule>
  </conditionalFormatting>
  <conditionalFormatting sqref="AT11:AT13">
    <cfRule type="expression" dxfId="903" priority="36" stopIfTrue="1">
      <formula>$R$2="ja"</formula>
    </cfRule>
    <cfRule type="expression" dxfId="902" priority="34" stopIfTrue="1">
      <formula>$K$2="ja"</formula>
    </cfRule>
    <cfRule type="expression" dxfId="901" priority="35" stopIfTrue="1">
      <formula>$L$2="ja"</formula>
    </cfRule>
  </conditionalFormatting>
  <conditionalFormatting sqref="AT18:AT53">
    <cfRule type="cellIs" dxfId="900" priority="7" operator="equal">
      <formula>"1S"</formula>
    </cfRule>
  </conditionalFormatting>
  <conditionalFormatting sqref="AU11:AU13 AX11:AX13">
    <cfRule type="expression" dxfId="899" priority="76" stopIfTrue="1">
      <formula>$K$3="ja"</formula>
    </cfRule>
  </conditionalFormatting>
  <conditionalFormatting sqref="AU18:AU53">
    <cfRule type="expression" dxfId="898" priority="14">
      <formula>$AV18=""</formula>
    </cfRule>
    <cfRule type="expression" dxfId="897" priority="16">
      <formula>$AV18&gt;=$AQ18</formula>
    </cfRule>
    <cfRule type="expression" dxfId="896" priority="15">
      <formula>$AV18&lt;$AQ18</formula>
    </cfRule>
  </conditionalFormatting>
  <conditionalFormatting sqref="AU54:AX54">
    <cfRule type="expression" dxfId="895" priority="20" stopIfTrue="1">
      <formula>$K$3="ja"</formula>
    </cfRule>
  </conditionalFormatting>
  <conditionalFormatting sqref="AV18:AW53">
    <cfRule type="expression" dxfId="894" priority="17" stopIfTrue="1">
      <formula>$K$3="ja"</formula>
    </cfRule>
  </conditionalFormatting>
  <conditionalFormatting sqref="AX18:AX53">
    <cfRule type="expression" dxfId="893" priority="13">
      <formula>$AY18&gt;=$AV18</formula>
    </cfRule>
    <cfRule type="expression" dxfId="892" priority="12">
      <formula>$AY18&lt;$AV18</formula>
    </cfRule>
    <cfRule type="expression" dxfId="891" priority="11">
      <formula>$AY18=""</formula>
    </cfRule>
  </conditionalFormatting>
  <conditionalFormatting sqref="AY18:AZ53">
    <cfRule type="expression" dxfId="890" priority="94" stopIfTrue="1">
      <formula>$K$3="ja"</formula>
    </cfRule>
  </conditionalFormatting>
  <conditionalFormatting sqref="AZ54">
    <cfRule type="expression" dxfId="889" priority="91" stopIfTrue="1">
      <formula>$I$3="ja"</formula>
    </cfRule>
    <cfRule type="expression" dxfId="888" priority="92" stopIfTrue="1">
      <formula>$K$3="ja"</formula>
    </cfRule>
  </conditionalFormatting>
  <dataValidations xWindow="937" yWindow="658" count="4">
    <dataValidation type="list" allowBlank="1" showInputMessage="1" showErrorMessage="1" sqref="D2" xr:uid="{D9AE540E-6856-488F-9A52-C5F76BEA5EC8}">
      <formula1>"--,A,B,C,D,E,F,G,H,I,J,"</formula1>
    </dataValidation>
    <dataValidation type="list" allowBlank="1" showInputMessage="1" showErrorMessage="1" sqref="D7" xr:uid="{BA7ED4F5-D0D0-4A37-AAAC-CC9640536124}">
      <formula1>"ja,nee,"</formula1>
    </dataValidation>
    <dataValidation type="list" allowBlank="1" showInputMessage="1" showErrorMessage="1" sqref="F18:F53" xr:uid="{BED03490-322B-4AFA-8265-7C7B6F27C90C}">
      <formula1>"PRO,PRO/BBL,BBL,BBL/Kader,Kader,Kader/TL,TL,TL/Havo,Havo,Havo/Vwo,Vwo,"</formula1>
    </dataValidation>
    <dataValidation type="list" allowBlank="1" showInputMessage="1" showErrorMessage="1" sqref="AX18:AX53 AU18:AU53" xr:uid="{1C1DD9FF-908D-4D9E-AD73-3252E5329F87}">
      <formula1>"PRO,LWOO,BBL,BBL/Kader,Kader,Kader/TL,TL,TL/Havo,Havo,Havo/Vwo,Vwo,"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0A8C4-6697-4C6C-A956-4BD8A1AD05AF}">
  <sheetPr codeName="Blad14">
    <tabColor rgb="FFCCCCFF"/>
  </sheetPr>
  <dimension ref="A1:AZ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4" customWidth="1"/>
    <col min="4" max="5" width="10.77734375" customWidth="1"/>
    <col min="6" max="12" width="10.77734375" style="4" customWidth="1"/>
    <col min="13" max="18" width="10.5546875" style="4" hidden="1" customWidth="1"/>
    <col min="19" max="35" width="9.21875" style="4" hidden="1" customWidth="1"/>
    <col min="36" max="37" width="10.77734375" style="4" customWidth="1"/>
    <col min="38" max="39" width="11.21875" style="4" hidden="1" customWidth="1"/>
    <col min="40" max="42" width="10.77734375" customWidth="1"/>
    <col min="43" max="43" width="9.21875" style="4" hidden="1" customWidth="1"/>
    <col min="44" max="46" width="9.21875" style="4" customWidth="1"/>
    <col min="47" max="47" width="10.77734375" style="4" customWidth="1"/>
    <col min="48" max="49" width="9.21875" style="4" hidden="1" customWidth="1"/>
    <col min="50" max="50" width="10.77734375" style="4" customWidth="1"/>
    <col min="51" max="52" width="9.21875" style="4" hidden="1" customWidth="1"/>
    <col min="53" max="53" width="9.5546875" customWidth="1"/>
  </cols>
  <sheetData>
    <row r="1" spans="1:52" ht="13.8" thickBot="1" x14ac:dyDescent="0.3"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52" ht="20.399999999999999" thickBot="1" x14ac:dyDescent="0.55000000000000004">
      <c r="A2" s="53"/>
      <c r="B2" s="55" t="s">
        <v>0</v>
      </c>
      <c r="C2" s="54">
        <v>3</v>
      </c>
      <c r="D2" s="76"/>
      <c r="E2" s="13"/>
      <c r="F2" s="192"/>
      <c r="G2" s="192"/>
      <c r="I2" s="77" t="str">
        <f>IF($C$2=3,"ja",IF($C$2="3A","ja",IF($C$2="3B","ja",IF($C$2="3C","ja"))))</f>
        <v>ja</v>
      </c>
      <c r="J2" s="77" t="b">
        <f>IF($C$2=5,"ja",IF($C$2="5A","ja",IF($C$2="5B","ja",IF($C$2="5C","ja"))))</f>
        <v>0</v>
      </c>
      <c r="K2" s="77" t="b">
        <f>IF($C$2=4,"ja",IF($C$2="4A","ja",IF($C$2="4B","ja",IF($C$2="4C","ja"))))</f>
        <v>0</v>
      </c>
      <c r="L2" s="77" t="b">
        <f>IF($C$2=6,"ja",IF($C$2="6A","ja",IF($C$2="6B","ja",IF($C$2="6C","ja"))))</f>
        <v>0</v>
      </c>
      <c r="M2" s="77"/>
      <c r="N2" s="77"/>
      <c r="O2" s="77"/>
      <c r="P2" s="77"/>
      <c r="Q2" s="77"/>
      <c r="R2" s="75" t="b">
        <f>IF($C$2=8,"ja",IF($C$2="8A","ja",IF($C$2="8B","ja",IF($C$2="8C","ja"))))</f>
        <v>0</v>
      </c>
      <c r="S2" s="75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75"/>
      <c r="AL2" s="3"/>
      <c r="AM2" s="3"/>
    </row>
    <row r="3" spans="1:52" ht="20.399999999999999" thickBot="1" x14ac:dyDescent="0.55000000000000004">
      <c r="A3" s="53"/>
      <c r="B3" s="55" t="s">
        <v>69</v>
      </c>
      <c r="C3" s="297">
        <v>46031</v>
      </c>
      <c r="D3" s="298"/>
      <c r="E3" s="13"/>
      <c r="F3" s="193"/>
      <c r="G3" s="193"/>
      <c r="H3" s="3"/>
      <c r="I3" s="77" t="b">
        <f>IF($C$2=7,"ja",IF($C$2="7A","ja",IF($C$2="7B","ja",IF($C$2="7C","ja"))))</f>
        <v>0</v>
      </c>
      <c r="J3" s="77"/>
      <c r="K3" s="77" t="b">
        <f>IF($C$2=8,"ja",IF($C$2="8A","ja",IF($C$2="8B","ja",IF($C$2="8C","ja"))))</f>
        <v>0</v>
      </c>
      <c r="L3" s="77"/>
      <c r="M3" s="77"/>
      <c r="N3" s="77"/>
      <c r="O3" s="77"/>
      <c r="P3" s="77"/>
      <c r="Q3" s="77"/>
      <c r="R3" s="75"/>
      <c r="S3" s="7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75"/>
      <c r="AL3" s="3"/>
      <c r="AM3" s="3"/>
    </row>
    <row r="4" spans="1:52" ht="19.8" x14ac:dyDescent="0.45">
      <c r="B4" s="1"/>
      <c r="C4" s="52"/>
      <c r="D4" s="52"/>
      <c r="E4" s="1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75"/>
      <c r="AL4" s="3"/>
      <c r="AM4" s="3"/>
    </row>
    <row r="5" spans="1:52" s="103" customFormat="1" ht="20.100000000000001" customHeight="1" x14ac:dyDescent="0.25">
      <c r="B5" s="303" t="s">
        <v>97</v>
      </c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  <c r="AX5" s="305"/>
    </row>
    <row r="6" spans="1:52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</row>
    <row r="7" spans="1:52" x14ac:dyDescent="0.25">
      <c r="B7" s="306" t="s">
        <v>28</v>
      </c>
      <c r="C7" s="307"/>
      <c r="D7" s="50" t="s">
        <v>75</v>
      </c>
      <c r="H7" s="3"/>
      <c r="I7" s="3"/>
      <c r="J7" s="3"/>
    </row>
    <row r="8" spans="1:52" x14ac:dyDescent="0.25">
      <c r="B8" s="306" t="s">
        <v>27</v>
      </c>
      <c r="C8" s="307"/>
      <c r="D8" s="51" t="str">
        <f>IF(D7="ja","nee",IF(D7="nee","ja",IF(D7="","")))</f>
        <v>nee</v>
      </c>
    </row>
    <row r="9" spans="1:52" x14ac:dyDescent="0.25">
      <c r="B9" s="15"/>
      <c r="C9" s="16"/>
    </row>
    <row r="10" spans="1:52" s="103" customFormat="1" ht="20.100000000000001" customHeight="1" x14ac:dyDescent="0.25">
      <c r="B10" s="148" t="s">
        <v>98</v>
      </c>
      <c r="C10" s="152" t="s">
        <v>96</v>
      </c>
      <c r="D10" s="152" t="s">
        <v>96</v>
      </c>
      <c r="E10" s="152" t="s">
        <v>96</v>
      </c>
      <c r="F10" s="153" t="s">
        <v>96</v>
      </c>
      <c r="G10" s="299" t="s">
        <v>85</v>
      </c>
      <c r="H10" s="300"/>
      <c r="I10" s="299" t="s">
        <v>31</v>
      </c>
      <c r="J10" s="300"/>
      <c r="K10" s="299" t="s">
        <v>32</v>
      </c>
      <c r="L10" s="300"/>
      <c r="AJ10" s="152" t="s">
        <v>96</v>
      </c>
      <c r="AK10" s="152" t="s">
        <v>96</v>
      </c>
      <c r="AL10" s="152"/>
      <c r="AM10" s="152"/>
      <c r="AN10" s="152" t="s">
        <v>96</v>
      </c>
      <c r="AO10" s="152" t="s">
        <v>96</v>
      </c>
      <c r="AP10" s="152" t="s">
        <v>96</v>
      </c>
      <c r="AQ10" s="150"/>
      <c r="AR10" s="309" t="s">
        <v>116</v>
      </c>
      <c r="AS10" s="310"/>
      <c r="AT10" s="300"/>
      <c r="AU10" s="152" t="s">
        <v>96</v>
      </c>
      <c r="AV10" s="152"/>
      <c r="AW10" s="152"/>
      <c r="AX10" s="152" t="s">
        <v>96</v>
      </c>
    </row>
    <row r="11" spans="1:52" x14ac:dyDescent="0.25">
      <c r="B11" s="154" t="s">
        <v>67</v>
      </c>
      <c r="C11" s="23" t="s">
        <v>36</v>
      </c>
      <c r="D11" s="26" t="s">
        <v>37</v>
      </c>
      <c r="E11" s="26" t="s">
        <v>39</v>
      </c>
      <c r="F11" s="29" t="s">
        <v>55</v>
      </c>
      <c r="G11" s="30" t="s">
        <v>56</v>
      </c>
      <c r="H11" s="29" t="s">
        <v>57</v>
      </c>
      <c r="I11" s="31" t="s">
        <v>58</v>
      </c>
      <c r="J11" s="67" t="s">
        <v>80</v>
      </c>
      <c r="K11" s="29" t="s">
        <v>59</v>
      </c>
      <c r="L11" s="29" t="s">
        <v>60</v>
      </c>
      <c r="M11" s="155" t="s">
        <v>99</v>
      </c>
      <c r="N11" s="147" t="s">
        <v>88</v>
      </c>
      <c r="O11" s="147" t="s">
        <v>92</v>
      </c>
      <c r="P11" s="147" t="s">
        <v>88</v>
      </c>
      <c r="Q11" s="147" t="s">
        <v>7</v>
      </c>
      <c r="R11" s="4" t="s">
        <v>2</v>
      </c>
      <c r="S11" s="4" t="s">
        <v>3</v>
      </c>
      <c r="T11" s="4" t="s">
        <v>1</v>
      </c>
      <c r="U11" s="69" t="s">
        <v>81</v>
      </c>
      <c r="V11" s="4" t="s">
        <v>4</v>
      </c>
      <c r="W11" s="4" t="s">
        <v>5</v>
      </c>
      <c r="X11" s="4" t="s">
        <v>6</v>
      </c>
      <c r="AI11" s="44" t="s">
        <v>7</v>
      </c>
      <c r="AJ11" s="71" t="s">
        <v>61</v>
      </c>
      <c r="AK11" s="71" t="s">
        <v>55</v>
      </c>
      <c r="AL11" s="6" t="s">
        <v>9</v>
      </c>
      <c r="AM11" s="6" t="s">
        <v>10</v>
      </c>
      <c r="AN11" s="47" t="s">
        <v>39</v>
      </c>
      <c r="AO11" s="38" t="s">
        <v>37</v>
      </c>
      <c r="AP11" s="23" t="s">
        <v>42</v>
      </c>
      <c r="AQ11" s="22" t="s">
        <v>9</v>
      </c>
      <c r="AR11" s="29" t="s">
        <v>57</v>
      </c>
      <c r="AS11" s="31" t="s">
        <v>58</v>
      </c>
      <c r="AT11" s="29" t="s">
        <v>60</v>
      </c>
      <c r="AU11" s="29" t="s">
        <v>62</v>
      </c>
      <c r="AV11" s="6" t="s">
        <v>9</v>
      </c>
      <c r="AW11" s="6" t="s">
        <v>10</v>
      </c>
      <c r="AX11" s="29" t="s">
        <v>63</v>
      </c>
      <c r="AY11" s="6" t="s">
        <v>9</v>
      </c>
      <c r="AZ11" s="6" t="s">
        <v>10</v>
      </c>
    </row>
    <row r="12" spans="1:52" x14ac:dyDescent="0.25">
      <c r="B12" s="42"/>
      <c r="C12" s="24" t="s">
        <v>35</v>
      </c>
      <c r="D12" s="27" t="s">
        <v>38</v>
      </c>
      <c r="E12" s="27"/>
      <c r="F12" s="32" t="s">
        <v>21</v>
      </c>
      <c r="G12" s="33" t="s">
        <v>11</v>
      </c>
      <c r="H12" s="32" t="s">
        <v>12</v>
      </c>
      <c r="I12" s="34"/>
      <c r="J12" s="68" t="s">
        <v>58</v>
      </c>
      <c r="K12" s="32" t="s">
        <v>13</v>
      </c>
      <c r="L12" s="32" t="s">
        <v>14</v>
      </c>
      <c r="M12" s="147"/>
      <c r="N12" s="147" t="s">
        <v>91</v>
      </c>
      <c r="O12" s="147" t="s">
        <v>89</v>
      </c>
      <c r="P12" s="147" t="s">
        <v>90</v>
      </c>
      <c r="Q12" s="147" t="s">
        <v>93</v>
      </c>
      <c r="R12" s="4" t="s">
        <v>11</v>
      </c>
      <c r="S12" s="4" t="s">
        <v>12</v>
      </c>
      <c r="T12" s="4" t="s">
        <v>1</v>
      </c>
      <c r="U12" s="4" t="s">
        <v>1</v>
      </c>
      <c r="V12" s="4" t="s">
        <v>13</v>
      </c>
      <c r="W12" s="4" t="s">
        <v>14</v>
      </c>
      <c r="Y12" s="4" t="s">
        <v>15</v>
      </c>
      <c r="Z12" s="4" t="s">
        <v>16</v>
      </c>
      <c r="AA12" s="4" t="s">
        <v>17</v>
      </c>
      <c r="AB12" s="4" t="s">
        <v>18</v>
      </c>
      <c r="AC12" s="4" t="s">
        <v>19</v>
      </c>
      <c r="AD12" s="4">
        <v>1</v>
      </c>
      <c r="AE12" s="4">
        <v>2</v>
      </c>
      <c r="AF12" s="4">
        <v>3</v>
      </c>
      <c r="AG12" s="4">
        <v>4</v>
      </c>
      <c r="AH12" s="4">
        <v>5</v>
      </c>
      <c r="AI12" s="45" t="s">
        <v>20</v>
      </c>
      <c r="AJ12" s="72" t="s">
        <v>33</v>
      </c>
      <c r="AK12" s="72" t="s">
        <v>94</v>
      </c>
      <c r="AL12" s="8"/>
      <c r="AM12" s="8"/>
      <c r="AN12" s="48"/>
      <c r="AO12" s="39" t="s">
        <v>38</v>
      </c>
      <c r="AP12" s="24" t="s">
        <v>43</v>
      </c>
      <c r="AQ12" s="20"/>
      <c r="AR12" s="32" t="s">
        <v>12</v>
      </c>
      <c r="AS12" s="34"/>
      <c r="AT12" s="32" t="s">
        <v>14</v>
      </c>
      <c r="AU12" s="32" t="s">
        <v>21</v>
      </c>
      <c r="AV12" s="8"/>
      <c r="AW12" s="8"/>
      <c r="AX12" s="32" t="s">
        <v>22</v>
      </c>
      <c r="AY12" s="8"/>
      <c r="AZ12" s="8"/>
    </row>
    <row r="13" spans="1:52" s="13" customFormat="1" x14ac:dyDescent="0.25">
      <c r="B13" s="43"/>
      <c r="C13" s="25"/>
      <c r="D13" s="28"/>
      <c r="E13" s="28"/>
      <c r="F13" s="36"/>
      <c r="G13" s="35" t="s">
        <v>29</v>
      </c>
      <c r="H13" s="36" t="s">
        <v>29</v>
      </c>
      <c r="I13" s="37" t="s">
        <v>29</v>
      </c>
      <c r="J13" s="37" t="s">
        <v>29</v>
      </c>
      <c r="K13" s="36" t="s">
        <v>30</v>
      </c>
      <c r="L13" s="36" t="s">
        <v>30</v>
      </c>
      <c r="M13" s="147"/>
      <c r="N13" s="147"/>
      <c r="O13" s="147"/>
      <c r="P13" s="147"/>
      <c r="Q13" s="14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46"/>
      <c r="AJ13" s="56" t="s">
        <v>34</v>
      </c>
      <c r="AK13" s="56" t="s">
        <v>95</v>
      </c>
      <c r="AL13" s="7"/>
      <c r="AM13" s="7"/>
      <c r="AN13" s="49" t="s">
        <v>40</v>
      </c>
      <c r="AO13" s="18" t="s">
        <v>41</v>
      </c>
      <c r="AP13" s="25" t="s">
        <v>44</v>
      </c>
      <c r="AQ13" s="20"/>
      <c r="AR13" s="36" t="s">
        <v>29</v>
      </c>
      <c r="AS13" s="37" t="s">
        <v>29</v>
      </c>
      <c r="AT13" s="36" t="s">
        <v>30</v>
      </c>
      <c r="AU13" s="36" t="s">
        <v>45</v>
      </c>
      <c r="AV13" s="7"/>
      <c r="AW13" s="7"/>
      <c r="AX13" s="36" t="s">
        <v>46</v>
      </c>
      <c r="AY13" s="7"/>
      <c r="AZ13" s="7"/>
    </row>
    <row r="14" spans="1:52" s="13" customFormat="1" hidden="1" x14ac:dyDescent="0.25">
      <c r="B14" s="62" t="s">
        <v>76</v>
      </c>
      <c r="C14" s="63" t="s">
        <v>15</v>
      </c>
      <c r="D14" s="64" t="s">
        <v>70</v>
      </c>
      <c r="E14" s="64" t="s">
        <v>18</v>
      </c>
      <c r="F14" s="63" t="s">
        <v>15</v>
      </c>
      <c r="G14" s="63" t="s">
        <v>71</v>
      </c>
      <c r="H14" s="63" t="s">
        <v>16</v>
      </c>
      <c r="I14" s="64" t="s">
        <v>70</v>
      </c>
      <c r="J14" s="64"/>
      <c r="K14" s="63" t="s">
        <v>72</v>
      </c>
      <c r="L14" s="63" t="s">
        <v>73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45"/>
      <c r="AJ14" s="70" t="s">
        <v>19</v>
      </c>
      <c r="AK14" s="70" t="s">
        <v>19</v>
      </c>
      <c r="AL14" s="3"/>
      <c r="AM14" s="3"/>
      <c r="AN14" s="58" t="s">
        <v>18</v>
      </c>
      <c r="AO14" s="56" t="s">
        <v>70</v>
      </c>
      <c r="AP14" s="7" t="s">
        <v>70</v>
      </c>
      <c r="AQ14" s="3"/>
      <c r="AR14" s="3"/>
      <c r="AS14" s="3"/>
      <c r="AT14" s="3"/>
      <c r="AU14" s="3" t="s">
        <v>74</v>
      </c>
      <c r="AV14" s="3"/>
      <c r="AW14" s="3"/>
      <c r="AX14" s="57" t="s">
        <v>74</v>
      </c>
      <c r="AY14" s="3"/>
      <c r="AZ14" s="3"/>
    </row>
    <row r="15" spans="1:52" s="13" customFormat="1" hidden="1" x14ac:dyDescent="0.25">
      <c r="B15" s="62" t="s">
        <v>18</v>
      </c>
      <c r="C15" s="63"/>
      <c r="D15" s="64"/>
      <c r="E15" s="64"/>
      <c r="F15" s="63"/>
      <c r="G15" s="63"/>
      <c r="H15" s="63"/>
      <c r="I15" s="64"/>
      <c r="J15" s="64"/>
      <c r="K15" s="63"/>
      <c r="L15" s="6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45"/>
      <c r="AJ15" s="70"/>
      <c r="AK15" s="70"/>
      <c r="AL15" s="3"/>
      <c r="AM15" s="3"/>
      <c r="AN15" s="58"/>
      <c r="AO15" s="56"/>
      <c r="AP15" s="7"/>
      <c r="AQ15" s="3"/>
      <c r="AR15" s="3"/>
      <c r="AS15" s="3"/>
      <c r="AT15" s="3"/>
      <c r="AU15" s="3"/>
      <c r="AV15" s="3"/>
      <c r="AW15" s="3"/>
      <c r="AX15" s="57"/>
      <c r="AY15" s="3"/>
      <c r="AZ15" s="3"/>
    </row>
    <row r="16" spans="1:52" s="13" customFormat="1" hidden="1" x14ac:dyDescent="0.25">
      <c r="B16" s="62" t="s">
        <v>77</v>
      </c>
      <c r="C16" s="63"/>
      <c r="D16" s="64"/>
      <c r="E16" s="64"/>
      <c r="F16" s="63"/>
      <c r="G16" s="63"/>
      <c r="H16" s="63"/>
      <c r="I16" s="64"/>
      <c r="J16" s="64"/>
      <c r="K16" s="63"/>
      <c r="L16" s="6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45"/>
      <c r="AJ16" s="70"/>
      <c r="AK16" s="70"/>
      <c r="AL16" s="3"/>
      <c r="AM16" s="3"/>
      <c r="AN16" s="58"/>
      <c r="AO16" s="56"/>
      <c r="AP16" s="7"/>
      <c r="AQ16" s="3"/>
      <c r="AR16" s="3"/>
      <c r="AS16" s="3"/>
      <c r="AT16" s="3"/>
      <c r="AU16" s="3"/>
      <c r="AV16" s="3"/>
      <c r="AW16" s="3"/>
      <c r="AX16" s="57"/>
      <c r="AY16" s="3"/>
      <c r="AZ16" s="3"/>
    </row>
    <row r="17" spans="1:52" s="13" customFormat="1" hidden="1" x14ac:dyDescent="0.25">
      <c r="B17" s="62" t="s">
        <v>78</v>
      </c>
      <c r="C17" s="63"/>
      <c r="D17" s="64"/>
      <c r="E17" s="64"/>
      <c r="F17" s="63"/>
      <c r="G17" s="63"/>
      <c r="H17" s="63"/>
      <c r="I17" s="64"/>
      <c r="J17" s="64"/>
      <c r="K17" s="63"/>
      <c r="L17" s="6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45"/>
      <c r="AJ17" s="70"/>
      <c r="AK17" s="70"/>
      <c r="AL17" s="3"/>
      <c r="AM17" s="3"/>
      <c r="AN17" s="58"/>
      <c r="AO17" s="56"/>
      <c r="AP17" s="7"/>
      <c r="AQ17" s="3"/>
      <c r="AR17" s="3"/>
      <c r="AS17" s="3"/>
      <c r="AT17" s="3"/>
      <c r="AU17" s="3"/>
      <c r="AV17" s="3"/>
      <c r="AW17" s="3"/>
      <c r="AX17" s="57"/>
      <c r="AY17" s="3"/>
      <c r="AZ17" s="3"/>
    </row>
    <row r="18" spans="1:52" ht="15" customHeight="1" x14ac:dyDescent="0.25">
      <c r="A18">
        <v>1</v>
      </c>
      <c r="B18" s="17">
        <f>'M3'!B18</f>
        <v>0</v>
      </c>
      <c r="C18" s="260" t="str">
        <f>IF('M3'!C18="","",IF('M3'!C18&gt;0,'M3'!C18))</f>
        <v/>
      </c>
      <c r="D18" s="158"/>
      <c r="E18" s="157"/>
      <c r="F18" s="159"/>
      <c r="G18" s="204"/>
      <c r="H18" s="203"/>
      <c r="I18" s="203"/>
      <c r="J18" s="203"/>
      <c r="K18" s="203"/>
      <c r="L18" s="202"/>
      <c r="M18" s="162">
        <f>COUNTA(H18,I18,L18)</f>
        <v>0</v>
      </c>
      <c r="N18" s="163" t="str">
        <f>IF(L18="E",1,IF(L18="D",2,IF(L18="C",3,IF(L18="B",4,IF(L18="A",5,IF(L18=5,1,IF(L18=4,2,IF(L18=3,3,IF(L18=2,4,IF(L18=1,5,IF(L18="","")))))))))))</f>
        <v/>
      </c>
      <c r="O18" s="163" t="str">
        <f t="shared" ref="O18:P53" si="0">IF(H18="E",1,IF(H18="D",2,IF(H18="C",3,IF(H18="B",4,IF(H18="A",5,IF(H18=5,1,IF(H18=4,2,IF(H18=3,3,IF(H18=2,4,IF(H18=1,5,IF(H18="","")))))))))))</f>
        <v/>
      </c>
      <c r="P18" s="163" t="str">
        <f t="shared" si="0"/>
        <v/>
      </c>
      <c r="Q18" s="163">
        <f>IF(M18&lt;3,2,IF($C$2&lt;6,0,IF($C$2&gt;=6,SUM(N18:P18))))</f>
        <v>2</v>
      </c>
      <c r="R18" s="103" t="str">
        <f t="shared" ref="R18:R53" si="1">IF(C18="","",IF(G18="","",IF(G18=$C18,1,IF(G18&lt;$C18,1,IF(G18&gt;$C18,"",IF(G18="A+",1))))))</f>
        <v/>
      </c>
      <c r="S18" s="103" t="str">
        <f t="shared" ref="S18:S53" si="2">IF(C18="","",IF(H18="","",IF(H18=$C18,1,IF(H18&lt;$C18,1,IF(H18&gt;$C18,"",IF(H18="A+",1))))))</f>
        <v/>
      </c>
      <c r="T18" s="103" t="str">
        <f t="shared" ref="T18:T53" si="3">IF(C18="","",IF(I18="","",IF(I18=$C18,1,IF(I18&lt;$C18,1,IF(I18&gt;$C18,"",IF(I18="A+",1))))))</f>
        <v/>
      </c>
      <c r="U18" s="103" t="str">
        <f>IF(C18="","",IF(J18="","",IF(J18=$C18,1,IF(J18&lt;$C18,1,IF(J18&gt;$C18,"",IF(J18="A+",1))))))</f>
        <v/>
      </c>
      <c r="V18" s="103" t="str">
        <f t="shared" ref="V18:V53" si="4">IF(C18="","",IF(K18="","",IF(K18=$C18,1,IF(K18&lt;$C18,1,IF(K18&gt;$C18,"",IF(K18="A+",1))))))</f>
        <v/>
      </c>
      <c r="W18" s="103" t="str">
        <f t="shared" ref="W18:W53" si="5">IF(C18="","",IF(L18="","",IF(L18=$C18,1,IF(L18&lt;$C18,1,IF(L18&gt;$C18,"",IF(L18="A+",1))))))</f>
        <v/>
      </c>
      <c r="X18" s="103">
        <f t="shared" ref="X18:X53" si="6">SUM(R18:W18)</f>
        <v>0</v>
      </c>
      <c r="Y18" s="164" t="b">
        <f t="shared" ref="Y18:Y53" si="7">IF($C18="A",$AJ18)</f>
        <v>0</v>
      </c>
      <c r="Z18" s="164" t="b">
        <f t="shared" ref="Z18:Z53" si="8">IF($C18="B",$AJ18)</f>
        <v>0</v>
      </c>
      <c r="AA18" s="164" t="b">
        <f t="shared" ref="AA18:AA53" si="9">IF($C18="C",$AJ18)</f>
        <v>0</v>
      </c>
      <c r="AB18" s="164" t="b">
        <f t="shared" ref="AB18:AB53" si="10">IF($C18="D",$AJ18)</f>
        <v>0</v>
      </c>
      <c r="AC18" s="164" t="b">
        <f t="shared" ref="AC18:AC53" si="11">IF($C18="E",$AJ18)</f>
        <v>0</v>
      </c>
      <c r="AD18" s="164" t="b">
        <f>IF($C18=1,$AJ18)</f>
        <v>0</v>
      </c>
      <c r="AE18" s="164" t="b">
        <f>IF($C18=2,$AJ18)</f>
        <v>0</v>
      </c>
      <c r="AF18" s="164" t="b">
        <f>IF($C18=3,$AJ18)</f>
        <v>0</v>
      </c>
      <c r="AG18" s="164" t="b">
        <f>IF($C18=4,$AJ18)</f>
        <v>0</v>
      </c>
      <c r="AH18" s="164" t="b">
        <f>IF($C18=5,$AJ18)</f>
        <v>0</v>
      </c>
      <c r="AI18" s="165" t="str">
        <f t="shared" ref="AI18:AI53" si="12">IF(C18="","",IF(C18&gt;0,COUNTA(G18:L18)))</f>
        <v/>
      </c>
      <c r="AJ18" s="264" t="str">
        <f t="shared" ref="AJ18:AJ53" si="13">IF(AI18=0,"",IF(AI18="","",IF(AI18&gt;0,X18/AI18)))</f>
        <v/>
      </c>
      <c r="AK18" s="242" t="str">
        <f>IF($C$2&lt;6,"",IF(M18&lt;3,"",IF(Q18=15,"Vwo",IF(Q18&gt;13,"Havo/Vwo",IF(Q18=13,"Havo",IF(Q18&gt;11,"TL/Havo",IF(Q18=11,"TL",IF(Q18&gt;9,"Kader/TL",IF(Q18=9,"Kader",IF(Q18&gt;6,"BBL/Kader",IF(Q18=6,"BBL",IF(Q18&gt;3,"PRO/BBL",IF(Q18=3,"PRO")))))))))))))</f>
        <v/>
      </c>
      <c r="AL18" s="167" t="str">
        <f>IF(AK18="","",IF(AK18="PRO",1,IF(AK18="PRO/BBL",2,IF(AK18="BBL",3,IF(AK18="BBL/Kader",4,IF(AK18="Kader",5,IF(AK18="Kader/TL",6,IF(AK18="TL",7,IF(AK18="TL/Havo",8,IF(AK18="Havo",9,IF(AK18="Havo/VWO",10,IF(AK18="VWO",11))))))))))))</f>
        <v/>
      </c>
      <c r="AM18" s="168">
        <f>IF(AL18="",0,IF(AL18&lt;AQ18,0,IF(AL18&gt;=AQ18,1)))</f>
        <v>0</v>
      </c>
      <c r="AN18" s="149" t="str">
        <f>IF(E18="","",IF(E18="x",1))</f>
        <v/>
      </c>
      <c r="AO18" s="150" t="str">
        <f>IF(D18="","",IF(D18="X",1))</f>
        <v/>
      </c>
      <c r="AP18" s="138"/>
      <c r="AQ18" s="167" t="str">
        <f>IF(F18="","",IF(F18="PRO",1,IF(F18="LWOO",2,IF(F18="BBL",3,IF(F18="BBL/Kader",4,IF(F18="Kader",5,IF(F18="Kader/TL",6,IF(F18="TL",7,IF(F18="TL/Havo",8,IF(F18="Havo",9,IF(F18="Havo/VWO",10,IF(F18="VWO",11))))))))))))</f>
        <v/>
      </c>
      <c r="AR18" s="245" t="str">
        <f>IF($C$2&lt;6,"",IF($M18&lt;3,"",IF(O18=1,"&lt;1F",IF(O18&gt;3,"2F",IF(O18&gt;1,"1F")))))</f>
        <v/>
      </c>
      <c r="AS18" s="245" t="str">
        <f>IF($C$2&lt;6,"",IF($M18&lt;3,"",IF(P18=1,"&lt;1F",IF(P18&gt;3,"2F",IF(P18&gt;1,"1F")))))</f>
        <v/>
      </c>
      <c r="AT18" s="245" t="str">
        <f>IF($C$2&lt;6,"",IF($M18&lt;3,"",IF(N18&lt;=2,"&lt;1F",IF(N18&gt;3,"1S",IF(N18&gt;2,"1F")))))</f>
        <v/>
      </c>
      <c r="AU18" s="244"/>
      <c r="AV18" s="245"/>
      <c r="AW18" s="245"/>
      <c r="AX18" s="244"/>
      <c r="AY18" s="243" t="str">
        <f>IF(AX18="","",IF(AX18="PRO",1,IF(AX18="LWOO",2,IF(AX18="BBL",3,IF(AX18="BBL/Kader",4,IF(AX18="Kader",5,IF(AX18="Kader/TL",6,IF(AX18="TL",7,IF(AX18="TL/Havo",8,IF(AX18="Havo",9,IF(AX18="Havo/VWO",10,IF(AX18="VWO",11))))))))))))</f>
        <v/>
      </c>
      <c r="AZ18" s="61">
        <f t="shared" ref="AZ18:AZ53" si="14">IF(AY18="",0,IF(AY18&lt;AV18,0,IF(AY18&gt;=AV18,1)))</f>
        <v>0</v>
      </c>
    </row>
    <row r="19" spans="1:52" ht="15" customHeight="1" x14ac:dyDescent="0.25">
      <c r="A19">
        <v>2</v>
      </c>
      <c r="B19" s="17">
        <f>'M3'!B19</f>
        <v>0</v>
      </c>
      <c r="C19" s="260" t="str">
        <f>IF('M3'!C19="","",IF('M3'!C19&gt;0,'M3'!C19))</f>
        <v/>
      </c>
      <c r="D19" s="138"/>
      <c r="E19" s="138"/>
      <c r="F19" s="159"/>
      <c r="G19" s="204"/>
      <c r="H19" s="203"/>
      <c r="I19" s="156"/>
      <c r="J19" s="171"/>
      <c r="K19" s="156"/>
      <c r="L19" s="161"/>
      <c r="M19" s="162">
        <f t="shared" ref="M19:M53" si="15">COUNTA(H19,I19,L19)</f>
        <v>0</v>
      </c>
      <c r="N19" s="163" t="str">
        <f t="shared" ref="N19:N53" si="16">IF(L19="E",1,IF(L19="D",2,IF(L19="C",3,IF(L19="B",4,IF(L19="A",5,IF(L19=5,1,IF(L19=4,2,IF(L19=3,3,IF(L19=2,4,IF(L19=1,5,IF(L19="","")))))))))))</f>
        <v/>
      </c>
      <c r="O19" s="163" t="str">
        <f t="shared" si="0"/>
        <v/>
      </c>
      <c r="P19" s="163" t="str">
        <f t="shared" si="0"/>
        <v/>
      </c>
      <c r="Q19" s="163">
        <f t="shared" ref="Q19:Q53" si="17">IF($C$2&lt;6,0,IF($C$2&gt;=6,SUM(N19:P19)))</f>
        <v>0</v>
      </c>
      <c r="R19" s="103" t="str">
        <f t="shared" si="1"/>
        <v/>
      </c>
      <c r="S19" s="103" t="str">
        <f t="shared" si="2"/>
        <v/>
      </c>
      <c r="T19" s="103" t="str">
        <f t="shared" si="3"/>
        <v/>
      </c>
      <c r="U19" s="103" t="str">
        <f t="shared" ref="U19:U53" si="18">IF(C19="","",IF(J19="","",IF(J19=$C19,1,IF(J19&lt;$C19,1,IF(J19&gt;$C19,"",IF(J19="A+",1))))))</f>
        <v/>
      </c>
      <c r="V19" s="103" t="str">
        <f t="shared" si="4"/>
        <v/>
      </c>
      <c r="W19" s="103" t="str">
        <f t="shared" si="5"/>
        <v/>
      </c>
      <c r="X19" s="103">
        <f t="shared" si="6"/>
        <v>0</v>
      </c>
      <c r="Y19" s="164" t="b">
        <f t="shared" si="7"/>
        <v>0</v>
      </c>
      <c r="Z19" s="164" t="b">
        <f t="shared" si="8"/>
        <v>0</v>
      </c>
      <c r="AA19" s="164" t="b">
        <f t="shared" si="9"/>
        <v>0</v>
      </c>
      <c r="AB19" s="164" t="b">
        <f t="shared" si="10"/>
        <v>0</v>
      </c>
      <c r="AC19" s="164" t="b">
        <f t="shared" si="11"/>
        <v>0</v>
      </c>
      <c r="AD19" s="164" t="b">
        <f t="shared" ref="AD19:AD53" si="19">IF($C19="1",$AJ19)</f>
        <v>0</v>
      </c>
      <c r="AE19" s="164" t="b">
        <f t="shared" ref="AE19:AE53" si="20">IF($C19=2,$AJ19)</f>
        <v>0</v>
      </c>
      <c r="AF19" s="164" t="b">
        <f t="shared" ref="AF19:AF53" si="21">IF($C19=3,$AJ19)</f>
        <v>0</v>
      </c>
      <c r="AG19" s="164" t="b">
        <f t="shared" ref="AG19:AG53" si="22">IF($C19=4,$AJ19)</f>
        <v>0</v>
      </c>
      <c r="AH19" s="164" t="b">
        <f t="shared" ref="AH19:AH53" si="23">IF($C19=5,$AJ19)</f>
        <v>0</v>
      </c>
      <c r="AI19" s="169" t="str">
        <f t="shared" si="12"/>
        <v/>
      </c>
      <c r="AJ19" s="265" t="str">
        <f t="shared" si="13"/>
        <v/>
      </c>
      <c r="AK19" s="242" t="str">
        <f t="shared" ref="AK19:AK53" si="24">IF($C$2&lt;6,"",IF(M19&lt;3,"",IF(Q19=15,"Vwo",IF(Q19&gt;13,"Havo/Vwo",IF(Q19=13,"Havo",IF(Q19&gt;11,"TL/Havo",IF(Q19=11,"TL",IF(Q19&gt;9,"Kader/TL",IF(Q19=9,"Kader",IF(Q19&gt;6,"BBL/Kader",IF(Q19=6,"BBL",IF(Q19&gt;3,"PRO/BBL",IF(Q19=3,"PRO")))))))))))))</f>
        <v/>
      </c>
      <c r="AL19" s="167" t="str">
        <f t="shared" ref="AL19:AL53" si="25">IF(AK19="","",IF(AK19="PRO",1,IF(AK19="PRO/BBL",2,IF(AK19="BBL",3,IF(AK19="BBL/Kader",4,IF(AK19="Kader",5,IF(AK19="Kader/TL",6,IF(AK19="TL",7,IF(AK19="TL/Havo",8,IF(AK19="Havo",9,IF(AK19="Havo/VWO",10,IF(AK19="VWO",11))))))))))))</f>
        <v/>
      </c>
      <c r="AM19" s="168">
        <f t="shared" ref="AM19:AM53" si="26">IF(AL19="",0,IF(AL19&lt;AQ19,0,IF(AL19&gt;=AQ19,1)))</f>
        <v>0</v>
      </c>
      <c r="AN19" s="149" t="str">
        <f t="shared" ref="AN19:AN53" si="27">IF(E19="","",IF(E19="x",1))</f>
        <v/>
      </c>
      <c r="AO19" s="150" t="str">
        <f t="shared" ref="AO19:AO53" si="28">IF(D19="","",IF(D19="X",1))</f>
        <v/>
      </c>
      <c r="AP19" s="138"/>
      <c r="AQ19" s="167" t="str">
        <f t="shared" ref="AQ19:AQ53" si="29">IF(F19="","",IF(F19="PRO",1,IF(F19="LWOO",2,IF(F19="BBL",3,IF(F19="BBL/Kader",4,IF(F19="Kader",5,IF(F19="Kader/TL",6,IF(F19="TL",7,IF(F19="TL/Havo",8,IF(F19="Havo",9,IF(F19="Havo/VWO",10,IF(F19="VWO",11))))))))))))</f>
        <v/>
      </c>
      <c r="AR19" s="245" t="str">
        <f t="shared" ref="AR19:AR53" si="30">IF($C$2&lt;6,"",IF(M19&lt;3,"",IF(O19=1,"&lt;1F",IF(O19&gt;3,"2F",IF(O19&gt;1,"1F")))))</f>
        <v/>
      </c>
      <c r="AS19" s="245" t="str">
        <f t="shared" ref="AS19:AS53" si="31">IF($C$2&lt;6,"",IF($M19&lt;3,"",IF(P19=1,"&lt;1F",IF(P19&gt;3,"2F",IF(P19&gt;1,"1F")))))</f>
        <v/>
      </c>
      <c r="AT19" s="245" t="str">
        <f t="shared" ref="AT19:AT53" si="32">IF($C$2&lt;6,"",IF($M19&lt;3,"",IF(N19&lt;=2,"&lt;1F",IF(N19&gt;3,"1S",IF(N19&gt;2,"1F")))))</f>
        <v/>
      </c>
      <c r="AU19" s="244"/>
      <c r="AV19" s="245"/>
      <c r="AW19" s="245"/>
      <c r="AX19" s="244"/>
      <c r="AY19" s="243" t="str">
        <f t="shared" ref="AY19:AY53" si="33">IF(AX19="","",IF(AX19="PRO",1,IF(AX19="LWOO",2,IF(AX19="BBL",3,IF(AX19="BBL/Kader",4,IF(AX19="Kader",5,IF(AX19="Kader/TL",6,IF(AX19="TL",7,IF(AX19="TL/Havo",8,IF(AX19="Havo",9,IF(AX19="Havo/VWO",10,IF(AX19="VWO",11))))))))))))</f>
        <v/>
      </c>
      <c r="AZ19" s="61">
        <f t="shared" si="14"/>
        <v>0</v>
      </c>
    </row>
    <row r="20" spans="1:52" ht="15" customHeight="1" x14ac:dyDescent="0.25">
      <c r="A20">
        <v>3</v>
      </c>
      <c r="B20" s="17">
        <f>'M3'!B20</f>
        <v>0</v>
      </c>
      <c r="C20" s="260" t="str">
        <f>IF('M3'!C20="","",IF('M3'!C20&gt;0,'M3'!C20))</f>
        <v/>
      </c>
      <c r="D20" s="137"/>
      <c r="E20" s="137"/>
      <c r="F20" s="159"/>
      <c r="G20" s="204"/>
      <c r="H20" s="171"/>
      <c r="I20" s="156"/>
      <c r="J20" s="171"/>
      <c r="K20" s="156"/>
      <c r="L20" s="161"/>
      <c r="M20" s="162">
        <f t="shared" si="15"/>
        <v>0</v>
      </c>
      <c r="N20" s="163" t="str">
        <f t="shared" si="16"/>
        <v/>
      </c>
      <c r="O20" s="163" t="str">
        <f t="shared" si="0"/>
        <v/>
      </c>
      <c r="P20" s="163" t="str">
        <f t="shared" si="0"/>
        <v/>
      </c>
      <c r="Q20" s="163">
        <f t="shared" si="17"/>
        <v>0</v>
      </c>
      <c r="R20" s="103" t="str">
        <f t="shared" si="1"/>
        <v/>
      </c>
      <c r="S20" s="103" t="str">
        <f t="shared" si="2"/>
        <v/>
      </c>
      <c r="T20" s="103" t="str">
        <f t="shared" si="3"/>
        <v/>
      </c>
      <c r="U20" s="103" t="str">
        <f t="shared" si="18"/>
        <v/>
      </c>
      <c r="V20" s="103" t="str">
        <f t="shared" si="4"/>
        <v/>
      </c>
      <c r="W20" s="103" t="str">
        <f t="shared" si="5"/>
        <v/>
      </c>
      <c r="X20" s="103">
        <f t="shared" si="6"/>
        <v>0</v>
      </c>
      <c r="Y20" s="164" t="b">
        <f t="shared" si="7"/>
        <v>0</v>
      </c>
      <c r="Z20" s="164" t="b">
        <f t="shared" si="8"/>
        <v>0</v>
      </c>
      <c r="AA20" s="164" t="b">
        <f t="shared" si="9"/>
        <v>0</v>
      </c>
      <c r="AB20" s="164" t="b">
        <f t="shared" si="10"/>
        <v>0</v>
      </c>
      <c r="AC20" s="164" t="b">
        <f t="shared" si="11"/>
        <v>0</v>
      </c>
      <c r="AD20" s="164" t="b">
        <f t="shared" si="19"/>
        <v>0</v>
      </c>
      <c r="AE20" s="164" t="b">
        <f t="shared" si="20"/>
        <v>0</v>
      </c>
      <c r="AF20" s="164" t="b">
        <f t="shared" si="21"/>
        <v>0</v>
      </c>
      <c r="AG20" s="164" t="b">
        <f t="shared" si="22"/>
        <v>0</v>
      </c>
      <c r="AH20" s="164" t="b">
        <f t="shared" si="23"/>
        <v>0</v>
      </c>
      <c r="AI20" s="169" t="str">
        <f t="shared" si="12"/>
        <v/>
      </c>
      <c r="AJ20" s="265" t="str">
        <f t="shared" si="13"/>
        <v/>
      </c>
      <c r="AK20" s="242" t="str">
        <f t="shared" si="24"/>
        <v/>
      </c>
      <c r="AL20" s="167" t="str">
        <f t="shared" si="25"/>
        <v/>
      </c>
      <c r="AM20" s="168">
        <f t="shared" si="26"/>
        <v>0</v>
      </c>
      <c r="AN20" s="149" t="str">
        <f t="shared" si="27"/>
        <v/>
      </c>
      <c r="AO20" s="150" t="str">
        <f t="shared" si="28"/>
        <v/>
      </c>
      <c r="AP20" s="138"/>
      <c r="AQ20" s="167" t="str">
        <f t="shared" si="29"/>
        <v/>
      </c>
      <c r="AR20" s="245" t="str">
        <f t="shared" si="30"/>
        <v/>
      </c>
      <c r="AS20" s="245" t="str">
        <f t="shared" si="31"/>
        <v/>
      </c>
      <c r="AT20" s="245" t="str">
        <f t="shared" si="32"/>
        <v/>
      </c>
      <c r="AU20" s="244"/>
      <c r="AV20" s="245"/>
      <c r="AW20" s="245"/>
      <c r="AX20" s="244"/>
      <c r="AY20" s="243" t="str">
        <f t="shared" si="33"/>
        <v/>
      </c>
      <c r="AZ20" s="61">
        <f t="shared" si="14"/>
        <v>0</v>
      </c>
    </row>
    <row r="21" spans="1:52" ht="15" customHeight="1" x14ac:dyDescent="0.25">
      <c r="A21">
        <v>4</v>
      </c>
      <c r="B21" s="247">
        <f>'M3'!B21</f>
        <v>0</v>
      </c>
      <c r="C21" s="260" t="str">
        <f>IF('M3'!C21="","",IF('M3'!C21&gt;0,'M3'!C21))</f>
        <v/>
      </c>
      <c r="D21" s="138"/>
      <c r="E21" s="138"/>
      <c r="F21" s="159"/>
      <c r="G21" s="204"/>
      <c r="H21" s="171"/>
      <c r="I21" s="156"/>
      <c r="J21" s="171"/>
      <c r="K21" s="156"/>
      <c r="L21" s="161"/>
      <c r="M21" s="162">
        <f t="shared" si="15"/>
        <v>0</v>
      </c>
      <c r="N21" s="163" t="str">
        <f t="shared" si="16"/>
        <v/>
      </c>
      <c r="O21" s="163" t="str">
        <f t="shared" si="0"/>
        <v/>
      </c>
      <c r="P21" s="163" t="str">
        <f t="shared" si="0"/>
        <v/>
      </c>
      <c r="Q21" s="163">
        <f t="shared" si="17"/>
        <v>0</v>
      </c>
      <c r="R21" s="103" t="str">
        <f t="shared" si="1"/>
        <v/>
      </c>
      <c r="S21" s="103" t="str">
        <f t="shared" si="2"/>
        <v/>
      </c>
      <c r="T21" s="103" t="str">
        <f t="shared" si="3"/>
        <v/>
      </c>
      <c r="U21" s="103" t="str">
        <f t="shared" si="18"/>
        <v/>
      </c>
      <c r="V21" s="103" t="str">
        <f t="shared" si="4"/>
        <v/>
      </c>
      <c r="W21" s="103" t="str">
        <f t="shared" si="5"/>
        <v/>
      </c>
      <c r="X21" s="103">
        <f t="shared" si="6"/>
        <v>0</v>
      </c>
      <c r="Y21" s="164" t="b">
        <f t="shared" si="7"/>
        <v>0</v>
      </c>
      <c r="Z21" s="164" t="b">
        <f t="shared" si="8"/>
        <v>0</v>
      </c>
      <c r="AA21" s="164" t="b">
        <f t="shared" si="9"/>
        <v>0</v>
      </c>
      <c r="AB21" s="164" t="b">
        <f t="shared" si="10"/>
        <v>0</v>
      </c>
      <c r="AC21" s="164" t="b">
        <f t="shared" si="11"/>
        <v>0</v>
      </c>
      <c r="AD21" s="164" t="b">
        <f t="shared" si="19"/>
        <v>0</v>
      </c>
      <c r="AE21" s="164" t="b">
        <f t="shared" si="20"/>
        <v>0</v>
      </c>
      <c r="AF21" s="164" t="b">
        <f t="shared" si="21"/>
        <v>0</v>
      </c>
      <c r="AG21" s="164" t="b">
        <f t="shared" si="22"/>
        <v>0</v>
      </c>
      <c r="AH21" s="164" t="b">
        <f t="shared" si="23"/>
        <v>0</v>
      </c>
      <c r="AI21" s="169" t="str">
        <f t="shared" si="12"/>
        <v/>
      </c>
      <c r="AJ21" s="265" t="str">
        <f t="shared" si="13"/>
        <v/>
      </c>
      <c r="AK21" s="242" t="str">
        <f t="shared" si="24"/>
        <v/>
      </c>
      <c r="AL21" s="167" t="str">
        <f t="shared" si="25"/>
        <v/>
      </c>
      <c r="AM21" s="168">
        <f t="shared" si="26"/>
        <v>0</v>
      </c>
      <c r="AN21" s="149" t="str">
        <f t="shared" si="27"/>
        <v/>
      </c>
      <c r="AO21" s="150" t="str">
        <f t="shared" si="28"/>
        <v/>
      </c>
      <c r="AP21" s="138"/>
      <c r="AQ21" s="167" t="str">
        <f t="shared" si="29"/>
        <v/>
      </c>
      <c r="AR21" s="245" t="str">
        <f t="shared" si="30"/>
        <v/>
      </c>
      <c r="AS21" s="245" t="str">
        <f t="shared" si="31"/>
        <v/>
      </c>
      <c r="AT21" s="245" t="str">
        <f t="shared" si="32"/>
        <v/>
      </c>
      <c r="AU21" s="244"/>
      <c r="AV21" s="245"/>
      <c r="AW21" s="245"/>
      <c r="AX21" s="244"/>
      <c r="AY21" s="243" t="str">
        <f t="shared" si="33"/>
        <v/>
      </c>
      <c r="AZ21" s="61">
        <f t="shared" si="14"/>
        <v>0</v>
      </c>
    </row>
    <row r="22" spans="1:52" ht="15" customHeight="1" x14ac:dyDescent="0.25">
      <c r="A22">
        <v>5</v>
      </c>
      <c r="B22" s="17">
        <f>'M3'!B22</f>
        <v>0</v>
      </c>
      <c r="C22" s="260" t="str">
        <f>IF('M3'!C22="","",IF('M3'!C22&gt;0,'M3'!C22))</f>
        <v/>
      </c>
      <c r="D22" s="138"/>
      <c r="E22" s="138"/>
      <c r="F22" s="159"/>
      <c r="G22" s="160"/>
      <c r="H22" s="171"/>
      <c r="I22" s="156"/>
      <c r="J22" s="171"/>
      <c r="K22" s="156"/>
      <c r="L22" s="161"/>
      <c r="M22" s="162">
        <f t="shared" si="15"/>
        <v>0</v>
      </c>
      <c r="N22" s="163" t="str">
        <f t="shared" si="16"/>
        <v/>
      </c>
      <c r="O22" s="163" t="str">
        <f t="shared" si="0"/>
        <v/>
      </c>
      <c r="P22" s="163" t="str">
        <f t="shared" si="0"/>
        <v/>
      </c>
      <c r="Q22" s="163">
        <f t="shared" si="17"/>
        <v>0</v>
      </c>
      <c r="R22" s="103" t="str">
        <f t="shared" si="1"/>
        <v/>
      </c>
      <c r="S22" s="103" t="str">
        <f t="shared" si="2"/>
        <v/>
      </c>
      <c r="T22" s="103" t="str">
        <f t="shared" si="3"/>
        <v/>
      </c>
      <c r="U22" s="103" t="str">
        <f t="shared" si="18"/>
        <v/>
      </c>
      <c r="V22" s="103" t="str">
        <f t="shared" si="4"/>
        <v/>
      </c>
      <c r="W22" s="103" t="str">
        <f t="shared" si="5"/>
        <v/>
      </c>
      <c r="X22" s="103">
        <f t="shared" si="6"/>
        <v>0</v>
      </c>
      <c r="Y22" s="164" t="b">
        <f t="shared" si="7"/>
        <v>0</v>
      </c>
      <c r="Z22" s="164" t="b">
        <f t="shared" si="8"/>
        <v>0</v>
      </c>
      <c r="AA22" s="164" t="b">
        <f t="shared" si="9"/>
        <v>0</v>
      </c>
      <c r="AB22" s="164" t="b">
        <f t="shared" si="10"/>
        <v>0</v>
      </c>
      <c r="AC22" s="164" t="b">
        <f t="shared" si="11"/>
        <v>0</v>
      </c>
      <c r="AD22" s="164" t="b">
        <f t="shared" si="19"/>
        <v>0</v>
      </c>
      <c r="AE22" s="164" t="b">
        <f t="shared" si="20"/>
        <v>0</v>
      </c>
      <c r="AF22" s="164" t="b">
        <f t="shared" si="21"/>
        <v>0</v>
      </c>
      <c r="AG22" s="164" t="b">
        <f t="shared" si="22"/>
        <v>0</v>
      </c>
      <c r="AH22" s="164" t="b">
        <f t="shared" si="23"/>
        <v>0</v>
      </c>
      <c r="AI22" s="169" t="str">
        <f t="shared" si="12"/>
        <v/>
      </c>
      <c r="AJ22" s="265" t="str">
        <f t="shared" si="13"/>
        <v/>
      </c>
      <c r="AK22" s="242" t="str">
        <f t="shared" si="24"/>
        <v/>
      </c>
      <c r="AL22" s="167" t="str">
        <f t="shared" si="25"/>
        <v/>
      </c>
      <c r="AM22" s="168">
        <f t="shared" si="26"/>
        <v>0</v>
      </c>
      <c r="AN22" s="149" t="str">
        <f t="shared" si="27"/>
        <v/>
      </c>
      <c r="AO22" s="150" t="str">
        <f t="shared" si="28"/>
        <v/>
      </c>
      <c r="AP22" s="138"/>
      <c r="AQ22" s="167" t="str">
        <f t="shared" si="29"/>
        <v/>
      </c>
      <c r="AR22" s="245" t="str">
        <f t="shared" si="30"/>
        <v/>
      </c>
      <c r="AS22" s="245" t="str">
        <f t="shared" si="31"/>
        <v/>
      </c>
      <c r="AT22" s="245" t="str">
        <f t="shared" si="32"/>
        <v/>
      </c>
      <c r="AU22" s="244"/>
      <c r="AV22" s="245"/>
      <c r="AW22" s="245"/>
      <c r="AX22" s="244"/>
      <c r="AY22" s="243" t="str">
        <f t="shared" si="33"/>
        <v/>
      </c>
      <c r="AZ22" s="61">
        <f t="shared" si="14"/>
        <v>0</v>
      </c>
    </row>
    <row r="23" spans="1:52" ht="15" customHeight="1" x14ac:dyDescent="0.25">
      <c r="A23">
        <v>6</v>
      </c>
      <c r="B23" s="17">
        <f>'M3'!B23</f>
        <v>0</v>
      </c>
      <c r="C23" s="260" t="str">
        <f>IF('M3'!C23="","",IF('M3'!C23&gt;0,'M3'!C23))</f>
        <v/>
      </c>
      <c r="D23" s="138"/>
      <c r="E23" s="138"/>
      <c r="F23" s="159"/>
      <c r="G23" s="160"/>
      <c r="H23" s="171"/>
      <c r="I23" s="156"/>
      <c r="J23" s="171"/>
      <c r="K23" s="156"/>
      <c r="L23" s="161"/>
      <c r="M23" s="162">
        <f t="shared" si="15"/>
        <v>0</v>
      </c>
      <c r="N23" s="163" t="str">
        <f t="shared" si="16"/>
        <v/>
      </c>
      <c r="O23" s="163" t="str">
        <f t="shared" si="0"/>
        <v/>
      </c>
      <c r="P23" s="163" t="str">
        <f t="shared" si="0"/>
        <v/>
      </c>
      <c r="Q23" s="163">
        <f t="shared" si="17"/>
        <v>0</v>
      </c>
      <c r="R23" s="103" t="str">
        <f t="shared" si="1"/>
        <v/>
      </c>
      <c r="S23" s="103" t="str">
        <f t="shared" si="2"/>
        <v/>
      </c>
      <c r="T23" s="103" t="str">
        <f t="shared" si="3"/>
        <v/>
      </c>
      <c r="U23" s="103" t="str">
        <f t="shared" si="18"/>
        <v/>
      </c>
      <c r="V23" s="103" t="str">
        <f t="shared" si="4"/>
        <v/>
      </c>
      <c r="W23" s="103" t="str">
        <f t="shared" si="5"/>
        <v/>
      </c>
      <c r="X23" s="103">
        <f t="shared" si="6"/>
        <v>0</v>
      </c>
      <c r="Y23" s="164" t="b">
        <f t="shared" si="7"/>
        <v>0</v>
      </c>
      <c r="Z23" s="164" t="b">
        <f t="shared" si="8"/>
        <v>0</v>
      </c>
      <c r="AA23" s="164" t="b">
        <f t="shared" si="9"/>
        <v>0</v>
      </c>
      <c r="AB23" s="164" t="b">
        <f t="shared" si="10"/>
        <v>0</v>
      </c>
      <c r="AC23" s="164" t="b">
        <f t="shared" si="11"/>
        <v>0</v>
      </c>
      <c r="AD23" s="164" t="b">
        <f t="shared" si="19"/>
        <v>0</v>
      </c>
      <c r="AE23" s="164" t="b">
        <f t="shared" si="20"/>
        <v>0</v>
      </c>
      <c r="AF23" s="164" t="b">
        <f t="shared" si="21"/>
        <v>0</v>
      </c>
      <c r="AG23" s="164" t="b">
        <f t="shared" si="22"/>
        <v>0</v>
      </c>
      <c r="AH23" s="164" t="b">
        <f t="shared" si="23"/>
        <v>0</v>
      </c>
      <c r="AI23" s="169" t="str">
        <f t="shared" si="12"/>
        <v/>
      </c>
      <c r="AJ23" s="265" t="str">
        <f t="shared" si="13"/>
        <v/>
      </c>
      <c r="AK23" s="242" t="str">
        <f t="shared" si="24"/>
        <v/>
      </c>
      <c r="AL23" s="167" t="str">
        <f t="shared" si="25"/>
        <v/>
      </c>
      <c r="AM23" s="168">
        <f t="shared" si="26"/>
        <v>0</v>
      </c>
      <c r="AN23" s="149" t="str">
        <f t="shared" si="27"/>
        <v/>
      </c>
      <c r="AO23" s="150" t="str">
        <f t="shared" si="28"/>
        <v/>
      </c>
      <c r="AP23" s="138"/>
      <c r="AQ23" s="167" t="str">
        <f t="shared" si="29"/>
        <v/>
      </c>
      <c r="AR23" s="245" t="str">
        <f t="shared" si="30"/>
        <v/>
      </c>
      <c r="AS23" s="245" t="str">
        <f t="shared" si="31"/>
        <v/>
      </c>
      <c r="AT23" s="245" t="str">
        <f t="shared" si="32"/>
        <v/>
      </c>
      <c r="AU23" s="244"/>
      <c r="AV23" s="245"/>
      <c r="AW23" s="245"/>
      <c r="AX23" s="244"/>
      <c r="AY23" s="243" t="str">
        <f t="shared" si="33"/>
        <v/>
      </c>
      <c r="AZ23" s="61">
        <f t="shared" si="14"/>
        <v>0</v>
      </c>
    </row>
    <row r="24" spans="1:52" ht="15" customHeight="1" x14ac:dyDescent="0.25">
      <c r="A24">
        <v>7</v>
      </c>
      <c r="B24" s="17">
        <f>'M3'!B24</f>
        <v>0</v>
      </c>
      <c r="C24" s="260" t="str">
        <f>IF('M3'!C24="","",IF('M3'!C24&gt;0,'M3'!C24))</f>
        <v/>
      </c>
      <c r="D24" s="137"/>
      <c r="E24" s="137"/>
      <c r="F24" s="159"/>
      <c r="G24" s="160"/>
      <c r="H24" s="171"/>
      <c r="I24" s="156"/>
      <c r="J24" s="171"/>
      <c r="K24" s="156"/>
      <c r="L24" s="161"/>
      <c r="M24" s="162">
        <f t="shared" si="15"/>
        <v>0</v>
      </c>
      <c r="N24" s="163" t="str">
        <f t="shared" si="16"/>
        <v/>
      </c>
      <c r="O24" s="163" t="str">
        <f t="shared" si="0"/>
        <v/>
      </c>
      <c r="P24" s="163" t="str">
        <f t="shared" si="0"/>
        <v/>
      </c>
      <c r="Q24" s="163">
        <f t="shared" si="17"/>
        <v>0</v>
      </c>
      <c r="R24" s="103" t="str">
        <f t="shared" si="1"/>
        <v/>
      </c>
      <c r="S24" s="103" t="str">
        <f t="shared" si="2"/>
        <v/>
      </c>
      <c r="T24" s="103" t="str">
        <f t="shared" si="3"/>
        <v/>
      </c>
      <c r="U24" s="103" t="str">
        <f t="shared" si="18"/>
        <v/>
      </c>
      <c r="V24" s="103" t="str">
        <f t="shared" si="4"/>
        <v/>
      </c>
      <c r="W24" s="103" t="str">
        <f t="shared" si="5"/>
        <v/>
      </c>
      <c r="X24" s="103">
        <f t="shared" si="6"/>
        <v>0</v>
      </c>
      <c r="Y24" s="164" t="b">
        <f t="shared" si="7"/>
        <v>0</v>
      </c>
      <c r="Z24" s="164" t="b">
        <f t="shared" si="8"/>
        <v>0</v>
      </c>
      <c r="AA24" s="164" t="b">
        <f t="shared" si="9"/>
        <v>0</v>
      </c>
      <c r="AB24" s="164" t="b">
        <f t="shared" si="10"/>
        <v>0</v>
      </c>
      <c r="AC24" s="164" t="b">
        <f t="shared" si="11"/>
        <v>0</v>
      </c>
      <c r="AD24" s="164" t="b">
        <f t="shared" si="19"/>
        <v>0</v>
      </c>
      <c r="AE24" s="164" t="b">
        <f t="shared" si="20"/>
        <v>0</v>
      </c>
      <c r="AF24" s="164" t="b">
        <f t="shared" si="21"/>
        <v>0</v>
      </c>
      <c r="AG24" s="164" t="b">
        <f t="shared" si="22"/>
        <v>0</v>
      </c>
      <c r="AH24" s="164" t="b">
        <f t="shared" si="23"/>
        <v>0</v>
      </c>
      <c r="AI24" s="169" t="str">
        <f t="shared" si="12"/>
        <v/>
      </c>
      <c r="AJ24" s="265" t="str">
        <f t="shared" si="13"/>
        <v/>
      </c>
      <c r="AK24" s="242" t="str">
        <f t="shared" si="24"/>
        <v/>
      </c>
      <c r="AL24" s="167" t="str">
        <f t="shared" si="25"/>
        <v/>
      </c>
      <c r="AM24" s="168">
        <f t="shared" si="26"/>
        <v>0</v>
      </c>
      <c r="AN24" s="149" t="str">
        <f t="shared" si="27"/>
        <v/>
      </c>
      <c r="AO24" s="150" t="str">
        <f t="shared" si="28"/>
        <v/>
      </c>
      <c r="AP24" s="138"/>
      <c r="AQ24" s="167" t="str">
        <f t="shared" si="29"/>
        <v/>
      </c>
      <c r="AR24" s="245" t="str">
        <f t="shared" si="30"/>
        <v/>
      </c>
      <c r="AS24" s="245" t="str">
        <f t="shared" si="31"/>
        <v/>
      </c>
      <c r="AT24" s="245" t="str">
        <f t="shared" si="32"/>
        <v/>
      </c>
      <c r="AU24" s="244"/>
      <c r="AV24" s="245"/>
      <c r="AW24" s="245"/>
      <c r="AX24" s="244"/>
      <c r="AY24" s="243" t="str">
        <f t="shared" si="33"/>
        <v/>
      </c>
      <c r="AZ24" s="61">
        <f t="shared" si="14"/>
        <v>0</v>
      </c>
    </row>
    <row r="25" spans="1:52" ht="15" customHeight="1" x14ac:dyDescent="0.25">
      <c r="A25">
        <v>8</v>
      </c>
      <c r="B25" s="17">
        <f>'M3'!B25</f>
        <v>0</v>
      </c>
      <c r="C25" s="260" t="str">
        <f>IF('M3'!C25="","",IF('M3'!C25&gt;0,'M3'!C25))</f>
        <v/>
      </c>
      <c r="D25" s="138"/>
      <c r="E25" s="138"/>
      <c r="F25" s="159"/>
      <c r="G25" s="172"/>
      <c r="H25" s="171"/>
      <c r="I25" s="171"/>
      <c r="J25" s="171"/>
      <c r="K25" s="171"/>
      <c r="L25" s="173"/>
      <c r="M25" s="162">
        <f t="shared" si="15"/>
        <v>0</v>
      </c>
      <c r="N25" s="163" t="str">
        <f t="shared" si="16"/>
        <v/>
      </c>
      <c r="O25" s="163" t="str">
        <f t="shared" si="0"/>
        <v/>
      </c>
      <c r="P25" s="163" t="str">
        <f t="shared" si="0"/>
        <v/>
      </c>
      <c r="Q25" s="163">
        <f t="shared" si="17"/>
        <v>0</v>
      </c>
      <c r="R25" s="103" t="str">
        <f t="shared" si="1"/>
        <v/>
      </c>
      <c r="S25" s="103" t="str">
        <f t="shared" si="2"/>
        <v/>
      </c>
      <c r="T25" s="103" t="str">
        <f t="shared" si="3"/>
        <v/>
      </c>
      <c r="U25" s="103" t="str">
        <f t="shared" si="18"/>
        <v/>
      </c>
      <c r="V25" s="103" t="str">
        <f t="shared" si="4"/>
        <v/>
      </c>
      <c r="W25" s="103" t="str">
        <f t="shared" si="5"/>
        <v/>
      </c>
      <c r="X25" s="103">
        <f t="shared" si="6"/>
        <v>0</v>
      </c>
      <c r="Y25" s="164" t="b">
        <f t="shared" si="7"/>
        <v>0</v>
      </c>
      <c r="Z25" s="164" t="b">
        <f t="shared" si="8"/>
        <v>0</v>
      </c>
      <c r="AA25" s="164" t="b">
        <f t="shared" si="9"/>
        <v>0</v>
      </c>
      <c r="AB25" s="164" t="b">
        <f t="shared" si="10"/>
        <v>0</v>
      </c>
      <c r="AC25" s="164" t="b">
        <f t="shared" si="11"/>
        <v>0</v>
      </c>
      <c r="AD25" s="164" t="b">
        <f t="shared" si="19"/>
        <v>0</v>
      </c>
      <c r="AE25" s="164" t="b">
        <f t="shared" si="20"/>
        <v>0</v>
      </c>
      <c r="AF25" s="164" t="b">
        <f t="shared" si="21"/>
        <v>0</v>
      </c>
      <c r="AG25" s="164" t="b">
        <f t="shared" si="22"/>
        <v>0</v>
      </c>
      <c r="AH25" s="164" t="b">
        <f t="shared" si="23"/>
        <v>0</v>
      </c>
      <c r="AI25" s="169" t="str">
        <f t="shared" si="12"/>
        <v/>
      </c>
      <c r="AJ25" s="265" t="str">
        <f t="shared" si="13"/>
        <v/>
      </c>
      <c r="AK25" s="242" t="str">
        <f t="shared" si="24"/>
        <v/>
      </c>
      <c r="AL25" s="167" t="str">
        <f t="shared" si="25"/>
        <v/>
      </c>
      <c r="AM25" s="168">
        <f t="shared" si="26"/>
        <v>0</v>
      </c>
      <c r="AN25" s="149" t="str">
        <f t="shared" si="27"/>
        <v/>
      </c>
      <c r="AO25" s="150" t="str">
        <f t="shared" si="28"/>
        <v/>
      </c>
      <c r="AP25" s="138"/>
      <c r="AQ25" s="167" t="str">
        <f t="shared" si="29"/>
        <v/>
      </c>
      <c r="AR25" s="245" t="str">
        <f t="shared" si="30"/>
        <v/>
      </c>
      <c r="AS25" s="245" t="str">
        <f t="shared" si="31"/>
        <v/>
      </c>
      <c r="AT25" s="245" t="str">
        <f t="shared" si="32"/>
        <v/>
      </c>
      <c r="AU25" s="244"/>
      <c r="AV25" s="245" t="str">
        <f t="shared" ref="AV25:AV53" si="34">IF(AU25="","",IF(AU25="PRO",1,IF(AU25="LWOO",2,IF(AU25="BBL",3,IF(AU25="BBL/Kader",4,IF(AU25="Kader",5,IF(AU25="Kader/TL",6,IF(AU25="TL",7,IF(AU25="TL/Havo",8,IF(AU25="Havo",9,IF(AU25="Havo/VWO",10,IF(AU25="VWO",11))))))))))))</f>
        <v/>
      </c>
      <c r="AW25" s="245">
        <f t="shared" ref="AW25:AW53" si="35">IF(AV25="",0,IF(AV25&lt;AQ25,0,IF(AV25&gt;=AQ25,1)))</f>
        <v>0</v>
      </c>
      <c r="AX25" s="244"/>
      <c r="AY25" s="243" t="str">
        <f t="shared" si="33"/>
        <v/>
      </c>
      <c r="AZ25" s="61">
        <f t="shared" si="14"/>
        <v>0</v>
      </c>
    </row>
    <row r="26" spans="1:52" ht="15" customHeight="1" x14ac:dyDescent="0.25">
      <c r="A26">
        <v>9</v>
      </c>
      <c r="B26" s="17">
        <f>'M3'!B26</f>
        <v>0</v>
      </c>
      <c r="C26" s="260" t="str">
        <f>IF('M3'!C26="","",IF('M3'!C26&gt;0,'M3'!C26))</f>
        <v/>
      </c>
      <c r="D26" s="138"/>
      <c r="E26" s="138"/>
      <c r="F26" s="159"/>
      <c r="G26" s="172"/>
      <c r="H26" s="171"/>
      <c r="I26" s="171"/>
      <c r="J26" s="171"/>
      <c r="K26" s="171"/>
      <c r="L26" s="173"/>
      <c r="M26" s="162">
        <f t="shared" si="15"/>
        <v>0</v>
      </c>
      <c r="N26" s="163" t="str">
        <f t="shared" si="16"/>
        <v/>
      </c>
      <c r="O26" s="163" t="str">
        <f t="shared" si="0"/>
        <v/>
      </c>
      <c r="P26" s="163" t="str">
        <f t="shared" si="0"/>
        <v/>
      </c>
      <c r="Q26" s="163">
        <f t="shared" si="17"/>
        <v>0</v>
      </c>
      <c r="R26" s="103" t="str">
        <f t="shared" si="1"/>
        <v/>
      </c>
      <c r="S26" s="103" t="str">
        <f t="shared" si="2"/>
        <v/>
      </c>
      <c r="T26" s="103" t="str">
        <f t="shared" si="3"/>
        <v/>
      </c>
      <c r="U26" s="103" t="str">
        <f t="shared" si="18"/>
        <v/>
      </c>
      <c r="V26" s="103" t="str">
        <f t="shared" si="4"/>
        <v/>
      </c>
      <c r="W26" s="103" t="str">
        <f t="shared" si="5"/>
        <v/>
      </c>
      <c r="X26" s="103">
        <f t="shared" si="6"/>
        <v>0</v>
      </c>
      <c r="Y26" s="164" t="b">
        <f t="shared" si="7"/>
        <v>0</v>
      </c>
      <c r="Z26" s="164" t="b">
        <f t="shared" si="8"/>
        <v>0</v>
      </c>
      <c r="AA26" s="164" t="b">
        <f t="shared" si="9"/>
        <v>0</v>
      </c>
      <c r="AB26" s="164" t="b">
        <f t="shared" si="10"/>
        <v>0</v>
      </c>
      <c r="AC26" s="164" t="b">
        <f t="shared" si="11"/>
        <v>0</v>
      </c>
      <c r="AD26" s="164" t="b">
        <f t="shared" si="19"/>
        <v>0</v>
      </c>
      <c r="AE26" s="164" t="b">
        <f t="shared" si="20"/>
        <v>0</v>
      </c>
      <c r="AF26" s="164" t="b">
        <f t="shared" si="21"/>
        <v>0</v>
      </c>
      <c r="AG26" s="164" t="b">
        <f t="shared" si="22"/>
        <v>0</v>
      </c>
      <c r="AH26" s="164" t="b">
        <f t="shared" si="23"/>
        <v>0</v>
      </c>
      <c r="AI26" s="169" t="str">
        <f t="shared" si="12"/>
        <v/>
      </c>
      <c r="AJ26" s="265" t="str">
        <f t="shared" si="13"/>
        <v/>
      </c>
      <c r="AK26" s="242" t="str">
        <f t="shared" si="24"/>
        <v/>
      </c>
      <c r="AL26" s="167" t="str">
        <f t="shared" si="25"/>
        <v/>
      </c>
      <c r="AM26" s="168">
        <f t="shared" si="26"/>
        <v>0</v>
      </c>
      <c r="AN26" s="149" t="str">
        <f t="shared" si="27"/>
        <v/>
      </c>
      <c r="AO26" s="150" t="str">
        <f t="shared" si="28"/>
        <v/>
      </c>
      <c r="AP26" s="138"/>
      <c r="AQ26" s="167" t="str">
        <f t="shared" si="29"/>
        <v/>
      </c>
      <c r="AR26" s="245" t="str">
        <f t="shared" si="30"/>
        <v/>
      </c>
      <c r="AS26" s="245" t="str">
        <f t="shared" si="31"/>
        <v/>
      </c>
      <c r="AT26" s="245" t="str">
        <f t="shared" si="32"/>
        <v/>
      </c>
      <c r="AU26" s="244"/>
      <c r="AV26" s="245" t="str">
        <f t="shared" si="34"/>
        <v/>
      </c>
      <c r="AW26" s="245">
        <f t="shared" si="35"/>
        <v>0</v>
      </c>
      <c r="AX26" s="244"/>
      <c r="AY26" s="243" t="str">
        <f t="shared" si="33"/>
        <v/>
      </c>
      <c r="AZ26" s="61">
        <f t="shared" si="14"/>
        <v>0</v>
      </c>
    </row>
    <row r="27" spans="1:52" ht="15" customHeight="1" x14ac:dyDescent="0.25">
      <c r="A27">
        <v>10</v>
      </c>
      <c r="B27" s="17">
        <f>'M3'!B27</f>
        <v>0</v>
      </c>
      <c r="C27" s="260" t="str">
        <f>IF('M3'!C27="","",IF('M3'!C27&gt;0,'M3'!C27))</f>
        <v/>
      </c>
      <c r="D27" s="138"/>
      <c r="E27" s="138"/>
      <c r="F27" s="159"/>
      <c r="G27" s="172"/>
      <c r="H27" s="171"/>
      <c r="I27" s="171"/>
      <c r="J27" s="171"/>
      <c r="K27" s="171"/>
      <c r="L27" s="173"/>
      <c r="M27" s="162">
        <f t="shared" si="15"/>
        <v>0</v>
      </c>
      <c r="N27" s="163" t="str">
        <f t="shared" si="16"/>
        <v/>
      </c>
      <c r="O27" s="163" t="str">
        <f t="shared" si="0"/>
        <v/>
      </c>
      <c r="P27" s="163" t="str">
        <f t="shared" si="0"/>
        <v/>
      </c>
      <c r="Q27" s="163">
        <f t="shared" si="17"/>
        <v>0</v>
      </c>
      <c r="R27" s="103" t="str">
        <f t="shared" si="1"/>
        <v/>
      </c>
      <c r="S27" s="103" t="str">
        <f t="shared" si="2"/>
        <v/>
      </c>
      <c r="T27" s="103" t="str">
        <f t="shared" si="3"/>
        <v/>
      </c>
      <c r="U27" s="103" t="str">
        <f t="shared" si="18"/>
        <v/>
      </c>
      <c r="V27" s="103" t="str">
        <f t="shared" si="4"/>
        <v/>
      </c>
      <c r="W27" s="103" t="str">
        <f t="shared" si="5"/>
        <v/>
      </c>
      <c r="X27" s="103">
        <f t="shared" si="6"/>
        <v>0</v>
      </c>
      <c r="Y27" s="164" t="b">
        <f t="shared" si="7"/>
        <v>0</v>
      </c>
      <c r="Z27" s="164" t="b">
        <f t="shared" si="8"/>
        <v>0</v>
      </c>
      <c r="AA27" s="164" t="b">
        <f t="shared" si="9"/>
        <v>0</v>
      </c>
      <c r="AB27" s="164" t="b">
        <f t="shared" si="10"/>
        <v>0</v>
      </c>
      <c r="AC27" s="164" t="b">
        <f t="shared" si="11"/>
        <v>0</v>
      </c>
      <c r="AD27" s="164" t="b">
        <f t="shared" si="19"/>
        <v>0</v>
      </c>
      <c r="AE27" s="164" t="b">
        <f t="shared" si="20"/>
        <v>0</v>
      </c>
      <c r="AF27" s="164" t="b">
        <f t="shared" si="21"/>
        <v>0</v>
      </c>
      <c r="AG27" s="164" t="b">
        <f t="shared" si="22"/>
        <v>0</v>
      </c>
      <c r="AH27" s="164" t="b">
        <f t="shared" si="23"/>
        <v>0</v>
      </c>
      <c r="AI27" s="169" t="str">
        <f t="shared" si="12"/>
        <v/>
      </c>
      <c r="AJ27" s="265" t="str">
        <f t="shared" si="13"/>
        <v/>
      </c>
      <c r="AK27" s="242" t="str">
        <f t="shared" si="24"/>
        <v/>
      </c>
      <c r="AL27" s="167" t="str">
        <f t="shared" si="25"/>
        <v/>
      </c>
      <c r="AM27" s="168">
        <f t="shared" si="26"/>
        <v>0</v>
      </c>
      <c r="AN27" s="149" t="str">
        <f t="shared" si="27"/>
        <v/>
      </c>
      <c r="AO27" s="150" t="str">
        <f t="shared" si="28"/>
        <v/>
      </c>
      <c r="AP27" s="138"/>
      <c r="AQ27" s="167" t="str">
        <f t="shared" si="29"/>
        <v/>
      </c>
      <c r="AR27" s="245" t="str">
        <f t="shared" si="30"/>
        <v/>
      </c>
      <c r="AS27" s="245" t="str">
        <f t="shared" si="31"/>
        <v/>
      </c>
      <c r="AT27" s="245" t="str">
        <f t="shared" si="32"/>
        <v/>
      </c>
      <c r="AU27" s="244"/>
      <c r="AV27" s="245" t="str">
        <f t="shared" si="34"/>
        <v/>
      </c>
      <c r="AW27" s="245">
        <f t="shared" si="35"/>
        <v>0</v>
      </c>
      <c r="AX27" s="244"/>
      <c r="AY27" s="243" t="str">
        <f t="shared" si="33"/>
        <v/>
      </c>
      <c r="AZ27" s="61">
        <f t="shared" si="14"/>
        <v>0</v>
      </c>
    </row>
    <row r="28" spans="1:52" ht="15" customHeight="1" x14ac:dyDescent="0.25">
      <c r="A28">
        <v>11</v>
      </c>
      <c r="B28" s="17">
        <f>'M3'!B28</f>
        <v>0</v>
      </c>
      <c r="C28" s="260" t="str">
        <f>IF('M3'!C28="","",IF('M3'!C28&gt;0,'M3'!C28))</f>
        <v/>
      </c>
      <c r="D28" s="138"/>
      <c r="E28" s="138"/>
      <c r="F28" s="159"/>
      <c r="G28" s="172"/>
      <c r="H28" s="171"/>
      <c r="I28" s="171"/>
      <c r="J28" s="171"/>
      <c r="K28" s="171"/>
      <c r="L28" s="173"/>
      <c r="M28" s="162">
        <f t="shared" si="15"/>
        <v>0</v>
      </c>
      <c r="N28" s="163" t="str">
        <f t="shared" si="16"/>
        <v/>
      </c>
      <c r="O28" s="163" t="str">
        <f t="shared" si="0"/>
        <v/>
      </c>
      <c r="P28" s="163" t="str">
        <f t="shared" si="0"/>
        <v/>
      </c>
      <c r="Q28" s="163">
        <f t="shared" si="17"/>
        <v>0</v>
      </c>
      <c r="R28" s="103" t="str">
        <f t="shared" si="1"/>
        <v/>
      </c>
      <c r="S28" s="103" t="str">
        <f t="shared" si="2"/>
        <v/>
      </c>
      <c r="T28" s="103" t="str">
        <f t="shared" si="3"/>
        <v/>
      </c>
      <c r="U28" s="103" t="str">
        <f t="shared" si="18"/>
        <v/>
      </c>
      <c r="V28" s="103" t="str">
        <f t="shared" si="4"/>
        <v/>
      </c>
      <c r="W28" s="103" t="str">
        <f t="shared" si="5"/>
        <v/>
      </c>
      <c r="X28" s="103">
        <f t="shared" si="6"/>
        <v>0</v>
      </c>
      <c r="Y28" s="164" t="b">
        <f t="shared" si="7"/>
        <v>0</v>
      </c>
      <c r="Z28" s="164" t="b">
        <f t="shared" si="8"/>
        <v>0</v>
      </c>
      <c r="AA28" s="164" t="b">
        <f t="shared" si="9"/>
        <v>0</v>
      </c>
      <c r="AB28" s="164" t="b">
        <f t="shared" si="10"/>
        <v>0</v>
      </c>
      <c r="AC28" s="164" t="b">
        <f t="shared" si="11"/>
        <v>0</v>
      </c>
      <c r="AD28" s="164" t="b">
        <f t="shared" si="19"/>
        <v>0</v>
      </c>
      <c r="AE28" s="164" t="b">
        <f t="shared" si="20"/>
        <v>0</v>
      </c>
      <c r="AF28" s="164" t="b">
        <f t="shared" si="21"/>
        <v>0</v>
      </c>
      <c r="AG28" s="164" t="b">
        <f t="shared" si="22"/>
        <v>0</v>
      </c>
      <c r="AH28" s="164" t="b">
        <f t="shared" si="23"/>
        <v>0</v>
      </c>
      <c r="AI28" s="169" t="str">
        <f t="shared" si="12"/>
        <v/>
      </c>
      <c r="AJ28" s="265" t="str">
        <f t="shared" si="13"/>
        <v/>
      </c>
      <c r="AK28" s="242" t="str">
        <f t="shared" si="24"/>
        <v/>
      </c>
      <c r="AL28" s="167" t="str">
        <f t="shared" si="25"/>
        <v/>
      </c>
      <c r="AM28" s="168">
        <f t="shared" si="26"/>
        <v>0</v>
      </c>
      <c r="AN28" s="149" t="str">
        <f t="shared" si="27"/>
        <v/>
      </c>
      <c r="AO28" s="150" t="str">
        <f t="shared" si="28"/>
        <v/>
      </c>
      <c r="AP28" s="138"/>
      <c r="AQ28" s="167" t="str">
        <f t="shared" si="29"/>
        <v/>
      </c>
      <c r="AR28" s="245" t="str">
        <f t="shared" si="30"/>
        <v/>
      </c>
      <c r="AS28" s="245" t="str">
        <f t="shared" si="31"/>
        <v/>
      </c>
      <c r="AT28" s="245" t="str">
        <f t="shared" si="32"/>
        <v/>
      </c>
      <c r="AU28" s="244"/>
      <c r="AV28" s="245" t="str">
        <f t="shared" si="34"/>
        <v/>
      </c>
      <c r="AW28" s="245">
        <f t="shared" si="35"/>
        <v>0</v>
      </c>
      <c r="AX28" s="244"/>
      <c r="AY28" s="243" t="str">
        <f t="shared" si="33"/>
        <v/>
      </c>
      <c r="AZ28" s="61">
        <f t="shared" si="14"/>
        <v>0</v>
      </c>
    </row>
    <row r="29" spans="1:52" ht="15" customHeight="1" x14ac:dyDescent="0.25">
      <c r="A29">
        <v>12</v>
      </c>
      <c r="B29" s="17">
        <f>'M3'!B29</f>
        <v>0</v>
      </c>
      <c r="C29" s="260" t="str">
        <f>IF('M3'!C29="","",IF('M3'!C29&gt;0,'M3'!C29))</f>
        <v/>
      </c>
      <c r="D29" s="138"/>
      <c r="E29" s="138"/>
      <c r="F29" s="159"/>
      <c r="G29" s="172"/>
      <c r="H29" s="171"/>
      <c r="I29" s="171"/>
      <c r="J29" s="171"/>
      <c r="K29" s="171"/>
      <c r="L29" s="173"/>
      <c r="M29" s="162">
        <f t="shared" si="15"/>
        <v>0</v>
      </c>
      <c r="N29" s="163" t="str">
        <f t="shared" si="16"/>
        <v/>
      </c>
      <c r="O29" s="163" t="str">
        <f t="shared" si="0"/>
        <v/>
      </c>
      <c r="P29" s="163" t="str">
        <f t="shared" si="0"/>
        <v/>
      </c>
      <c r="Q29" s="163">
        <f t="shared" si="17"/>
        <v>0</v>
      </c>
      <c r="R29" s="103" t="str">
        <f t="shared" si="1"/>
        <v/>
      </c>
      <c r="S29" s="103" t="str">
        <f t="shared" si="2"/>
        <v/>
      </c>
      <c r="T29" s="103" t="str">
        <f t="shared" si="3"/>
        <v/>
      </c>
      <c r="U29" s="103" t="str">
        <f t="shared" si="18"/>
        <v/>
      </c>
      <c r="V29" s="103" t="str">
        <f t="shared" si="4"/>
        <v/>
      </c>
      <c r="W29" s="103" t="str">
        <f t="shared" si="5"/>
        <v/>
      </c>
      <c r="X29" s="103">
        <f t="shared" si="6"/>
        <v>0</v>
      </c>
      <c r="Y29" s="164" t="b">
        <f t="shared" si="7"/>
        <v>0</v>
      </c>
      <c r="Z29" s="164" t="b">
        <f t="shared" si="8"/>
        <v>0</v>
      </c>
      <c r="AA29" s="164" t="b">
        <f t="shared" si="9"/>
        <v>0</v>
      </c>
      <c r="AB29" s="164" t="b">
        <f t="shared" si="10"/>
        <v>0</v>
      </c>
      <c r="AC29" s="164" t="b">
        <f t="shared" si="11"/>
        <v>0</v>
      </c>
      <c r="AD29" s="164" t="b">
        <f t="shared" si="19"/>
        <v>0</v>
      </c>
      <c r="AE29" s="164" t="b">
        <f t="shared" si="20"/>
        <v>0</v>
      </c>
      <c r="AF29" s="164" t="b">
        <f t="shared" si="21"/>
        <v>0</v>
      </c>
      <c r="AG29" s="164" t="b">
        <f t="shared" si="22"/>
        <v>0</v>
      </c>
      <c r="AH29" s="164" t="b">
        <f t="shared" si="23"/>
        <v>0</v>
      </c>
      <c r="AI29" s="169" t="str">
        <f t="shared" si="12"/>
        <v/>
      </c>
      <c r="AJ29" s="265" t="str">
        <f t="shared" si="13"/>
        <v/>
      </c>
      <c r="AK29" s="242" t="str">
        <f t="shared" si="24"/>
        <v/>
      </c>
      <c r="AL29" s="167" t="str">
        <f t="shared" si="25"/>
        <v/>
      </c>
      <c r="AM29" s="168">
        <f t="shared" si="26"/>
        <v>0</v>
      </c>
      <c r="AN29" s="149" t="str">
        <f t="shared" si="27"/>
        <v/>
      </c>
      <c r="AO29" s="150" t="str">
        <f t="shared" si="28"/>
        <v/>
      </c>
      <c r="AP29" s="138"/>
      <c r="AQ29" s="167" t="str">
        <f t="shared" si="29"/>
        <v/>
      </c>
      <c r="AR29" s="245" t="str">
        <f t="shared" si="30"/>
        <v/>
      </c>
      <c r="AS29" s="245" t="str">
        <f t="shared" si="31"/>
        <v/>
      </c>
      <c r="AT29" s="245" t="str">
        <f t="shared" si="32"/>
        <v/>
      </c>
      <c r="AU29" s="244"/>
      <c r="AV29" s="245" t="str">
        <f t="shared" si="34"/>
        <v/>
      </c>
      <c r="AW29" s="245">
        <f t="shared" si="35"/>
        <v>0</v>
      </c>
      <c r="AX29" s="244"/>
      <c r="AY29" s="243" t="str">
        <f t="shared" si="33"/>
        <v/>
      </c>
      <c r="AZ29" s="61">
        <f t="shared" si="14"/>
        <v>0</v>
      </c>
    </row>
    <row r="30" spans="1:52" ht="15" customHeight="1" x14ac:dyDescent="0.25">
      <c r="A30">
        <v>13</v>
      </c>
      <c r="B30" s="17">
        <f>'M3'!B30</f>
        <v>0</v>
      </c>
      <c r="C30" s="260" t="str">
        <f>IF('M3'!C30="","",IF('M3'!C30&gt;0,'M3'!C30))</f>
        <v/>
      </c>
      <c r="D30" s="138"/>
      <c r="E30" s="138"/>
      <c r="F30" s="159"/>
      <c r="G30" s="172"/>
      <c r="H30" s="171"/>
      <c r="I30" s="171"/>
      <c r="J30" s="171"/>
      <c r="K30" s="171"/>
      <c r="L30" s="173"/>
      <c r="M30" s="162">
        <f t="shared" si="15"/>
        <v>0</v>
      </c>
      <c r="N30" s="163" t="str">
        <f t="shared" si="16"/>
        <v/>
      </c>
      <c r="O30" s="163" t="str">
        <f t="shared" si="0"/>
        <v/>
      </c>
      <c r="P30" s="163" t="str">
        <f t="shared" si="0"/>
        <v/>
      </c>
      <c r="Q30" s="163">
        <f t="shared" si="17"/>
        <v>0</v>
      </c>
      <c r="R30" s="103" t="str">
        <f t="shared" si="1"/>
        <v/>
      </c>
      <c r="S30" s="103" t="str">
        <f t="shared" si="2"/>
        <v/>
      </c>
      <c r="T30" s="103" t="str">
        <f t="shared" si="3"/>
        <v/>
      </c>
      <c r="U30" s="103" t="str">
        <f t="shared" si="18"/>
        <v/>
      </c>
      <c r="V30" s="103" t="str">
        <f t="shared" si="4"/>
        <v/>
      </c>
      <c r="W30" s="103" t="str">
        <f t="shared" si="5"/>
        <v/>
      </c>
      <c r="X30" s="103">
        <f t="shared" si="6"/>
        <v>0</v>
      </c>
      <c r="Y30" s="164" t="b">
        <f t="shared" si="7"/>
        <v>0</v>
      </c>
      <c r="Z30" s="164" t="b">
        <f t="shared" si="8"/>
        <v>0</v>
      </c>
      <c r="AA30" s="164" t="b">
        <f t="shared" si="9"/>
        <v>0</v>
      </c>
      <c r="AB30" s="164" t="b">
        <f t="shared" si="10"/>
        <v>0</v>
      </c>
      <c r="AC30" s="164" t="b">
        <f t="shared" si="11"/>
        <v>0</v>
      </c>
      <c r="AD30" s="164" t="b">
        <f t="shared" si="19"/>
        <v>0</v>
      </c>
      <c r="AE30" s="164" t="b">
        <f t="shared" si="20"/>
        <v>0</v>
      </c>
      <c r="AF30" s="164" t="b">
        <f t="shared" si="21"/>
        <v>0</v>
      </c>
      <c r="AG30" s="164" t="b">
        <f t="shared" si="22"/>
        <v>0</v>
      </c>
      <c r="AH30" s="164" t="b">
        <f t="shared" si="23"/>
        <v>0</v>
      </c>
      <c r="AI30" s="169" t="str">
        <f t="shared" si="12"/>
        <v/>
      </c>
      <c r="AJ30" s="265" t="str">
        <f t="shared" si="13"/>
        <v/>
      </c>
      <c r="AK30" s="242" t="str">
        <f t="shared" si="24"/>
        <v/>
      </c>
      <c r="AL30" s="167" t="str">
        <f t="shared" si="25"/>
        <v/>
      </c>
      <c r="AM30" s="168">
        <f t="shared" si="26"/>
        <v>0</v>
      </c>
      <c r="AN30" s="149" t="str">
        <f t="shared" si="27"/>
        <v/>
      </c>
      <c r="AO30" s="150" t="str">
        <f t="shared" si="28"/>
        <v/>
      </c>
      <c r="AP30" s="138"/>
      <c r="AQ30" s="167" t="str">
        <f t="shared" si="29"/>
        <v/>
      </c>
      <c r="AR30" s="245" t="str">
        <f t="shared" si="30"/>
        <v/>
      </c>
      <c r="AS30" s="245" t="str">
        <f t="shared" si="31"/>
        <v/>
      </c>
      <c r="AT30" s="245" t="str">
        <f t="shared" si="32"/>
        <v/>
      </c>
      <c r="AU30" s="244"/>
      <c r="AV30" s="245" t="str">
        <f t="shared" si="34"/>
        <v/>
      </c>
      <c r="AW30" s="245">
        <f t="shared" si="35"/>
        <v>0</v>
      </c>
      <c r="AX30" s="244"/>
      <c r="AY30" s="243" t="str">
        <f t="shared" si="33"/>
        <v/>
      </c>
      <c r="AZ30" s="61">
        <f t="shared" si="14"/>
        <v>0</v>
      </c>
    </row>
    <row r="31" spans="1:52" ht="15" customHeight="1" x14ac:dyDescent="0.25">
      <c r="A31">
        <v>14</v>
      </c>
      <c r="B31" s="17">
        <f>'M3'!B31</f>
        <v>0</v>
      </c>
      <c r="C31" s="260" t="str">
        <f>IF('M3'!C31="","",IF('M3'!C31&gt;0,'M3'!C31))</f>
        <v/>
      </c>
      <c r="D31" s="138"/>
      <c r="E31" s="138"/>
      <c r="F31" s="159"/>
      <c r="G31" s="172"/>
      <c r="H31" s="171"/>
      <c r="I31" s="171"/>
      <c r="J31" s="171"/>
      <c r="K31" s="171"/>
      <c r="L31" s="173"/>
      <c r="M31" s="162">
        <f t="shared" si="15"/>
        <v>0</v>
      </c>
      <c r="N31" s="163" t="str">
        <f t="shared" si="16"/>
        <v/>
      </c>
      <c r="O31" s="163" t="str">
        <f t="shared" si="0"/>
        <v/>
      </c>
      <c r="P31" s="163" t="str">
        <f t="shared" si="0"/>
        <v/>
      </c>
      <c r="Q31" s="163">
        <f t="shared" si="17"/>
        <v>0</v>
      </c>
      <c r="R31" s="103" t="str">
        <f t="shared" si="1"/>
        <v/>
      </c>
      <c r="S31" s="103" t="str">
        <f t="shared" si="2"/>
        <v/>
      </c>
      <c r="T31" s="103" t="str">
        <f t="shared" si="3"/>
        <v/>
      </c>
      <c r="U31" s="103" t="str">
        <f t="shared" si="18"/>
        <v/>
      </c>
      <c r="V31" s="103" t="str">
        <f t="shared" si="4"/>
        <v/>
      </c>
      <c r="W31" s="103" t="str">
        <f t="shared" si="5"/>
        <v/>
      </c>
      <c r="X31" s="103">
        <f t="shared" si="6"/>
        <v>0</v>
      </c>
      <c r="Y31" s="164" t="b">
        <f t="shared" si="7"/>
        <v>0</v>
      </c>
      <c r="Z31" s="164" t="b">
        <f t="shared" si="8"/>
        <v>0</v>
      </c>
      <c r="AA31" s="164" t="b">
        <f t="shared" si="9"/>
        <v>0</v>
      </c>
      <c r="AB31" s="164" t="b">
        <f t="shared" si="10"/>
        <v>0</v>
      </c>
      <c r="AC31" s="164" t="b">
        <f t="shared" si="11"/>
        <v>0</v>
      </c>
      <c r="AD31" s="164" t="b">
        <f t="shared" si="19"/>
        <v>0</v>
      </c>
      <c r="AE31" s="164" t="b">
        <f t="shared" si="20"/>
        <v>0</v>
      </c>
      <c r="AF31" s="164" t="b">
        <f t="shared" si="21"/>
        <v>0</v>
      </c>
      <c r="AG31" s="164" t="b">
        <f t="shared" si="22"/>
        <v>0</v>
      </c>
      <c r="AH31" s="164" t="b">
        <f t="shared" si="23"/>
        <v>0</v>
      </c>
      <c r="AI31" s="169" t="str">
        <f t="shared" si="12"/>
        <v/>
      </c>
      <c r="AJ31" s="265" t="str">
        <f t="shared" si="13"/>
        <v/>
      </c>
      <c r="AK31" s="242" t="str">
        <f t="shared" si="24"/>
        <v/>
      </c>
      <c r="AL31" s="167" t="str">
        <f t="shared" si="25"/>
        <v/>
      </c>
      <c r="AM31" s="168">
        <f t="shared" si="26"/>
        <v>0</v>
      </c>
      <c r="AN31" s="149" t="str">
        <f t="shared" si="27"/>
        <v/>
      </c>
      <c r="AO31" s="150" t="str">
        <f t="shared" si="28"/>
        <v/>
      </c>
      <c r="AP31" s="138"/>
      <c r="AQ31" s="167" t="str">
        <f t="shared" si="29"/>
        <v/>
      </c>
      <c r="AR31" s="245" t="str">
        <f t="shared" si="30"/>
        <v/>
      </c>
      <c r="AS31" s="245" t="str">
        <f t="shared" si="31"/>
        <v/>
      </c>
      <c r="AT31" s="245" t="str">
        <f t="shared" si="32"/>
        <v/>
      </c>
      <c r="AU31" s="244"/>
      <c r="AV31" s="245" t="str">
        <f t="shared" si="34"/>
        <v/>
      </c>
      <c r="AW31" s="245">
        <f t="shared" si="35"/>
        <v>0</v>
      </c>
      <c r="AX31" s="244"/>
      <c r="AY31" s="243" t="str">
        <f t="shared" si="33"/>
        <v/>
      </c>
      <c r="AZ31" s="61">
        <f t="shared" si="14"/>
        <v>0</v>
      </c>
    </row>
    <row r="32" spans="1:52" ht="15" customHeight="1" x14ac:dyDescent="0.25">
      <c r="A32">
        <v>15</v>
      </c>
      <c r="B32" s="17">
        <f>'M3'!B32</f>
        <v>0</v>
      </c>
      <c r="C32" s="260" t="str">
        <f>IF('M3'!C32="","",IF('M3'!C32&gt;0,'M3'!C32))</f>
        <v/>
      </c>
      <c r="D32" s="138"/>
      <c r="E32" s="138"/>
      <c r="F32" s="159"/>
      <c r="G32" s="172"/>
      <c r="H32" s="171"/>
      <c r="I32" s="171"/>
      <c r="J32" s="171"/>
      <c r="K32" s="171"/>
      <c r="L32" s="173"/>
      <c r="M32" s="162">
        <f t="shared" si="15"/>
        <v>0</v>
      </c>
      <c r="N32" s="163" t="str">
        <f t="shared" si="16"/>
        <v/>
      </c>
      <c r="O32" s="163" t="str">
        <f t="shared" si="0"/>
        <v/>
      </c>
      <c r="P32" s="163" t="str">
        <f t="shared" si="0"/>
        <v/>
      </c>
      <c r="Q32" s="163">
        <f t="shared" si="17"/>
        <v>0</v>
      </c>
      <c r="R32" s="103" t="str">
        <f t="shared" si="1"/>
        <v/>
      </c>
      <c r="S32" s="103" t="str">
        <f t="shared" si="2"/>
        <v/>
      </c>
      <c r="T32" s="103" t="str">
        <f t="shared" si="3"/>
        <v/>
      </c>
      <c r="U32" s="103" t="str">
        <f t="shared" si="18"/>
        <v/>
      </c>
      <c r="V32" s="103" t="str">
        <f t="shared" si="4"/>
        <v/>
      </c>
      <c r="W32" s="103" t="str">
        <f t="shared" si="5"/>
        <v/>
      </c>
      <c r="X32" s="103">
        <f t="shared" si="6"/>
        <v>0</v>
      </c>
      <c r="Y32" s="164" t="b">
        <f t="shared" si="7"/>
        <v>0</v>
      </c>
      <c r="Z32" s="164" t="b">
        <f t="shared" si="8"/>
        <v>0</v>
      </c>
      <c r="AA32" s="164" t="b">
        <f t="shared" si="9"/>
        <v>0</v>
      </c>
      <c r="AB32" s="164" t="b">
        <f t="shared" si="10"/>
        <v>0</v>
      </c>
      <c r="AC32" s="164" t="b">
        <f t="shared" si="11"/>
        <v>0</v>
      </c>
      <c r="AD32" s="164" t="b">
        <f t="shared" si="19"/>
        <v>0</v>
      </c>
      <c r="AE32" s="164" t="b">
        <f t="shared" si="20"/>
        <v>0</v>
      </c>
      <c r="AF32" s="164" t="b">
        <f t="shared" si="21"/>
        <v>0</v>
      </c>
      <c r="AG32" s="164" t="b">
        <f t="shared" si="22"/>
        <v>0</v>
      </c>
      <c r="AH32" s="164" t="b">
        <f t="shared" si="23"/>
        <v>0</v>
      </c>
      <c r="AI32" s="169" t="str">
        <f t="shared" si="12"/>
        <v/>
      </c>
      <c r="AJ32" s="265" t="str">
        <f t="shared" si="13"/>
        <v/>
      </c>
      <c r="AK32" s="242" t="str">
        <f t="shared" si="24"/>
        <v/>
      </c>
      <c r="AL32" s="167" t="str">
        <f t="shared" si="25"/>
        <v/>
      </c>
      <c r="AM32" s="168">
        <f t="shared" si="26"/>
        <v>0</v>
      </c>
      <c r="AN32" s="149" t="str">
        <f t="shared" si="27"/>
        <v/>
      </c>
      <c r="AO32" s="150" t="str">
        <f t="shared" si="28"/>
        <v/>
      </c>
      <c r="AP32" s="138"/>
      <c r="AQ32" s="167" t="str">
        <f t="shared" si="29"/>
        <v/>
      </c>
      <c r="AR32" s="245" t="str">
        <f t="shared" si="30"/>
        <v/>
      </c>
      <c r="AS32" s="245" t="str">
        <f t="shared" si="31"/>
        <v/>
      </c>
      <c r="AT32" s="245" t="str">
        <f t="shared" si="32"/>
        <v/>
      </c>
      <c r="AU32" s="244"/>
      <c r="AV32" s="245" t="str">
        <f t="shared" si="34"/>
        <v/>
      </c>
      <c r="AW32" s="245">
        <f t="shared" si="35"/>
        <v>0</v>
      </c>
      <c r="AX32" s="244"/>
      <c r="AY32" s="243" t="str">
        <f t="shared" si="33"/>
        <v/>
      </c>
      <c r="AZ32" s="61">
        <f t="shared" si="14"/>
        <v>0</v>
      </c>
    </row>
    <row r="33" spans="1:52" ht="15" customHeight="1" x14ac:dyDescent="0.25">
      <c r="A33">
        <v>16</v>
      </c>
      <c r="B33" s="17">
        <f>'M3'!B33</f>
        <v>0</v>
      </c>
      <c r="C33" s="260" t="str">
        <f>IF('M3'!C33="","",IF('M3'!C33&gt;0,'M3'!C33))</f>
        <v/>
      </c>
      <c r="D33" s="138"/>
      <c r="E33" s="138"/>
      <c r="F33" s="159"/>
      <c r="G33" s="172"/>
      <c r="H33" s="171"/>
      <c r="I33" s="171"/>
      <c r="J33" s="171"/>
      <c r="K33" s="171"/>
      <c r="L33" s="173"/>
      <c r="M33" s="162">
        <f t="shared" si="15"/>
        <v>0</v>
      </c>
      <c r="N33" s="163" t="str">
        <f t="shared" si="16"/>
        <v/>
      </c>
      <c r="O33" s="163" t="str">
        <f t="shared" si="0"/>
        <v/>
      </c>
      <c r="P33" s="163" t="str">
        <f t="shared" si="0"/>
        <v/>
      </c>
      <c r="Q33" s="163">
        <f t="shared" si="17"/>
        <v>0</v>
      </c>
      <c r="R33" s="103" t="str">
        <f t="shared" si="1"/>
        <v/>
      </c>
      <c r="S33" s="103" t="str">
        <f t="shared" si="2"/>
        <v/>
      </c>
      <c r="T33" s="103" t="str">
        <f t="shared" si="3"/>
        <v/>
      </c>
      <c r="U33" s="103" t="str">
        <f t="shared" si="18"/>
        <v/>
      </c>
      <c r="V33" s="103" t="str">
        <f t="shared" si="4"/>
        <v/>
      </c>
      <c r="W33" s="103" t="str">
        <f t="shared" si="5"/>
        <v/>
      </c>
      <c r="X33" s="103">
        <f t="shared" si="6"/>
        <v>0</v>
      </c>
      <c r="Y33" s="164" t="b">
        <f t="shared" si="7"/>
        <v>0</v>
      </c>
      <c r="Z33" s="164" t="b">
        <f t="shared" si="8"/>
        <v>0</v>
      </c>
      <c r="AA33" s="164" t="b">
        <f t="shared" si="9"/>
        <v>0</v>
      </c>
      <c r="AB33" s="164" t="b">
        <f t="shared" si="10"/>
        <v>0</v>
      </c>
      <c r="AC33" s="164" t="b">
        <f t="shared" si="11"/>
        <v>0</v>
      </c>
      <c r="AD33" s="164" t="b">
        <f t="shared" si="19"/>
        <v>0</v>
      </c>
      <c r="AE33" s="164" t="b">
        <f t="shared" si="20"/>
        <v>0</v>
      </c>
      <c r="AF33" s="164" t="b">
        <f t="shared" si="21"/>
        <v>0</v>
      </c>
      <c r="AG33" s="164" t="b">
        <f t="shared" si="22"/>
        <v>0</v>
      </c>
      <c r="AH33" s="164" t="b">
        <f t="shared" si="23"/>
        <v>0</v>
      </c>
      <c r="AI33" s="169" t="str">
        <f t="shared" si="12"/>
        <v/>
      </c>
      <c r="AJ33" s="265" t="str">
        <f t="shared" si="13"/>
        <v/>
      </c>
      <c r="AK33" s="242" t="str">
        <f t="shared" si="24"/>
        <v/>
      </c>
      <c r="AL33" s="167" t="str">
        <f t="shared" si="25"/>
        <v/>
      </c>
      <c r="AM33" s="168">
        <f t="shared" si="26"/>
        <v>0</v>
      </c>
      <c r="AN33" s="149" t="str">
        <f t="shared" si="27"/>
        <v/>
      </c>
      <c r="AO33" s="150" t="str">
        <f t="shared" si="28"/>
        <v/>
      </c>
      <c r="AP33" s="138"/>
      <c r="AQ33" s="167" t="str">
        <f t="shared" si="29"/>
        <v/>
      </c>
      <c r="AR33" s="245" t="str">
        <f t="shared" si="30"/>
        <v/>
      </c>
      <c r="AS33" s="245" t="str">
        <f t="shared" si="31"/>
        <v/>
      </c>
      <c r="AT33" s="245" t="str">
        <f t="shared" si="32"/>
        <v/>
      </c>
      <c r="AU33" s="244"/>
      <c r="AV33" s="245" t="str">
        <f t="shared" si="34"/>
        <v/>
      </c>
      <c r="AW33" s="245">
        <f t="shared" si="35"/>
        <v>0</v>
      </c>
      <c r="AX33" s="244"/>
      <c r="AY33" s="243" t="str">
        <f t="shared" si="33"/>
        <v/>
      </c>
      <c r="AZ33" s="61">
        <f t="shared" si="14"/>
        <v>0</v>
      </c>
    </row>
    <row r="34" spans="1:52" ht="15" customHeight="1" x14ac:dyDescent="0.25">
      <c r="A34">
        <v>17</v>
      </c>
      <c r="B34" s="17">
        <f>'M3'!B34</f>
        <v>0</v>
      </c>
      <c r="C34" s="260" t="str">
        <f>IF('M3'!C34="","",IF('M3'!C34&gt;0,'M3'!C34))</f>
        <v/>
      </c>
      <c r="D34" s="138"/>
      <c r="E34" s="138"/>
      <c r="F34" s="159"/>
      <c r="G34" s="172"/>
      <c r="H34" s="171"/>
      <c r="I34" s="171"/>
      <c r="J34" s="171"/>
      <c r="K34" s="171"/>
      <c r="L34" s="173"/>
      <c r="M34" s="162">
        <f t="shared" si="15"/>
        <v>0</v>
      </c>
      <c r="N34" s="163" t="str">
        <f t="shared" si="16"/>
        <v/>
      </c>
      <c r="O34" s="163" t="str">
        <f t="shared" si="0"/>
        <v/>
      </c>
      <c r="P34" s="163" t="str">
        <f t="shared" si="0"/>
        <v/>
      </c>
      <c r="Q34" s="163">
        <f t="shared" si="17"/>
        <v>0</v>
      </c>
      <c r="R34" s="103" t="str">
        <f t="shared" si="1"/>
        <v/>
      </c>
      <c r="S34" s="103" t="str">
        <f t="shared" si="2"/>
        <v/>
      </c>
      <c r="T34" s="103" t="str">
        <f t="shared" si="3"/>
        <v/>
      </c>
      <c r="U34" s="103" t="str">
        <f t="shared" si="18"/>
        <v/>
      </c>
      <c r="V34" s="103" t="str">
        <f t="shared" si="4"/>
        <v/>
      </c>
      <c r="W34" s="103" t="str">
        <f t="shared" si="5"/>
        <v/>
      </c>
      <c r="X34" s="103">
        <f t="shared" si="6"/>
        <v>0</v>
      </c>
      <c r="Y34" s="164" t="b">
        <f t="shared" si="7"/>
        <v>0</v>
      </c>
      <c r="Z34" s="164" t="b">
        <f t="shared" si="8"/>
        <v>0</v>
      </c>
      <c r="AA34" s="164" t="b">
        <f t="shared" si="9"/>
        <v>0</v>
      </c>
      <c r="AB34" s="164" t="b">
        <f t="shared" si="10"/>
        <v>0</v>
      </c>
      <c r="AC34" s="164" t="b">
        <f t="shared" si="11"/>
        <v>0</v>
      </c>
      <c r="AD34" s="164" t="b">
        <f t="shared" si="19"/>
        <v>0</v>
      </c>
      <c r="AE34" s="164" t="b">
        <f t="shared" si="20"/>
        <v>0</v>
      </c>
      <c r="AF34" s="164" t="b">
        <f t="shared" si="21"/>
        <v>0</v>
      </c>
      <c r="AG34" s="164" t="b">
        <f t="shared" si="22"/>
        <v>0</v>
      </c>
      <c r="AH34" s="164" t="b">
        <f t="shared" si="23"/>
        <v>0</v>
      </c>
      <c r="AI34" s="169" t="str">
        <f t="shared" si="12"/>
        <v/>
      </c>
      <c r="AJ34" s="265" t="str">
        <f t="shared" si="13"/>
        <v/>
      </c>
      <c r="AK34" s="242" t="str">
        <f t="shared" si="24"/>
        <v/>
      </c>
      <c r="AL34" s="167" t="str">
        <f t="shared" si="25"/>
        <v/>
      </c>
      <c r="AM34" s="168">
        <f t="shared" si="26"/>
        <v>0</v>
      </c>
      <c r="AN34" s="149" t="str">
        <f t="shared" si="27"/>
        <v/>
      </c>
      <c r="AO34" s="150" t="str">
        <f t="shared" si="28"/>
        <v/>
      </c>
      <c r="AP34" s="138"/>
      <c r="AQ34" s="167" t="str">
        <f t="shared" si="29"/>
        <v/>
      </c>
      <c r="AR34" s="245" t="str">
        <f t="shared" si="30"/>
        <v/>
      </c>
      <c r="AS34" s="245" t="str">
        <f t="shared" si="31"/>
        <v/>
      </c>
      <c r="AT34" s="245" t="str">
        <f t="shared" si="32"/>
        <v/>
      </c>
      <c r="AU34" s="244"/>
      <c r="AV34" s="245" t="str">
        <f t="shared" si="34"/>
        <v/>
      </c>
      <c r="AW34" s="245">
        <f t="shared" si="35"/>
        <v>0</v>
      </c>
      <c r="AX34" s="244"/>
      <c r="AY34" s="243" t="str">
        <f t="shared" si="33"/>
        <v/>
      </c>
      <c r="AZ34" s="61">
        <f t="shared" si="14"/>
        <v>0</v>
      </c>
    </row>
    <row r="35" spans="1:52" ht="15" customHeight="1" x14ac:dyDescent="0.25">
      <c r="A35">
        <v>18</v>
      </c>
      <c r="B35" s="17">
        <f>'M3'!B35</f>
        <v>0</v>
      </c>
      <c r="C35" s="260" t="str">
        <f>IF('M3'!C35="","",IF('M3'!C35&gt;0,'M3'!C35))</f>
        <v/>
      </c>
      <c r="D35" s="138"/>
      <c r="E35" s="138"/>
      <c r="F35" s="159"/>
      <c r="G35" s="172"/>
      <c r="H35" s="171"/>
      <c r="I35" s="171"/>
      <c r="J35" s="171"/>
      <c r="K35" s="171"/>
      <c r="L35" s="173"/>
      <c r="M35" s="162">
        <f t="shared" si="15"/>
        <v>0</v>
      </c>
      <c r="N35" s="163" t="str">
        <f t="shared" si="16"/>
        <v/>
      </c>
      <c r="O35" s="163" t="str">
        <f t="shared" si="0"/>
        <v/>
      </c>
      <c r="P35" s="163" t="str">
        <f t="shared" si="0"/>
        <v/>
      </c>
      <c r="Q35" s="163">
        <f t="shared" si="17"/>
        <v>0</v>
      </c>
      <c r="R35" s="103" t="str">
        <f t="shared" si="1"/>
        <v/>
      </c>
      <c r="S35" s="103" t="str">
        <f t="shared" si="2"/>
        <v/>
      </c>
      <c r="T35" s="103" t="str">
        <f t="shared" si="3"/>
        <v/>
      </c>
      <c r="U35" s="103" t="str">
        <f t="shared" si="18"/>
        <v/>
      </c>
      <c r="V35" s="103" t="str">
        <f t="shared" si="4"/>
        <v/>
      </c>
      <c r="W35" s="103" t="str">
        <f t="shared" si="5"/>
        <v/>
      </c>
      <c r="X35" s="103">
        <f t="shared" si="6"/>
        <v>0</v>
      </c>
      <c r="Y35" s="164" t="b">
        <f t="shared" si="7"/>
        <v>0</v>
      </c>
      <c r="Z35" s="164" t="b">
        <f t="shared" si="8"/>
        <v>0</v>
      </c>
      <c r="AA35" s="164" t="b">
        <f t="shared" si="9"/>
        <v>0</v>
      </c>
      <c r="AB35" s="164" t="b">
        <f t="shared" si="10"/>
        <v>0</v>
      </c>
      <c r="AC35" s="164" t="b">
        <f t="shared" si="11"/>
        <v>0</v>
      </c>
      <c r="AD35" s="164" t="b">
        <f t="shared" si="19"/>
        <v>0</v>
      </c>
      <c r="AE35" s="164" t="b">
        <f t="shared" si="20"/>
        <v>0</v>
      </c>
      <c r="AF35" s="164" t="b">
        <f t="shared" si="21"/>
        <v>0</v>
      </c>
      <c r="AG35" s="164" t="b">
        <f t="shared" si="22"/>
        <v>0</v>
      </c>
      <c r="AH35" s="164" t="b">
        <f t="shared" si="23"/>
        <v>0</v>
      </c>
      <c r="AI35" s="169" t="str">
        <f t="shared" si="12"/>
        <v/>
      </c>
      <c r="AJ35" s="265" t="str">
        <f t="shared" si="13"/>
        <v/>
      </c>
      <c r="AK35" s="242" t="str">
        <f t="shared" si="24"/>
        <v/>
      </c>
      <c r="AL35" s="167" t="str">
        <f t="shared" si="25"/>
        <v/>
      </c>
      <c r="AM35" s="168">
        <f t="shared" si="26"/>
        <v>0</v>
      </c>
      <c r="AN35" s="149" t="str">
        <f t="shared" si="27"/>
        <v/>
      </c>
      <c r="AO35" s="150" t="str">
        <f t="shared" si="28"/>
        <v/>
      </c>
      <c r="AP35" s="138"/>
      <c r="AQ35" s="167" t="str">
        <f t="shared" si="29"/>
        <v/>
      </c>
      <c r="AR35" s="245" t="str">
        <f t="shared" si="30"/>
        <v/>
      </c>
      <c r="AS35" s="245" t="str">
        <f t="shared" si="31"/>
        <v/>
      </c>
      <c r="AT35" s="245" t="str">
        <f t="shared" si="32"/>
        <v/>
      </c>
      <c r="AU35" s="244"/>
      <c r="AV35" s="245" t="str">
        <f t="shared" si="34"/>
        <v/>
      </c>
      <c r="AW35" s="245">
        <f t="shared" si="35"/>
        <v>0</v>
      </c>
      <c r="AX35" s="244"/>
      <c r="AY35" s="243" t="str">
        <f t="shared" si="33"/>
        <v/>
      </c>
      <c r="AZ35" s="61">
        <f t="shared" si="14"/>
        <v>0</v>
      </c>
    </row>
    <row r="36" spans="1:52" ht="15" customHeight="1" x14ac:dyDescent="0.25">
      <c r="A36">
        <v>19</v>
      </c>
      <c r="B36" s="17">
        <f>'M3'!B36</f>
        <v>0</v>
      </c>
      <c r="C36" s="260" t="str">
        <f>IF('M3'!C36="","",IF('M3'!C36&gt;0,'M3'!C36))</f>
        <v/>
      </c>
      <c r="D36" s="138"/>
      <c r="E36" s="138"/>
      <c r="F36" s="159"/>
      <c r="G36" s="172"/>
      <c r="H36" s="171"/>
      <c r="I36" s="171"/>
      <c r="J36" s="171"/>
      <c r="K36" s="171"/>
      <c r="L36" s="173"/>
      <c r="M36" s="162">
        <f t="shared" si="15"/>
        <v>0</v>
      </c>
      <c r="N36" s="163" t="str">
        <f t="shared" si="16"/>
        <v/>
      </c>
      <c r="O36" s="163" t="str">
        <f t="shared" si="0"/>
        <v/>
      </c>
      <c r="P36" s="163" t="str">
        <f t="shared" si="0"/>
        <v/>
      </c>
      <c r="Q36" s="163">
        <f t="shared" si="17"/>
        <v>0</v>
      </c>
      <c r="R36" s="103" t="str">
        <f t="shared" si="1"/>
        <v/>
      </c>
      <c r="S36" s="103" t="str">
        <f t="shared" si="2"/>
        <v/>
      </c>
      <c r="T36" s="103" t="str">
        <f t="shared" si="3"/>
        <v/>
      </c>
      <c r="U36" s="103" t="str">
        <f t="shared" si="18"/>
        <v/>
      </c>
      <c r="V36" s="103" t="str">
        <f t="shared" si="4"/>
        <v/>
      </c>
      <c r="W36" s="103" t="str">
        <f t="shared" si="5"/>
        <v/>
      </c>
      <c r="X36" s="103">
        <f t="shared" si="6"/>
        <v>0</v>
      </c>
      <c r="Y36" s="164" t="b">
        <f t="shared" si="7"/>
        <v>0</v>
      </c>
      <c r="Z36" s="164" t="b">
        <f t="shared" si="8"/>
        <v>0</v>
      </c>
      <c r="AA36" s="164" t="b">
        <f t="shared" si="9"/>
        <v>0</v>
      </c>
      <c r="AB36" s="164" t="b">
        <f t="shared" si="10"/>
        <v>0</v>
      </c>
      <c r="AC36" s="164" t="b">
        <f t="shared" si="11"/>
        <v>0</v>
      </c>
      <c r="AD36" s="164" t="b">
        <f t="shared" si="19"/>
        <v>0</v>
      </c>
      <c r="AE36" s="164" t="b">
        <f t="shared" si="20"/>
        <v>0</v>
      </c>
      <c r="AF36" s="164" t="b">
        <f t="shared" si="21"/>
        <v>0</v>
      </c>
      <c r="AG36" s="164" t="b">
        <f t="shared" si="22"/>
        <v>0</v>
      </c>
      <c r="AH36" s="164" t="b">
        <f t="shared" si="23"/>
        <v>0</v>
      </c>
      <c r="AI36" s="169" t="str">
        <f t="shared" si="12"/>
        <v/>
      </c>
      <c r="AJ36" s="265" t="str">
        <f t="shared" si="13"/>
        <v/>
      </c>
      <c r="AK36" s="242" t="str">
        <f t="shared" si="24"/>
        <v/>
      </c>
      <c r="AL36" s="167" t="str">
        <f t="shared" si="25"/>
        <v/>
      </c>
      <c r="AM36" s="168">
        <f t="shared" si="26"/>
        <v>0</v>
      </c>
      <c r="AN36" s="149" t="str">
        <f t="shared" si="27"/>
        <v/>
      </c>
      <c r="AO36" s="150" t="str">
        <f t="shared" si="28"/>
        <v/>
      </c>
      <c r="AP36" s="138"/>
      <c r="AQ36" s="167" t="str">
        <f t="shared" si="29"/>
        <v/>
      </c>
      <c r="AR36" s="245" t="str">
        <f t="shared" si="30"/>
        <v/>
      </c>
      <c r="AS36" s="245" t="str">
        <f t="shared" si="31"/>
        <v/>
      </c>
      <c r="AT36" s="245" t="str">
        <f t="shared" si="32"/>
        <v/>
      </c>
      <c r="AU36" s="244"/>
      <c r="AV36" s="245" t="str">
        <f t="shared" si="34"/>
        <v/>
      </c>
      <c r="AW36" s="245">
        <f t="shared" si="35"/>
        <v>0</v>
      </c>
      <c r="AX36" s="244"/>
      <c r="AY36" s="243" t="str">
        <f t="shared" si="33"/>
        <v/>
      </c>
      <c r="AZ36" s="61">
        <f t="shared" si="14"/>
        <v>0</v>
      </c>
    </row>
    <row r="37" spans="1:52" ht="15" customHeight="1" x14ac:dyDescent="0.25">
      <c r="A37">
        <v>20</v>
      </c>
      <c r="B37" s="17">
        <f>'M3'!B37</f>
        <v>0</v>
      </c>
      <c r="C37" s="260" t="str">
        <f>IF('M3'!C37="","",IF('M3'!C37&gt;0,'M3'!C37))</f>
        <v/>
      </c>
      <c r="D37" s="138"/>
      <c r="E37" s="138"/>
      <c r="F37" s="159"/>
      <c r="G37" s="172"/>
      <c r="H37" s="171"/>
      <c r="I37" s="171"/>
      <c r="J37" s="171"/>
      <c r="K37" s="171"/>
      <c r="L37" s="173"/>
      <c r="M37" s="162">
        <f t="shared" si="15"/>
        <v>0</v>
      </c>
      <c r="N37" s="163" t="str">
        <f t="shared" si="16"/>
        <v/>
      </c>
      <c r="O37" s="163" t="str">
        <f t="shared" si="0"/>
        <v/>
      </c>
      <c r="P37" s="163" t="str">
        <f t="shared" si="0"/>
        <v/>
      </c>
      <c r="Q37" s="163">
        <f t="shared" si="17"/>
        <v>0</v>
      </c>
      <c r="R37" s="103" t="str">
        <f t="shared" si="1"/>
        <v/>
      </c>
      <c r="S37" s="103" t="str">
        <f t="shared" si="2"/>
        <v/>
      </c>
      <c r="T37" s="103" t="str">
        <f t="shared" si="3"/>
        <v/>
      </c>
      <c r="U37" s="103" t="str">
        <f t="shared" si="18"/>
        <v/>
      </c>
      <c r="V37" s="103" t="str">
        <f t="shared" si="4"/>
        <v/>
      </c>
      <c r="W37" s="103" t="str">
        <f t="shared" si="5"/>
        <v/>
      </c>
      <c r="X37" s="103">
        <f t="shared" si="6"/>
        <v>0</v>
      </c>
      <c r="Y37" s="164" t="b">
        <f t="shared" si="7"/>
        <v>0</v>
      </c>
      <c r="Z37" s="164" t="b">
        <f t="shared" si="8"/>
        <v>0</v>
      </c>
      <c r="AA37" s="164" t="b">
        <f t="shared" si="9"/>
        <v>0</v>
      </c>
      <c r="AB37" s="164" t="b">
        <f t="shared" si="10"/>
        <v>0</v>
      </c>
      <c r="AC37" s="164" t="b">
        <f t="shared" si="11"/>
        <v>0</v>
      </c>
      <c r="AD37" s="164" t="b">
        <f t="shared" si="19"/>
        <v>0</v>
      </c>
      <c r="AE37" s="164" t="b">
        <f t="shared" si="20"/>
        <v>0</v>
      </c>
      <c r="AF37" s="164" t="b">
        <f t="shared" si="21"/>
        <v>0</v>
      </c>
      <c r="AG37" s="164" t="b">
        <f t="shared" si="22"/>
        <v>0</v>
      </c>
      <c r="AH37" s="164" t="b">
        <f t="shared" si="23"/>
        <v>0</v>
      </c>
      <c r="AI37" s="169" t="str">
        <f t="shared" si="12"/>
        <v/>
      </c>
      <c r="AJ37" s="265" t="str">
        <f t="shared" si="13"/>
        <v/>
      </c>
      <c r="AK37" s="242" t="str">
        <f t="shared" si="24"/>
        <v/>
      </c>
      <c r="AL37" s="167" t="str">
        <f t="shared" si="25"/>
        <v/>
      </c>
      <c r="AM37" s="168">
        <f t="shared" si="26"/>
        <v>0</v>
      </c>
      <c r="AN37" s="149" t="str">
        <f t="shared" si="27"/>
        <v/>
      </c>
      <c r="AO37" s="150" t="str">
        <f t="shared" si="28"/>
        <v/>
      </c>
      <c r="AP37" s="138"/>
      <c r="AQ37" s="167" t="str">
        <f t="shared" si="29"/>
        <v/>
      </c>
      <c r="AR37" s="245" t="str">
        <f t="shared" si="30"/>
        <v/>
      </c>
      <c r="AS37" s="245" t="str">
        <f t="shared" si="31"/>
        <v/>
      </c>
      <c r="AT37" s="245" t="str">
        <f t="shared" si="32"/>
        <v/>
      </c>
      <c r="AU37" s="244"/>
      <c r="AV37" s="245" t="str">
        <f t="shared" si="34"/>
        <v/>
      </c>
      <c r="AW37" s="245">
        <f t="shared" si="35"/>
        <v>0</v>
      </c>
      <c r="AX37" s="244"/>
      <c r="AY37" s="243" t="str">
        <f t="shared" si="33"/>
        <v/>
      </c>
      <c r="AZ37" s="61">
        <f t="shared" si="14"/>
        <v>0</v>
      </c>
    </row>
    <row r="38" spans="1:52" ht="15" customHeight="1" x14ac:dyDescent="0.25">
      <c r="A38">
        <v>21</v>
      </c>
      <c r="B38" s="17">
        <f>'M3'!B38</f>
        <v>0</v>
      </c>
      <c r="C38" s="260" t="str">
        <f>IF('M3'!C38="","",IF('M3'!C38&gt;0,'M3'!C38))</f>
        <v/>
      </c>
      <c r="D38" s="138"/>
      <c r="E38" s="138"/>
      <c r="F38" s="159"/>
      <c r="G38" s="172"/>
      <c r="H38" s="171"/>
      <c r="I38" s="171"/>
      <c r="J38" s="171"/>
      <c r="K38" s="171"/>
      <c r="L38" s="173"/>
      <c r="M38" s="162">
        <f t="shared" si="15"/>
        <v>0</v>
      </c>
      <c r="N38" s="163" t="str">
        <f t="shared" si="16"/>
        <v/>
      </c>
      <c r="O38" s="163" t="str">
        <f t="shared" si="0"/>
        <v/>
      </c>
      <c r="P38" s="163" t="str">
        <f t="shared" si="0"/>
        <v/>
      </c>
      <c r="Q38" s="163">
        <f t="shared" si="17"/>
        <v>0</v>
      </c>
      <c r="R38" s="103" t="str">
        <f t="shared" si="1"/>
        <v/>
      </c>
      <c r="S38" s="103" t="str">
        <f t="shared" si="2"/>
        <v/>
      </c>
      <c r="T38" s="103" t="str">
        <f t="shared" si="3"/>
        <v/>
      </c>
      <c r="U38" s="103" t="str">
        <f t="shared" si="18"/>
        <v/>
      </c>
      <c r="V38" s="103" t="str">
        <f t="shared" si="4"/>
        <v/>
      </c>
      <c r="W38" s="103" t="str">
        <f t="shared" si="5"/>
        <v/>
      </c>
      <c r="X38" s="103">
        <f t="shared" si="6"/>
        <v>0</v>
      </c>
      <c r="Y38" s="164" t="b">
        <f t="shared" si="7"/>
        <v>0</v>
      </c>
      <c r="Z38" s="164" t="b">
        <f t="shared" si="8"/>
        <v>0</v>
      </c>
      <c r="AA38" s="164" t="b">
        <f t="shared" si="9"/>
        <v>0</v>
      </c>
      <c r="AB38" s="164" t="b">
        <f t="shared" si="10"/>
        <v>0</v>
      </c>
      <c r="AC38" s="164" t="b">
        <f t="shared" si="11"/>
        <v>0</v>
      </c>
      <c r="AD38" s="164" t="b">
        <f t="shared" si="19"/>
        <v>0</v>
      </c>
      <c r="AE38" s="164" t="b">
        <f t="shared" si="20"/>
        <v>0</v>
      </c>
      <c r="AF38" s="164" t="b">
        <f t="shared" si="21"/>
        <v>0</v>
      </c>
      <c r="AG38" s="164" t="b">
        <f t="shared" si="22"/>
        <v>0</v>
      </c>
      <c r="AH38" s="164" t="b">
        <f t="shared" si="23"/>
        <v>0</v>
      </c>
      <c r="AI38" s="169" t="str">
        <f t="shared" si="12"/>
        <v/>
      </c>
      <c r="AJ38" s="265" t="str">
        <f t="shared" si="13"/>
        <v/>
      </c>
      <c r="AK38" s="242" t="str">
        <f t="shared" si="24"/>
        <v/>
      </c>
      <c r="AL38" s="167" t="str">
        <f t="shared" si="25"/>
        <v/>
      </c>
      <c r="AM38" s="168">
        <f t="shared" si="26"/>
        <v>0</v>
      </c>
      <c r="AN38" s="149" t="str">
        <f t="shared" si="27"/>
        <v/>
      </c>
      <c r="AO38" s="150" t="str">
        <f t="shared" si="28"/>
        <v/>
      </c>
      <c r="AP38" s="138"/>
      <c r="AQ38" s="167" t="str">
        <f t="shared" si="29"/>
        <v/>
      </c>
      <c r="AR38" s="245" t="str">
        <f t="shared" si="30"/>
        <v/>
      </c>
      <c r="AS38" s="245" t="str">
        <f t="shared" si="31"/>
        <v/>
      </c>
      <c r="AT38" s="245" t="str">
        <f t="shared" si="32"/>
        <v/>
      </c>
      <c r="AU38" s="244"/>
      <c r="AV38" s="245" t="str">
        <f t="shared" si="34"/>
        <v/>
      </c>
      <c r="AW38" s="245">
        <f t="shared" si="35"/>
        <v>0</v>
      </c>
      <c r="AX38" s="244"/>
      <c r="AY38" s="243" t="str">
        <f t="shared" si="33"/>
        <v/>
      </c>
      <c r="AZ38" s="61">
        <f t="shared" si="14"/>
        <v>0</v>
      </c>
    </row>
    <row r="39" spans="1:52" ht="15" customHeight="1" x14ac:dyDescent="0.25">
      <c r="A39">
        <v>22</v>
      </c>
      <c r="B39" s="17">
        <f>'M3'!B39</f>
        <v>0</v>
      </c>
      <c r="C39" s="260" t="str">
        <f>IF('M3'!C39="","",IF('M3'!C39&gt;0,'M3'!C39))</f>
        <v/>
      </c>
      <c r="D39" s="138"/>
      <c r="E39" s="138"/>
      <c r="F39" s="159"/>
      <c r="G39" s="172"/>
      <c r="H39" s="171"/>
      <c r="I39" s="171"/>
      <c r="J39" s="171"/>
      <c r="K39" s="171"/>
      <c r="L39" s="173"/>
      <c r="M39" s="162">
        <f t="shared" si="15"/>
        <v>0</v>
      </c>
      <c r="N39" s="163" t="str">
        <f t="shared" si="16"/>
        <v/>
      </c>
      <c r="O39" s="163" t="str">
        <f t="shared" si="0"/>
        <v/>
      </c>
      <c r="P39" s="163" t="str">
        <f t="shared" si="0"/>
        <v/>
      </c>
      <c r="Q39" s="163">
        <f t="shared" si="17"/>
        <v>0</v>
      </c>
      <c r="R39" s="103" t="str">
        <f t="shared" si="1"/>
        <v/>
      </c>
      <c r="S39" s="103" t="str">
        <f t="shared" si="2"/>
        <v/>
      </c>
      <c r="T39" s="103" t="str">
        <f t="shared" si="3"/>
        <v/>
      </c>
      <c r="U39" s="103" t="str">
        <f t="shared" si="18"/>
        <v/>
      </c>
      <c r="V39" s="103" t="str">
        <f t="shared" si="4"/>
        <v/>
      </c>
      <c r="W39" s="103" t="str">
        <f t="shared" si="5"/>
        <v/>
      </c>
      <c r="X39" s="103">
        <f t="shared" si="6"/>
        <v>0</v>
      </c>
      <c r="Y39" s="164" t="b">
        <f t="shared" si="7"/>
        <v>0</v>
      </c>
      <c r="Z39" s="164" t="b">
        <f t="shared" si="8"/>
        <v>0</v>
      </c>
      <c r="AA39" s="164" t="b">
        <f t="shared" si="9"/>
        <v>0</v>
      </c>
      <c r="AB39" s="164" t="b">
        <f t="shared" si="10"/>
        <v>0</v>
      </c>
      <c r="AC39" s="164" t="b">
        <f t="shared" si="11"/>
        <v>0</v>
      </c>
      <c r="AD39" s="164" t="b">
        <f t="shared" si="19"/>
        <v>0</v>
      </c>
      <c r="AE39" s="164" t="b">
        <f t="shared" si="20"/>
        <v>0</v>
      </c>
      <c r="AF39" s="164" t="b">
        <f t="shared" si="21"/>
        <v>0</v>
      </c>
      <c r="AG39" s="164" t="b">
        <f t="shared" si="22"/>
        <v>0</v>
      </c>
      <c r="AH39" s="164" t="b">
        <f t="shared" si="23"/>
        <v>0</v>
      </c>
      <c r="AI39" s="169" t="str">
        <f t="shared" si="12"/>
        <v/>
      </c>
      <c r="AJ39" s="265" t="str">
        <f t="shared" si="13"/>
        <v/>
      </c>
      <c r="AK39" s="242" t="str">
        <f t="shared" si="24"/>
        <v/>
      </c>
      <c r="AL39" s="167" t="str">
        <f t="shared" si="25"/>
        <v/>
      </c>
      <c r="AM39" s="168">
        <f t="shared" si="26"/>
        <v>0</v>
      </c>
      <c r="AN39" s="149" t="str">
        <f t="shared" si="27"/>
        <v/>
      </c>
      <c r="AO39" s="150" t="str">
        <f t="shared" si="28"/>
        <v/>
      </c>
      <c r="AP39" s="138"/>
      <c r="AQ39" s="167" t="str">
        <f t="shared" si="29"/>
        <v/>
      </c>
      <c r="AR39" s="245" t="str">
        <f t="shared" si="30"/>
        <v/>
      </c>
      <c r="AS39" s="245" t="str">
        <f t="shared" si="31"/>
        <v/>
      </c>
      <c r="AT39" s="245" t="str">
        <f t="shared" si="32"/>
        <v/>
      </c>
      <c r="AU39" s="244"/>
      <c r="AV39" s="245" t="str">
        <f t="shared" si="34"/>
        <v/>
      </c>
      <c r="AW39" s="245">
        <f t="shared" si="35"/>
        <v>0</v>
      </c>
      <c r="AX39" s="244"/>
      <c r="AY39" s="243" t="str">
        <f t="shared" si="33"/>
        <v/>
      </c>
      <c r="AZ39" s="61">
        <f t="shared" si="14"/>
        <v>0</v>
      </c>
    </row>
    <row r="40" spans="1:52" ht="15" customHeight="1" x14ac:dyDescent="0.25">
      <c r="A40">
        <v>23</v>
      </c>
      <c r="B40" s="17">
        <f>'M3'!B40</f>
        <v>0</v>
      </c>
      <c r="C40" s="260" t="str">
        <f>IF('M3'!C40="","",IF('M3'!C40&gt;0,'M3'!C40))</f>
        <v/>
      </c>
      <c r="D40" s="138"/>
      <c r="E40" s="138"/>
      <c r="F40" s="159"/>
      <c r="G40" s="172"/>
      <c r="H40" s="171"/>
      <c r="I40" s="171"/>
      <c r="J40" s="171"/>
      <c r="K40" s="171"/>
      <c r="L40" s="173"/>
      <c r="M40" s="162">
        <f t="shared" si="15"/>
        <v>0</v>
      </c>
      <c r="N40" s="163" t="str">
        <f t="shared" si="16"/>
        <v/>
      </c>
      <c r="O40" s="163" t="str">
        <f t="shared" si="0"/>
        <v/>
      </c>
      <c r="P40" s="163" t="str">
        <f t="shared" si="0"/>
        <v/>
      </c>
      <c r="Q40" s="163">
        <f t="shared" si="17"/>
        <v>0</v>
      </c>
      <c r="R40" s="103" t="str">
        <f t="shared" si="1"/>
        <v/>
      </c>
      <c r="S40" s="103" t="str">
        <f t="shared" si="2"/>
        <v/>
      </c>
      <c r="T40" s="103" t="str">
        <f t="shared" si="3"/>
        <v/>
      </c>
      <c r="U40" s="103" t="str">
        <f t="shared" si="18"/>
        <v/>
      </c>
      <c r="V40" s="103" t="str">
        <f t="shared" si="4"/>
        <v/>
      </c>
      <c r="W40" s="103" t="str">
        <f t="shared" si="5"/>
        <v/>
      </c>
      <c r="X40" s="103">
        <f t="shared" si="6"/>
        <v>0</v>
      </c>
      <c r="Y40" s="164" t="b">
        <f t="shared" si="7"/>
        <v>0</v>
      </c>
      <c r="Z40" s="164" t="b">
        <f t="shared" si="8"/>
        <v>0</v>
      </c>
      <c r="AA40" s="164" t="b">
        <f t="shared" si="9"/>
        <v>0</v>
      </c>
      <c r="AB40" s="164" t="b">
        <f t="shared" si="10"/>
        <v>0</v>
      </c>
      <c r="AC40" s="164" t="b">
        <f t="shared" si="11"/>
        <v>0</v>
      </c>
      <c r="AD40" s="164" t="b">
        <f t="shared" si="19"/>
        <v>0</v>
      </c>
      <c r="AE40" s="164" t="b">
        <f t="shared" si="20"/>
        <v>0</v>
      </c>
      <c r="AF40" s="164" t="b">
        <f t="shared" si="21"/>
        <v>0</v>
      </c>
      <c r="AG40" s="164" t="b">
        <f t="shared" si="22"/>
        <v>0</v>
      </c>
      <c r="AH40" s="164" t="b">
        <f t="shared" si="23"/>
        <v>0</v>
      </c>
      <c r="AI40" s="169" t="str">
        <f t="shared" si="12"/>
        <v/>
      </c>
      <c r="AJ40" s="265" t="str">
        <f t="shared" si="13"/>
        <v/>
      </c>
      <c r="AK40" s="242" t="str">
        <f t="shared" si="24"/>
        <v/>
      </c>
      <c r="AL40" s="167" t="str">
        <f t="shared" si="25"/>
        <v/>
      </c>
      <c r="AM40" s="168">
        <f t="shared" si="26"/>
        <v>0</v>
      </c>
      <c r="AN40" s="149" t="str">
        <f t="shared" si="27"/>
        <v/>
      </c>
      <c r="AO40" s="150" t="str">
        <f t="shared" si="28"/>
        <v/>
      </c>
      <c r="AP40" s="138"/>
      <c r="AQ40" s="167" t="str">
        <f t="shared" si="29"/>
        <v/>
      </c>
      <c r="AR40" s="245" t="str">
        <f t="shared" si="30"/>
        <v/>
      </c>
      <c r="AS40" s="245" t="str">
        <f t="shared" si="31"/>
        <v/>
      </c>
      <c r="AT40" s="245" t="str">
        <f t="shared" si="32"/>
        <v/>
      </c>
      <c r="AU40" s="244"/>
      <c r="AV40" s="245" t="str">
        <f t="shared" si="34"/>
        <v/>
      </c>
      <c r="AW40" s="245">
        <f t="shared" si="35"/>
        <v>0</v>
      </c>
      <c r="AX40" s="244"/>
      <c r="AY40" s="243" t="str">
        <f t="shared" si="33"/>
        <v/>
      </c>
      <c r="AZ40" s="61">
        <f t="shared" si="14"/>
        <v>0</v>
      </c>
    </row>
    <row r="41" spans="1:52" ht="15" customHeight="1" x14ac:dyDescent="0.25">
      <c r="A41">
        <v>24</v>
      </c>
      <c r="B41" s="17">
        <f>'M3'!B41</f>
        <v>0</v>
      </c>
      <c r="C41" s="260" t="str">
        <f>IF('M3'!C41="","",IF('M3'!C41&gt;0,'M3'!C41))</f>
        <v/>
      </c>
      <c r="D41" s="138"/>
      <c r="E41" s="138"/>
      <c r="F41" s="159"/>
      <c r="G41" s="172"/>
      <c r="H41" s="171"/>
      <c r="I41" s="171"/>
      <c r="J41" s="171"/>
      <c r="K41" s="171"/>
      <c r="L41" s="173"/>
      <c r="M41" s="162">
        <f t="shared" si="15"/>
        <v>0</v>
      </c>
      <c r="N41" s="163" t="str">
        <f t="shared" si="16"/>
        <v/>
      </c>
      <c r="O41" s="163" t="str">
        <f t="shared" si="0"/>
        <v/>
      </c>
      <c r="P41" s="163" t="str">
        <f t="shared" si="0"/>
        <v/>
      </c>
      <c r="Q41" s="163">
        <f t="shared" si="17"/>
        <v>0</v>
      </c>
      <c r="R41" s="103" t="str">
        <f t="shared" si="1"/>
        <v/>
      </c>
      <c r="S41" s="103" t="str">
        <f t="shared" si="2"/>
        <v/>
      </c>
      <c r="T41" s="103" t="str">
        <f t="shared" si="3"/>
        <v/>
      </c>
      <c r="U41" s="103" t="str">
        <f t="shared" si="18"/>
        <v/>
      </c>
      <c r="V41" s="103" t="str">
        <f t="shared" si="4"/>
        <v/>
      </c>
      <c r="W41" s="103" t="str">
        <f t="shared" si="5"/>
        <v/>
      </c>
      <c r="X41" s="103">
        <f t="shared" si="6"/>
        <v>0</v>
      </c>
      <c r="Y41" s="164" t="b">
        <f t="shared" si="7"/>
        <v>0</v>
      </c>
      <c r="Z41" s="164" t="b">
        <f t="shared" si="8"/>
        <v>0</v>
      </c>
      <c r="AA41" s="164" t="b">
        <f t="shared" si="9"/>
        <v>0</v>
      </c>
      <c r="AB41" s="164" t="b">
        <f t="shared" si="10"/>
        <v>0</v>
      </c>
      <c r="AC41" s="164" t="b">
        <f t="shared" si="11"/>
        <v>0</v>
      </c>
      <c r="AD41" s="164" t="b">
        <f t="shared" si="19"/>
        <v>0</v>
      </c>
      <c r="AE41" s="164" t="b">
        <f t="shared" si="20"/>
        <v>0</v>
      </c>
      <c r="AF41" s="164" t="b">
        <f t="shared" si="21"/>
        <v>0</v>
      </c>
      <c r="AG41" s="164" t="b">
        <f t="shared" si="22"/>
        <v>0</v>
      </c>
      <c r="AH41" s="164" t="b">
        <f t="shared" si="23"/>
        <v>0</v>
      </c>
      <c r="AI41" s="169" t="str">
        <f t="shared" si="12"/>
        <v/>
      </c>
      <c r="AJ41" s="265" t="str">
        <f t="shared" si="13"/>
        <v/>
      </c>
      <c r="AK41" s="242" t="str">
        <f t="shared" si="24"/>
        <v/>
      </c>
      <c r="AL41" s="167" t="str">
        <f t="shared" si="25"/>
        <v/>
      </c>
      <c r="AM41" s="168">
        <f t="shared" si="26"/>
        <v>0</v>
      </c>
      <c r="AN41" s="149" t="str">
        <f t="shared" si="27"/>
        <v/>
      </c>
      <c r="AO41" s="150" t="str">
        <f t="shared" si="28"/>
        <v/>
      </c>
      <c r="AP41" s="138"/>
      <c r="AQ41" s="167" t="str">
        <f t="shared" si="29"/>
        <v/>
      </c>
      <c r="AR41" s="245" t="str">
        <f t="shared" si="30"/>
        <v/>
      </c>
      <c r="AS41" s="245" t="str">
        <f t="shared" si="31"/>
        <v/>
      </c>
      <c r="AT41" s="245" t="str">
        <f t="shared" si="32"/>
        <v/>
      </c>
      <c r="AU41" s="244"/>
      <c r="AV41" s="245" t="str">
        <f t="shared" si="34"/>
        <v/>
      </c>
      <c r="AW41" s="245">
        <f t="shared" si="35"/>
        <v>0</v>
      </c>
      <c r="AX41" s="244"/>
      <c r="AY41" s="243" t="str">
        <f t="shared" si="33"/>
        <v/>
      </c>
      <c r="AZ41" s="61">
        <f t="shared" si="14"/>
        <v>0</v>
      </c>
    </row>
    <row r="42" spans="1:52" ht="15" customHeight="1" x14ac:dyDescent="0.25">
      <c r="A42">
        <v>25</v>
      </c>
      <c r="B42" s="17">
        <f>'M3'!B42</f>
        <v>0</v>
      </c>
      <c r="C42" s="260" t="str">
        <f>IF('M3'!C42="","",IF('M3'!C42&gt;0,'M3'!C42))</f>
        <v/>
      </c>
      <c r="D42" s="138"/>
      <c r="E42" s="138"/>
      <c r="F42" s="159"/>
      <c r="G42" s="172"/>
      <c r="H42" s="171"/>
      <c r="I42" s="171"/>
      <c r="J42" s="171"/>
      <c r="K42" s="171"/>
      <c r="L42" s="173"/>
      <c r="M42" s="162">
        <f t="shared" si="15"/>
        <v>0</v>
      </c>
      <c r="N42" s="163" t="str">
        <f t="shared" si="16"/>
        <v/>
      </c>
      <c r="O42" s="163" t="str">
        <f t="shared" si="0"/>
        <v/>
      </c>
      <c r="P42" s="163" t="str">
        <f t="shared" si="0"/>
        <v/>
      </c>
      <c r="Q42" s="163">
        <f t="shared" si="17"/>
        <v>0</v>
      </c>
      <c r="R42" s="103" t="str">
        <f t="shared" si="1"/>
        <v/>
      </c>
      <c r="S42" s="103" t="str">
        <f t="shared" si="2"/>
        <v/>
      </c>
      <c r="T42" s="103" t="str">
        <f t="shared" si="3"/>
        <v/>
      </c>
      <c r="U42" s="103" t="str">
        <f t="shared" si="18"/>
        <v/>
      </c>
      <c r="V42" s="103" t="str">
        <f t="shared" si="4"/>
        <v/>
      </c>
      <c r="W42" s="103" t="str">
        <f t="shared" si="5"/>
        <v/>
      </c>
      <c r="X42" s="103">
        <f t="shared" si="6"/>
        <v>0</v>
      </c>
      <c r="Y42" s="164" t="b">
        <f t="shared" si="7"/>
        <v>0</v>
      </c>
      <c r="Z42" s="164" t="b">
        <f t="shared" si="8"/>
        <v>0</v>
      </c>
      <c r="AA42" s="164" t="b">
        <f t="shared" si="9"/>
        <v>0</v>
      </c>
      <c r="AB42" s="164" t="b">
        <f t="shared" si="10"/>
        <v>0</v>
      </c>
      <c r="AC42" s="164" t="b">
        <f t="shared" si="11"/>
        <v>0</v>
      </c>
      <c r="AD42" s="164" t="b">
        <f t="shared" si="19"/>
        <v>0</v>
      </c>
      <c r="AE42" s="164" t="b">
        <f t="shared" si="20"/>
        <v>0</v>
      </c>
      <c r="AF42" s="164" t="b">
        <f t="shared" si="21"/>
        <v>0</v>
      </c>
      <c r="AG42" s="164" t="b">
        <f t="shared" si="22"/>
        <v>0</v>
      </c>
      <c r="AH42" s="164" t="b">
        <f t="shared" si="23"/>
        <v>0</v>
      </c>
      <c r="AI42" s="169" t="str">
        <f t="shared" si="12"/>
        <v/>
      </c>
      <c r="AJ42" s="265" t="str">
        <f t="shared" si="13"/>
        <v/>
      </c>
      <c r="AK42" s="242" t="str">
        <f t="shared" si="24"/>
        <v/>
      </c>
      <c r="AL42" s="167" t="str">
        <f t="shared" si="25"/>
        <v/>
      </c>
      <c r="AM42" s="168">
        <f t="shared" si="26"/>
        <v>0</v>
      </c>
      <c r="AN42" s="149" t="str">
        <f t="shared" si="27"/>
        <v/>
      </c>
      <c r="AO42" s="150" t="str">
        <f t="shared" si="28"/>
        <v/>
      </c>
      <c r="AP42" s="138"/>
      <c r="AQ42" s="167" t="str">
        <f t="shared" si="29"/>
        <v/>
      </c>
      <c r="AR42" s="245" t="str">
        <f t="shared" si="30"/>
        <v/>
      </c>
      <c r="AS42" s="245" t="str">
        <f t="shared" si="31"/>
        <v/>
      </c>
      <c r="AT42" s="245" t="str">
        <f t="shared" si="32"/>
        <v/>
      </c>
      <c r="AU42" s="244"/>
      <c r="AV42" s="245" t="str">
        <f t="shared" si="34"/>
        <v/>
      </c>
      <c r="AW42" s="245">
        <f t="shared" si="35"/>
        <v>0</v>
      </c>
      <c r="AX42" s="244"/>
      <c r="AY42" s="243" t="str">
        <f t="shared" si="33"/>
        <v/>
      </c>
      <c r="AZ42" s="61">
        <f t="shared" si="14"/>
        <v>0</v>
      </c>
    </row>
    <row r="43" spans="1:52" ht="15" customHeight="1" x14ac:dyDescent="0.25">
      <c r="A43">
        <v>26</v>
      </c>
      <c r="B43" s="17">
        <f>'M3'!B43</f>
        <v>0</v>
      </c>
      <c r="C43" s="260" t="str">
        <f>IF('M3'!C43="","",IF('M3'!C43&gt;0,'M3'!C43))</f>
        <v/>
      </c>
      <c r="D43" s="138"/>
      <c r="E43" s="138"/>
      <c r="F43" s="159"/>
      <c r="G43" s="172"/>
      <c r="H43" s="171"/>
      <c r="I43" s="171"/>
      <c r="J43" s="171"/>
      <c r="K43" s="171"/>
      <c r="L43" s="173"/>
      <c r="M43" s="162">
        <f t="shared" si="15"/>
        <v>0</v>
      </c>
      <c r="N43" s="163" t="str">
        <f t="shared" si="16"/>
        <v/>
      </c>
      <c r="O43" s="163" t="str">
        <f t="shared" si="0"/>
        <v/>
      </c>
      <c r="P43" s="163" t="str">
        <f t="shared" si="0"/>
        <v/>
      </c>
      <c r="Q43" s="163">
        <f t="shared" si="17"/>
        <v>0</v>
      </c>
      <c r="R43" s="103" t="str">
        <f t="shared" si="1"/>
        <v/>
      </c>
      <c r="S43" s="103" t="str">
        <f t="shared" si="2"/>
        <v/>
      </c>
      <c r="T43" s="103" t="str">
        <f t="shared" si="3"/>
        <v/>
      </c>
      <c r="U43" s="103" t="str">
        <f t="shared" si="18"/>
        <v/>
      </c>
      <c r="V43" s="103" t="str">
        <f t="shared" si="4"/>
        <v/>
      </c>
      <c r="W43" s="103" t="str">
        <f t="shared" si="5"/>
        <v/>
      </c>
      <c r="X43" s="103">
        <f t="shared" si="6"/>
        <v>0</v>
      </c>
      <c r="Y43" s="164" t="b">
        <f t="shared" si="7"/>
        <v>0</v>
      </c>
      <c r="Z43" s="164" t="b">
        <f t="shared" si="8"/>
        <v>0</v>
      </c>
      <c r="AA43" s="164" t="b">
        <f t="shared" si="9"/>
        <v>0</v>
      </c>
      <c r="AB43" s="164" t="b">
        <f t="shared" si="10"/>
        <v>0</v>
      </c>
      <c r="AC43" s="164" t="b">
        <f t="shared" si="11"/>
        <v>0</v>
      </c>
      <c r="AD43" s="164" t="b">
        <f t="shared" si="19"/>
        <v>0</v>
      </c>
      <c r="AE43" s="164" t="b">
        <f t="shared" si="20"/>
        <v>0</v>
      </c>
      <c r="AF43" s="164" t="b">
        <f t="shared" si="21"/>
        <v>0</v>
      </c>
      <c r="AG43" s="164" t="b">
        <f t="shared" si="22"/>
        <v>0</v>
      </c>
      <c r="AH43" s="164" t="b">
        <f t="shared" si="23"/>
        <v>0</v>
      </c>
      <c r="AI43" s="169" t="str">
        <f t="shared" si="12"/>
        <v/>
      </c>
      <c r="AJ43" s="265" t="str">
        <f t="shared" si="13"/>
        <v/>
      </c>
      <c r="AK43" s="242" t="str">
        <f t="shared" si="24"/>
        <v/>
      </c>
      <c r="AL43" s="167" t="str">
        <f t="shared" si="25"/>
        <v/>
      </c>
      <c r="AM43" s="168">
        <f t="shared" si="26"/>
        <v>0</v>
      </c>
      <c r="AN43" s="149" t="str">
        <f t="shared" si="27"/>
        <v/>
      </c>
      <c r="AO43" s="150" t="str">
        <f t="shared" si="28"/>
        <v/>
      </c>
      <c r="AP43" s="138"/>
      <c r="AQ43" s="167" t="str">
        <f t="shared" si="29"/>
        <v/>
      </c>
      <c r="AR43" s="245" t="str">
        <f t="shared" si="30"/>
        <v/>
      </c>
      <c r="AS43" s="245" t="str">
        <f t="shared" si="31"/>
        <v/>
      </c>
      <c r="AT43" s="245" t="str">
        <f t="shared" si="32"/>
        <v/>
      </c>
      <c r="AU43" s="244"/>
      <c r="AV43" s="245" t="str">
        <f t="shared" si="34"/>
        <v/>
      </c>
      <c r="AW43" s="245">
        <f t="shared" si="35"/>
        <v>0</v>
      </c>
      <c r="AX43" s="244"/>
      <c r="AY43" s="243" t="str">
        <f t="shared" si="33"/>
        <v/>
      </c>
      <c r="AZ43" s="61">
        <f t="shared" si="14"/>
        <v>0</v>
      </c>
    </row>
    <row r="44" spans="1:52" ht="15" customHeight="1" x14ac:dyDescent="0.25">
      <c r="A44">
        <v>27</v>
      </c>
      <c r="B44" s="17">
        <f>'M3'!B44</f>
        <v>0</v>
      </c>
      <c r="C44" s="260" t="str">
        <f>IF('M3'!C44="","",IF('M3'!C44&gt;0,'M3'!C44))</f>
        <v/>
      </c>
      <c r="D44" s="138"/>
      <c r="E44" s="138"/>
      <c r="F44" s="159"/>
      <c r="G44" s="172"/>
      <c r="H44" s="171"/>
      <c r="I44" s="171"/>
      <c r="J44" s="171"/>
      <c r="K44" s="171"/>
      <c r="L44" s="173"/>
      <c r="M44" s="162">
        <f t="shared" si="15"/>
        <v>0</v>
      </c>
      <c r="N44" s="163" t="str">
        <f t="shared" si="16"/>
        <v/>
      </c>
      <c r="O44" s="163" t="str">
        <f t="shared" si="0"/>
        <v/>
      </c>
      <c r="P44" s="163" t="str">
        <f t="shared" si="0"/>
        <v/>
      </c>
      <c r="Q44" s="163">
        <f t="shared" si="17"/>
        <v>0</v>
      </c>
      <c r="R44" s="103" t="str">
        <f t="shared" si="1"/>
        <v/>
      </c>
      <c r="S44" s="103" t="str">
        <f t="shared" si="2"/>
        <v/>
      </c>
      <c r="T44" s="103" t="str">
        <f t="shared" si="3"/>
        <v/>
      </c>
      <c r="U44" s="103" t="str">
        <f t="shared" si="18"/>
        <v/>
      </c>
      <c r="V44" s="103" t="str">
        <f t="shared" si="4"/>
        <v/>
      </c>
      <c r="W44" s="103" t="str">
        <f t="shared" si="5"/>
        <v/>
      </c>
      <c r="X44" s="103">
        <f t="shared" si="6"/>
        <v>0</v>
      </c>
      <c r="Y44" s="164" t="b">
        <f t="shared" si="7"/>
        <v>0</v>
      </c>
      <c r="Z44" s="164" t="b">
        <f t="shared" si="8"/>
        <v>0</v>
      </c>
      <c r="AA44" s="164" t="b">
        <f t="shared" si="9"/>
        <v>0</v>
      </c>
      <c r="AB44" s="164" t="b">
        <f t="shared" si="10"/>
        <v>0</v>
      </c>
      <c r="AC44" s="164" t="b">
        <f t="shared" si="11"/>
        <v>0</v>
      </c>
      <c r="AD44" s="164" t="b">
        <f t="shared" si="19"/>
        <v>0</v>
      </c>
      <c r="AE44" s="164" t="b">
        <f t="shared" si="20"/>
        <v>0</v>
      </c>
      <c r="AF44" s="164" t="b">
        <f t="shared" si="21"/>
        <v>0</v>
      </c>
      <c r="AG44" s="164" t="b">
        <f t="shared" si="22"/>
        <v>0</v>
      </c>
      <c r="AH44" s="164" t="b">
        <f t="shared" si="23"/>
        <v>0</v>
      </c>
      <c r="AI44" s="169" t="str">
        <f t="shared" si="12"/>
        <v/>
      </c>
      <c r="AJ44" s="265" t="str">
        <f t="shared" si="13"/>
        <v/>
      </c>
      <c r="AK44" s="242" t="str">
        <f t="shared" si="24"/>
        <v/>
      </c>
      <c r="AL44" s="167" t="str">
        <f t="shared" si="25"/>
        <v/>
      </c>
      <c r="AM44" s="168">
        <f t="shared" si="26"/>
        <v>0</v>
      </c>
      <c r="AN44" s="149" t="str">
        <f t="shared" si="27"/>
        <v/>
      </c>
      <c r="AO44" s="150" t="str">
        <f t="shared" si="28"/>
        <v/>
      </c>
      <c r="AP44" s="138"/>
      <c r="AQ44" s="167" t="str">
        <f t="shared" si="29"/>
        <v/>
      </c>
      <c r="AR44" s="245" t="str">
        <f t="shared" si="30"/>
        <v/>
      </c>
      <c r="AS44" s="245" t="str">
        <f t="shared" si="31"/>
        <v/>
      </c>
      <c r="AT44" s="245" t="str">
        <f t="shared" si="32"/>
        <v/>
      </c>
      <c r="AU44" s="244"/>
      <c r="AV44" s="245" t="str">
        <f t="shared" si="34"/>
        <v/>
      </c>
      <c r="AW44" s="245">
        <f t="shared" si="35"/>
        <v>0</v>
      </c>
      <c r="AX44" s="244"/>
      <c r="AY44" s="243" t="str">
        <f t="shared" si="33"/>
        <v/>
      </c>
      <c r="AZ44" s="61">
        <f t="shared" si="14"/>
        <v>0</v>
      </c>
    </row>
    <row r="45" spans="1:52" ht="15" customHeight="1" x14ac:dyDescent="0.25">
      <c r="A45">
        <v>28</v>
      </c>
      <c r="B45" s="17">
        <f>'M3'!B45</f>
        <v>0</v>
      </c>
      <c r="C45" s="260" t="str">
        <f>IF('M3'!C45="","",IF('M3'!C45&gt;0,'M3'!C45))</f>
        <v/>
      </c>
      <c r="D45" s="138"/>
      <c r="E45" s="138"/>
      <c r="F45" s="159"/>
      <c r="G45" s="172"/>
      <c r="H45" s="171"/>
      <c r="I45" s="171"/>
      <c r="J45" s="171"/>
      <c r="K45" s="171"/>
      <c r="L45" s="173"/>
      <c r="M45" s="162">
        <f t="shared" si="15"/>
        <v>0</v>
      </c>
      <c r="N45" s="163" t="str">
        <f t="shared" si="16"/>
        <v/>
      </c>
      <c r="O45" s="163" t="str">
        <f t="shared" si="0"/>
        <v/>
      </c>
      <c r="P45" s="163" t="str">
        <f t="shared" si="0"/>
        <v/>
      </c>
      <c r="Q45" s="163">
        <f t="shared" si="17"/>
        <v>0</v>
      </c>
      <c r="R45" s="103" t="str">
        <f t="shared" si="1"/>
        <v/>
      </c>
      <c r="S45" s="103" t="str">
        <f t="shared" si="2"/>
        <v/>
      </c>
      <c r="T45" s="103" t="str">
        <f t="shared" si="3"/>
        <v/>
      </c>
      <c r="U45" s="103" t="str">
        <f t="shared" si="18"/>
        <v/>
      </c>
      <c r="V45" s="103" t="str">
        <f t="shared" si="4"/>
        <v/>
      </c>
      <c r="W45" s="103" t="str">
        <f t="shared" si="5"/>
        <v/>
      </c>
      <c r="X45" s="103">
        <f t="shared" si="6"/>
        <v>0</v>
      </c>
      <c r="Y45" s="164" t="b">
        <f t="shared" si="7"/>
        <v>0</v>
      </c>
      <c r="Z45" s="164" t="b">
        <f t="shared" si="8"/>
        <v>0</v>
      </c>
      <c r="AA45" s="164" t="b">
        <f t="shared" si="9"/>
        <v>0</v>
      </c>
      <c r="AB45" s="164" t="b">
        <f t="shared" si="10"/>
        <v>0</v>
      </c>
      <c r="AC45" s="164" t="b">
        <f t="shared" si="11"/>
        <v>0</v>
      </c>
      <c r="AD45" s="164" t="b">
        <f t="shared" si="19"/>
        <v>0</v>
      </c>
      <c r="AE45" s="164" t="b">
        <f t="shared" si="20"/>
        <v>0</v>
      </c>
      <c r="AF45" s="164" t="b">
        <f t="shared" si="21"/>
        <v>0</v>
      </c>
      <c r="AG45" s="164" t="b">
        <f t="shared" si="22"/>
        <v>0</v>
      </c>
      <c r="AH45" s="164" t="b">
        <f t="shared" si="23"/>
        <v>0</v>
      </c>
      <c r="AI45" s="169" t="str">
        <f t="shared" si="12"/>
        <v/>
      </c>
      <c r="AJ45" s="265" t="str">
        <f t="shared" si="13"/>
        <v/>
      </c>
      <c r="AK45" s="242" t="str">
        <f t="shared" si="24"/>
        <v/>
      </c>
      <c r="AL45" s="167" t="str">
        <f t="shared" si="25"/>
        <v/>
      </c>
      <c r="AM45" s="168">
        <f t="shared" si="26"/>
        <v>0</v>
      </c>
      <c r="AN45" s="149" t="str">
        <f t="shared" si="27"/>
        <v/>
      </c>
      <c r="AO45" s="150" t="str">
        <f t="shared" si="28"/>
        <v/>
      </c>
      <c r="AP45" s="138"/>
      <c r="AQ45" s="167" t="str">
        <f t="shared" si="29"/>
        <v/>
      </c>
      <c r="AR45" s="245" t="str">
        <f t="shared" si="30"/>
        <v/>
      </c>
      <c r="AS45" s="245" t="str">
        <f t="shared" si="31"/>
        <v/>
      </c>
      <c r="AT45" s="245" t="str">
        <f t="shared" si="32"/>
        <v/>
      </c>
      <c r="AU45" s="244"/>
      <c r="AV45" s="245" t="str">
        <f t="shared" si="34"/>
        <v/>
      </c>
      <c r="AW45" s="245">
        <f t="shared" si="35"/>
        <v>0</v>
      </c>
      <c r="AX45" s="244"/>
      <c r="AY45" s="243" t="str">
        <f t="shared" si="33"/>
        <v/>
      </c>
      <c r="AZ45" s="61">
        <f t="shared" si="14"/>
        <v>0</v>
      </c>
    </row>
    <row r="46" spans="1:52" ht="15" customHeight="1" x14ac:dyDescent="0.25">
      <c r="A46">
        <v>29</v>
      </c>
      <c r="B46" s="17">
        <f>'M3'!B46</f>
        <v>0</v>
      </c>
      <c r="C46" s="260" t="str">
        <f>IF('M3'!C46="","",IF('M3'!C46&gt;0,'M3'!C46))</f>
        <v/>
      </c>
      <c r="D46" s="138"/>
      <c r="E46" s="138"/>
      <c r="F46" s="159"/>
      <c r="G46" s="172"/>
      <c r="H46" s="171"/>
      <c r="I46" s="171"/>
      <c r="J46" s="171"/>
      <c r="K46" s="171"/>
      <c r="L46" s="173"/>
      <c r="M46" s="162">
        <f t="shared" si="15"/>
        <v>0</v>
      </c>
      <c r="N46" s="163" t="str">
        <f t="shared" si="16"/>
        <v/>
      </c>
      <c r="O46" s="163" t="str">
        <f t="shared" si="0"/>
        <v/>
      </c>
      <c r="P46" s="163" t="str">
        <f t="shared" si="0"/>
        <v/>
      </c>
      <c r="Q46" s="163">
        <f t="shared" si="17"/>
        <v>0</v>
      </c>
      <c r="R46" s="103" t="str">
        <f t="shared" si="1"/>
        <v/>
      </c>
      <c r="S46" s="103" t="str">
        <f t="shared" si="2"/>
        <v/>
      </c>
      <c r="T46" s="103" t="str">
        <f t="shared" si="3"/>
        <v/>
      </c>
      <c r="U46" s="103" t="str">
        <f t="shared" si="18"/>
        <v/>
      </c>
      <c r="V46" s="103" t="str">
        <f t="shared" si="4"/>
        <v/>
      </c>
      <c r="W46" s="103" t="str">
        <f t="shared" si="5"/>
        <v/>
      </c>
      <c r="X46" s="103">
        <f t="shared" si="6"/>
        <v>0</v>
      </c>
      <c r="Y46" s="164" t="b">
        <f t="shared" si="7"/>
        <v>0</v>
      </c>
      <c r="Z46" s="164" t="b">
        <f t="shared" si="8"/>
        <v>0</v>
      </c>
      <c r="AA46" s="164" t="b">
        <f t="shared" si="9"/>
        <v>0</v>
      </c>
      <c r="AB46" s="164" t="b">
        <f t="shared" si="10"/>
        <v>0</v>
      </c>
      <c r="AC46" s="164" t="b">
        <f t="shared" si="11"/>
        <v>0</v>
      </c>
      <c r="AD46" s="164" t="b">
        <f t="shared" si="19"/>
        <v>0</v>
      </c>
      <c r="AE46" s="164" t="b">
        <f t="shared" si="20"/>
        <v>0</v>
      </c>
      <c r="AF46" s="164" t="b">
        <f t="shared" si="21"/>
        <v>0</v>
      </c>
      <c r="AG46" s="164" t="b">
        <f t="shared" si="22"/>
        <v>0</v>
      </c>
      <c r="AH46" s="164" t="b">
        <f t="shared" si="23"/>
        <v>0</v>
      </c>
      <c r="AI46" s="169" t="str">
        <f t="shared" si="12"/>
        <v/>
      </c>
      <c r="AJ46" s="265" t="str">
        <f t="shared" si="13"/>
        <v/>
      </c>
      <c r="AK46" s="242" t="str">
        <f t="shared" si="24"/>
        <v/>
      </c>
      <c r="AL46" s="167" t="str">
        <f t="shared" si="25"/>
        <v/>
      </c>
      <c r="AM46" s="168">
        <f t="shared" si="26"/>
        <v>0</v>
      </c>
      <c r="AN46" s="149" t="str">
        <f t="shared" si="27"/>
        <v/>
      </c>
      <c r="AO46" s="150" t="str">
        <f t="shared" si="28"/>
        <v/>
      </c>
      <c r="AP46" s="138"/>
      <c r="AQ46" s="167" t="str">
        <f t="shared" si="29"/>
        <v/>
      </c>
      <c r="AR46" s="245" t="str">
        <f t="shared" si="30"/>
        <v/>
      </c>
      <c r="AS46" s="245" t="str">
        <f t="shared" si="31"/>
        <v/>
      </c>
      <c r="AT46" s="245" t="str">
        <f t="shared" si="32"/>
        <v/>
      </c>
      <c r="AU46" s="244"/>
      <c r="AV46" s="245" t="str">
        <f t="shared" si="34"/>
        <v/>
      </c>
      <c r="AW46" s="245">
        <f t="shared" si="35"/>
        <v>0</v>
      </c>
      <c r="AX46" s="244"/>
      <c r="AY46" s="243" t="str">
        <f t="shared" si="33"/>
        <v/>
      </c>
      <c r="AZ46" s="61">
        <f t="shared" si="14"/>
        <v>0</v>
      </c>
    </row>
    <row r="47" spans="1:52" ht="15" customHeight="1" x14ac:dyDescent="0.25">
      <c r="A47">
        <v>30</v>
      </c>
      <c r="B47" s="17">
        <f>'M3'!B47</f>
        <v>0</v>
      </c>
      <c r="C47" s="260" t="str">
        <f>IF('M3'!C47="","",IF('M3'!C47&gt;0,'M3'!C47))</f>
        <v/>
      </c>
      <c r="D47" s="138"/>
      <c r="E47" s="138"/>
      <c r="F47" s="159"/>
      <c r="G47" s="172"/>
      <c r="H47" s="171"/>
      <c r="I47" s="171"/>
      <c r="J47" s="171"/>
      <c r="K47" s="171"/>
      <c r="L47" s="173"/>
      <c r="M47" s="162">
        <f t="shared" si="15"/>
        <v>0</v>
      </c>
      <c r="N47" s="163" t="str">
        <f t="shared" si="16"/>
        <v/>
      </c>
      <c r="O47" s="163" t="str">
        <f t="shared" si="0"/>
        <v/>
      </c>
      <c r="P47" s="163" t="str">
        <f t="shared" si="0"/>
        <v/>
      </c>
      <c r="Q47" s="163">
        <f t="shared" si="17"/>
        <v>0</v>
      </c>
      <c r="R47" s="103" t="str">
        <f t="shared" si="1"/>
        <v/>
      </c>
      <c r="S47" s="103" t="str">
        <f t="shared" si="2"/>
        <v/>
      </c>
      <c r="T47" s="103" t="str">
        <f t="shared" si="3"/>
        <v/>
      </c>
      <c r="U47" s="103" t="str">
        <f t="shared" si="18"/>
        <v/>
      </c>
      <c r="V47" s="103" t="str">
        <f t="shared" si="4"/>
        <v/>
      </c>
      <c r="W47" s="103" t="str">
        <f t="shared" si="5"/>
        <v/>
      </c>
      <c r="X47" s="103">
        <f t="shared" si="6"/>
        <v>0</v>
      </c>
      <c r="Y47" s="164" t="b">
        <f t="shared" si="7"/>
        <v>0</v>
      </c>
      <c r="Z47" s="164" t="b">
        <f t="shared" si="8"/>
        <v>0</v>
      </c>
      <c r="AA47" s="164" t="b">
        <f t="shared" si="9"/>
        <v>0</v>
      </c>
      <c r="AB47" s="164" t="b">
        <f t="shared" si="10"/>
        <v>0</v>
      </c>
      <c r="AC47" s="164" t="b">
        <f t="shared" si="11"/>
        <v>0</v>
      </c>
      <c r="AD47" s="164" t="b">
        <f t="shared" si="19"/>
        <v>0</v>
      </c>
      <c r="AE47" s="164" t="b">
        <f t="shared" si="20"/>
        <v>0</v>
      </c>
      <c r="AF47" s="164" t="b">
        <f t="shared" si="21"/>
        <v>0</v>
      </c>
      <c r="AG47" s="164" t="b">
        <f t="shared" si="22"/>
        <v>0</v>
      </c>
      <c r="AH47" s="164" t="b">
        <f t="shared" si="23"/>
        <v>0</v>
      </c>
      <c r="AI47" s="169" t="str">
        <f t="shared" si="12"/>
        <v/>
      </c>
      <c r="AJ47" s="265" t="str">
        <f t="shared" si="13"/>
        <v/>
      </c>
      <c r="AK47" s="242" t="str">
        <f t="shared" si="24"/>
        <v/>
      </c>
      <c r="AL47" s="167" t="str">
        <f t="shared" si="25"/>
        <v/>
      </c>
      <c r="AM47" s="168">
        <f t="shared" si="26"/>
        <v>0</v>
      </c>
      <c r="AN47" s="149" t="str">
        <f t="shared" si="27"/>
        <v/>
      </c>
      <c r="AO47" s="150" t="str">
        <f t="shared" si="28"/>
        <v/>
      </c>
      <c r="AP47" s="138"/>
      <c r="AQ47" s="167" t="str">
        <f t="shared" si="29"/>
        <v/>
      </c>
      <c r="AR47" s="245" t="str">
        <f t="shared" si="30"/>
        <v/>
      </c>
      <c r="AS47" s="245" t="str">
        <f t="shared" si="31"/>
        <v/>
      </c>
      <c r="AT47" s="245" t="str">
        <f t="shared" si="32"/>
        <v/>
      </c>
      <c r="AU47" s="244"/>
      <c r="AV47" s="245" t="str">
        <f t="shared" si="34"/>
        <v/>
      </c>
      <c r="AW47" s="245">
        <f t="shared" si="35"/>
        <v>0</v>
      </c>
      <c r="AX47" s="244"/>
      <c r="AY47" s="243" t="str">
        <f t="shared" si="33"/>
        <v/>
      </c>
      <c r="AZ47" s="61">
        <f t="shared" si="14"/>
        <v>0</v>
      </c>
    </row>
    <row r="48" spans="1:52" ht="15" customHeight="1" x14ac:dyDescent="0.25">
      <c r="A48">
        <v>31</v>
      </c>
      <c r="B48" s="17">
        <f>'M3'!B48</f>
        <v>0</v>
      </c>
      <c r="C48" s="260" t="str">
        <f>IF('M3'!C48="","",IF('M3'!C48&gt;0,'M3'!C48))</f>
        <v/>
      </c>
      <c r="D48" s="138"/>
      <c r="E48" s="138"/>
      <c r="F48" s="159"/>
      <c r="G48" s="172"/>
      <c r="H48" s="171"/>
      <c r="I48" s="171"/>
      <c r="J48" s="171"/>
      <c r="K48" s="171"/>
      <c r="L48" s="173"/>
      <c r="M48" s="162">
        <f t="shared" si="15"/>
        <v>0</v>
      </c>
      <c r="N48" s="163" t="str">
        <f t="shared" si="16"/>
        <v/>
      </c>
      <c r="O48" s="163" t="str">
        <f t="shared" si="0"/>
        <v/>
      </c>
      <c r="P48" s="163" t="str">
        <f t="shared" si="0"/>
        <v/>
      </c>
      <c r="Q48" s="163">
        <f t="shared" si="17"/>
        <v>0</v>
      </c>
      <c r="R48" s="103" t="str">
        <f t="shared" si="1"/>
        <v/>
      </c>
      <c r="S48" s="103" t="str">
        <f t="shared" si="2"/>
        <v/>
      </c>
      <c r="T48" s="103" t="str">
        <f t="shared" si="3"/>
        <v/>
      </c>
      <c r="U48" s="103" t="str">
        <f t="shared" si="18"/>
        <v/>
      </c>
      <c r="V48" s="103" t="str">
        <f t="shared" si="4"/>
        <v/>
      </c>
      <c r="W48" s="103" t="str">
        <f t="shared" si="5"/>
        <v/>
      </c>
      <c r="X48" s="103">
        <f t="shared" si="6"/>
        <v>0</v>
      </c>
      <c r="Y48" s="164" t="b">
        <f t="shared" si="7"/>
        <v>0</v>
      </c>
      <c r="Z48" s="164" t="b">
        <f t="shared" si="8"/>
        <v>0</v>
      </c>
      <c r="AA48" s="164" t="b">
        <f t="shared" si="9"/>
        <v>0</v>
      </c>
      <c r="AB48" s="164" t="b">
        <f t="shared" si="10"/>
        <v>0</v>
      </c>
      <c r="AC48" s="164" t="b">
        <f t="shared" si="11"/>
        <v>0</v>
      </c>
      <c r="AD48" s="164" t="b">
        <f t="shared" si="19"/>
        <v>0</v>
      </c>
      <c r="AE48" s="164" t="b">
        <f t="shared" si="20"/>
        <v>0</v>
      </c>
      <c r="AF48" s="164" t="b">
        <f t="shared" si="21"/>
        <v>0</v>
      </c>
      <c r="AG48" s="164" t="b">
        <f t="shared" si="22"/>
        <v>0</v>
      </c>
      <c r="AH48" s="164" t="b">
        <f t="shared" si="23"/>
        <v>0</v>
      </c>
      <c r="AI48" s="169" t="str">
        <f t="shared" si="12"/>
        <v/>
      </c>
      <c r="AJ48" s="265" t="str">
        <f t="shared" si="13"/>
        <v/>
      </c>
      <c r="AK48" s="242" t="str">
        <f t="shared" si="24"/>
        <v/>
      </c>
      <c r="AL48" s="167" t="str">
        <f t="shared" si="25"/>
        <v/>
      </c>
      <c r="AM48" s="168">
        <f t="shared" si="26"/>
        <v>0</v>
      </c>
      <c r="AN48" s="149" t="str">
        <f t="shared" si="27"/>
        <v/>
      </c>
      <c r="AO48" s="150" t="str">
        <f t="shared" si="28"/>
        <v/>
      </c>
      <c r="AP48" s="138"/>
      <c r="AQ48" s="167" t="str">
        <f t="shared" si="29"/>
        <v/>
      </c>
      <c r="AR48" s="245" t="str">
        <f t="shared" si="30"/>
        <v/>
      </c>
      <c r="AS48" s="245" t="str">
        <f t="shared" si="31"/>
        <v/>
      </c>
      <c r="AT48" s="245" t="str">
        <f t="shared" si="32"/>
        <v/>
      </c>
      <c r="AU48" s="244"/>
      <c r="AV48" s="245" t="str">
        <f t="shared" si="34"/>
        <v/>
      </c>
      <c r="AW48" s="245">
        <f t="shared" si="35"/>
        <v>0</v>
      </c>
      <c r="AX48" s="244"/>
      <c r="AY48" s="243" t="str">
        <f t="shared" si="33"/>
        <v/>
      </c>
      <c r="AZ48" s="61">
        <f t="shared" si="14"/>
        <v>0</v>
      </c>
    </row>
    <row r="49" spans="1:52" ht="15" customHeight="1" x14ac:dyDescent="0.25">
      <c r="A49">
        <v>32</v>
      </c>
      <c r="B49" s="17">
        <f>'M3'!B49</f>
        <v>0</v>
      </c>
      <c r="C49" s="260" t="str">
        <f>IF('M3'!C49="","",IF('M3'!C49&gt;0,'M3'!C49))</f>
        <v/>
      </c>
      <c r="D49" s="138"/>
      <c r="E49" s="138"/>
      <c r="F49" s="159"/>
      <c r="G49" s="172"/>
      <c r="H49" s="171"/>
      <c r="I49" s="171"/>
      <c r="J49" s="171"/>
      <c r="K49" s="171"/>
      <c r="L49" s="173"/>
      <c r="M49" s="162">
        <f t="shared" si="15"/>
        <v>0</v>
      </c>
      <c r="N49" s="163" t="str">
        <f t="shared" si="16"/>
        <v/>
      </c>
      <c r="O49" s="163" t="str">
        <f t="shared" si="0"/>
        <v/>
      </c>
      <c r="P49" s="163" t="str">
        <f t="shared" si="0"/>
        <v/>
      </c>
      <c r="Q49" s="163">
        <f t="shared" si="17"/>
        <v>0</v>
      </c>
      <c r="R49" s="103" t="str">
        <f t="shared" si="1"/>
        <v/>
      </c>
      <c r="S49" s="103" t="str">
        <f t="shared" si="2"/>
        <v/>
      </c>
      <c r="T49" s="103" t="str">
        <f t="shared" si="3"/>
        <v/>
      </c>
      <c r="U49" s="103" t="str">
        <f t="shared" si="18"/>
        <v/>
      </c>
      <c r="V49" s="103" t="str">
        <f t="shared" si="4"/>
        <v/>
      </c>
      <c r="W49" s="103" t="str">
        <f t="shared" si="5"/>
        <v/>
      </c>
      <c r="X49" s="103">
        <f t="shared" si="6"/>
        <v>0</v>
      </c>
      <c r="Y49" s="164" t="b">
        <f t="shared" si="7"/>
        <v>0</v>
      </c>
      <c r="Z49" s="164" t="b">
        <f t="shared" si="8"/>
        <v>0</v>
      </c>
      <c r="AA49" s="164" t="b">
        <f t="shared" si="9"/>
        <v>0</v>
      </c>
      <c r="AB49" s="164" t="b">
        <f t="shared" si="10"/>
        <v>0</v>
      </c>
      <c r="AC49" s="164" t="b">
        <f t="shared" si="11"/>
        <v>0</v>
      </c>
      <c r="AD49" s="164" t="b">
        <f t="shared" si="19"/>
        <v>0</v>
      </c>
      <c r="AE49" s="164" t="b">
        <f t="shared" si="20"/>
        <v>0</v>
      </c>
      <c r="AF49" s="164" t="b">
        <f t="shared" si="21"/>
        <v>0</v>
      </c>
      <c r="AG49" s="164" t="b">
        <f t="shared" si="22"/>
        <v>0</v>
      </c>
      <c r="AH49" s="164" t="b">
        <f t="shared" si="23"/>
        <v>0</v>
      </c>
      <c r="AI49" s="169" t="str">
        <f t="shared" si="12"/>
        <v/>
      </c>
      <c r="AJ49" s="265" t="str">
        <f t="shared" si="13"/>
        <v/>
      </c>
      <c r="AK49" s="242" t="str">
        <f t="shared" si="24"/>
        <v/>
      </c>
      <c r="AL49" s="167" t="str">
        <f t="shared" si="25"/>
        <v/>
      </c>
      <c r="AM49" s="168">
        <f t="shared" si="26"/>
        <v>0</v>
      </c>
      <c r="AN49" s="149" t="str">
        <f t="shared" si="27"/>
        <v/>
      </c>
      <c r="AO49" s="150" t="str">
        <f t="shared" si="28"/>
        <v/>
      </c>
      <c r="AP49" s="138"/>
      <c r="AQ49" s="167" t="str">
        <f t="shared" si="29"/>
        <v/>
      </c>
      <c r="AR49" s="245" t="str">
        <f t="shared" si="30"/>
        <v/>
      </c>
      <c r="AS49" s="245" t="str">
        <f t="shared" si="31"/>
        <v/>
      </c>
      <c r="AT49" s="245" t="str">
        <f t="shared" si="32"/>
        <v/>
      </c>
      <c r="AU49" s="244"/>
      <c r="AV49" s="245" t="str">
        <f t="shared" si="34"/>
        <v/>
      </c>
      <c r="AW49" s="245">
        <f t="shared" si="35"/>
        <v>0</v>
      </c>
      <c r="AX49" s="244"/>
      <c r="AY49" s="243" t="str">
        <f t="shared" si="33"/>
        <v/>
      </c>
      <c r="AZ49" s="61">
        <f t="shared" si="14"/>
        <v>0</v>
      </c>
    </row>
    <row r="50" spans="1:52" ht="15" customHeight="1" x14ac:dyDescent="0.25">
      <c r="A50">
        <v>33</v>
      </c>
      <c r="B50" s="17">
        <f>'M3'!B50</f>
        <v>0</v>
      </c>
      <c r="C50" s="260" t="str">
        <f>IF('M3'!C50="","",IF('M3'!C50&gt;0,'M3'!C50))</f>
        <v/>
      </c>
      <c r="D50" s="138"/>
      <c r="E50" s="138"/>
      <c r="F50" s="159"/>
      <c r="G50" s="172"/>
      <c r="H50" s="171"/>
      <c r="I50" s="171"/>
      <c r="J50" s="171"/>
      <c r="K50" s="171"/>
      <c r="L50" s="173"/>
      <c r="M50" s="162">
        <f t="shared" si="15"/>
        <v>0</v>
      </c>
      <c r="N50" s="163" t="str">
        <f t="shared" si="16"/>
        <v/>
      </c>
      <c r="O50" s="163" t="str">
        <f t="shared" si="0"/>
        <v/>
      </c>
      <c r="P50" s="163" t="str">
        <f t="shared" si="0"/>
        <v/>
      </c>
      <c r="Q50" s="163">
        <f t="shared" si="17"/>
        <v>0</v>
      </c>
      <c r="R50" s="103" t="str">
        <f t="shared" si="1"/>
        <v/>
      </c>
      <c r="S50" s="103" t="str">
        <f t="shared" si="2"/>
        <v/>
      </c>
      <c r="T50" s="103" t="str">
        <f t="shared" si="3"/>
        <v/>
      </c>
      <c r="U50" s="103" t="str">
        <f t="shared" si="18"/>
        <v/>
      </c>
      <c r="V50" s="103" t="str">
        <f t="shared" si="4"/>
        <v/>
      </c>
      <c r="W50" s="103" t="str">
        <f t="shared" si="5"/>
        <v/>
      </c>
      <c r="X50" s="103">
        <f t="shared" si="6"/>
        <v>0</v>
      </c>
      <c r="Y50" s="164" t="b">
        <f t="shared" si="7"/>
        <v>0</v>
      </c>
      <c r="Z50" s="164" t="b">
        <f t="shared" si="8"/>
        <v>0</v>
      </c>
      <c r="AA50" s="164" t="b">
        <f t="shared" si="9"/>
        <v>0</v>
      </c>
      <c r="AB50" s="164" t="b">
        <f t="shared" si="10"/>
        <v>0</v>
      </c>
      <c r="AC50" s="164" t="b">
        <f t="shared" si="11"/>
        <v>0</v>
      </c>
      <c r="AD50" s="164" t="b">
        <f t="shared" si="19"/>
        <v>0</v>
      </c>
      <c r="AE50" s="164" t="b">
        <f t="shared" si="20"/>
        <v>0</v>
      </c>
      <c r="AF50" s="164" t="b">
        <f t="shared" si="21"/>
        <v>0</v>
      </c>
      <c r="AG50" s="164" t="b">
        <f t="shared" si="22"/>
        <v>0</v>
      </c>
      <c r="AH50" s="164" t="b">
        <f t="shared" si="23"/>
        <v>0</v>
      </c>
      <c r="AI50" s="169" t="str">
        <f t="shared" si="12"/>
        <v/>
      </c>
      <c r="AJ50" s="265" t="str">
        <f t="shared" si="13"/>
        <v/>
      </c>
      <c r="AK50" s="242" t="str">
        <f t="shared" si="24"/>
        <v/>
      </c>
      <c r="AL50" s="167" t="str">
        <f t="shared" si="25"/>
        <v/>
      </c>
      <c r="AM50" s="168">
        <f t="shared" si="26"/>
        <v>0</v>
      </c>
      <c r="AN50" s="149" t="str">
        <f t="shared" si="27"/>
        <v/>
      </c>
      <c r="AO50" s="150" t="str">
        <f t="shared" si="28"/>
        <v/>
      </c>
      <c r="AP50" s="138"/>
      <c r="AQ50" s="167" t="str">
        <f t="shared" si="29"/>
        <v/>
      </c>
      <c r="AR50" s="245" t="str">
        <f t="shared" si="30"/>
        <v/>
      </c>
      <c r="AS50" s="245" t="str">
        <f t="shared" si="31"/>
        <v/>
      </c>
      <c r="AT50" s="245" t="str">
        <f t="shared" si="32"/>
        <v/>
      </c>
      <c r="AU50" s="244"/>
      <c r="AV50" s="245" t="str">
        <f t="shared" si="34"/>
        <v/>
      </c>
      <c r="AW50" s="245">
        <f t="shared" si="35"/>
        <v>0</v>
      </c>
      <c r="AX50" s="244"/>
      <c r="AY50" s="243" t="str">
        <f t="shared" si="33"/>
        <v/>
      </c>
      <c r="AZ50" s="61">
        <f t="shared" si="14"/>
        <v>0</v>
      </c>
    </row>
    <row r="51" spans="1:52" ht="15" customHeight="1" x14ac:dyDescent="0.25">
      <c r="A51">
        <v>34</v>
      </c>
      <c r="B51" s="17">
        <f>'M3'!B51</f>
        <v>0</v>
      </c>
      <c r="C51" s="260" t="str">
        <f>IF('M3'!C51="","",IF('M3'!C51&gt;0,'M3'!C51))</f>
        <v/>
      </c>
      <c r="D51" s="138"/>
      <c r="E51" s="174"/>
      <c r="F51" s="159"/>
      <c r="G51" s="172"/>
      <c r="H51" s="171"/>
      <c r="I51" s="171"/>
      <c r="J51" s="171"/>
      <c r="K51" s="171"/>
      <c r="L51" s="173"/>
      <c r="M51" s="162">
        <f t="shared" si="15"/>
        <v>0</v>
      </c>
      <c r="N51" s="163" t="str">
        <f t="shared" si="16"/>
        <v/>
      </c>
      <c r="O51" s="163" t="str">
        <f t="shared" si="0"/>
        <v/>
      </c>
      <c r="P51" s="163" t="str">
        <f t="shared" si="0"/>
        <v/>
      </c>
      <c r="Q51" s="163">
        <f t="shared" si="17"/>
        <v>0</v>
      </c>
      <c r="R51" s="103" t="str">
        <f t="shared" si="1"/>
        <v/>
      </c>
      <c r="S51" s="103" t="str">
        <f t="shared" si="2"/>
        <v/>
      </c>
      <c r="T51" s="103" t="str">
        <f t="shared" si="3"/>
        <v/>
      </c>
      <c r="U51" s="103" t="str">
        <f t="shared" si="18"/>
        <v/>
      </c>
      <c r="V51" s="103" t="str">
        <f t="shared" si="4"/>
        <v/>
      </c>
      <c r="W51" s="103" t="str">
        <f t="shared" si="5"/>
        <v/>
      </c>
      <c r="X51" s="103">
        <f t="shared" si="6"/>
        <v>0</v>
      </c>
      <c r="Y51" s="164" t="b">
        <f t="shared" si="7"/>
        <v>0</v>
      </c>
      <c r="Z51" s="164" t="b">
        <f t="shared" si="8"/>
        <v>0</v>
      </c>
      <c r="AA51" s="164" t="b">
        <f t="shared" si="9"/>
        <v>0</v>
      </c>
      <c r="AB51" s="164" t="b">
        <f t="shared" si="10"/>
        <v>0</v>
      </c>
      <c r="AC51" s="164" t="b">
        <f t="shared" si="11"/>
        <v>0</v>
      </c>
      <c r="AD51" s="164" t="b">
        <f t="shared" si="19"/>
        <v>0</v>
      </c>
      <c r="AE51" s="164" t="b">
        <f t="shared" si="20"/>
        <v>0</v>
      </c>
      <c r="AF51" s="164" t="b">
        <f t="shared" si="21"/>
        <v>0</v>
      </c>
      <c r="AG51" s="164" t="b">
        <f t="shared" si="22"/>
        <v>0</v>
      </c>
      <c r="AH51" s="164" t="b">
        <f t="shared" si="23"/>
        <v>0</v>
      </c>
      <c r="AI51" s="169" t="str">
        <f t="shared" si="12"/>
        <v/>
      </c>
      <c r="AJ51" s="265" t="str">
        <f t="shared" si="13"/>
        <v/>
      </c>
      <c r="AK51" s="242" t="str">
        <f t="shared" si="24"/>
        <v/>
      </c>
      <c r="AL51" s="167" t="str">
        <f t="shared" si="25"/>
        <v/>
      </c>
      <c r="AM51" s="168">
        <f t="shared" si="26"/>
        <v>0</v>
      </c>
      <c r="AN51" s="149" t="str">
        <f t="shared" si="27"/>
        <v/>
      </c>
      <c r="AO51" s="150" t="str">
        <f t="shared" si="28"/>
        <v/>
      </c>
      <c r="AP51" s="138"/>
      <c r="AQ51" s="167" t="str">
        <f t="shared" si="29"/>
        <v/>
      </c>
      <c r="AR51" s="245" t="str">
        <f t="shared" si="30"/>
        <v/>
      </c>
      <c r="AS51" s="245" t="str">
        <f t="shared" si="31"/>
        <v/>
      </c>
      <c r="AT51" s="245" t="str">
        <f t="shared" si="32"/>
        <v/>
      </c>
      <c r="AU51" s="244"/>
      <c r="AV51" s="245" t="str">
        <f t="shared" si="34"/>
        <v/>
      </c>
      <c r="AW51" s="245">
        <f t="shared" si="35"/>
        <v>0</v>
      </c>
      <c r="AX51" s="244"/>
      <c r="AY51" s="243" t="str">
        <f t="shared" si="33"/>
        <v/>
      </c>
      <c r="AZ51" s="61">
        <f t="shared" si="14"/>
        <v>0</v>
      </c>
    </row>
    <row r="52" spans="1:52" ht="15" customHeight="1" x14ac:dyDescent="0.25">
      <c r="A52">
        <v>35</v>
      </c>
      <c r="B52" s="17">
        <f>'M3'!B52</f>
        <v>0</v>
      </c>
      <c r="C52" s="260" t="str">
        <f>IF('M3'!C52="","",IF('M3'!C52&gt;0,'M3'!C52))</f>
        <v/>
      </c>
      <c r="D52" s="138"/>
      <c r="E52" s="174"/>
      <c r="F52" s="159"/>
      <c r="G52" s="172"/>
      <c r="H52" s="171"/>
      <c r="I52" s="171"/>
      <c r="J52" s="171"/>
      <c r="K52" s="171"/>
      <c r="L52" s="173"/>
      <c r="M52" s="162">
        <f t="shared" si="15"/>
        <v>0</v>
      </c>
      <c r="N52" s="163" t="str">
        <f t="shared" si="16"/>
        <v/>
      </c>
      <c r="O52" s="163" t="str">
        <f t="shared" si="0"/>
        <v/>
      </c>
      <c r="P52" s="163" t="str">
        <f t="shared" si="0"/>
        <v/>
      </c>
      <c r="Q52" s="163">
        <f t="shared" si="17"/>
        <v>0</v>
      </c>
      <c r="R52" s="103" t="str">
        <f t="shared" si="1"/>
        <v/>
      </c>
      <c r="S52" s="103" t="str">
        <f t="shared" si="2"/>
        <v/>
      </c>
      <c r="T52" s="103" t="str">
        <f t="shared" si="3"/>
        <v/>
      </c>
      <c r="U52" s="103" t="str">
        <f t="shared" si="18"/>
        <v/>
      </c>
      <c r="V52" s="103" t="str">
        <f t="shared" si="4"/>
        <v/>
      </c>
      <c r="W52" s="103" t="str">
        <f t="shared" si="5"/>
        <v/>
      </c>
      <c r="X52" s="103">
        <f t="shared" si="6"/>
        <v>0</v>
      </c>
      <c r="Y52" s="164" t="b">
        <f t="shared" si="7"/>
        <v>0</v>
      </c>
      <c r="Z52" s="164" t="b">
        <f t="shared" si="8"/>
        <v>0</v>
      </c>
      <c r="AA52" s="164" t="b">
        <f t="shared" si="9"/>
        <v>0</v>
      </c>
      <c r="AB52" s="164" t="b">
        <f t="shared" si="10"/>
        <v>0</v>
      </c>
      <c r="AC52" s="164" t="b">
        <f t="shared" si="11"/>
        <v>0</v>
      </c>
      <c r="AD52" s="164" t="b">
        <f t="shared" si="19"/>
        <v>0</v>
      </c>
      <c r="AE52" s="164" t="b">
        <f t="shared" si="20"/>
        <v>0</v>
      </c>
      <c r="AF52" s="164" t="b">
        <f t="shared" si="21"/>
        <v>0</v>
      </c>
      <c r="AG52" s="164" t="b">
        <f t="shared" si="22"/>
        <v>0</v>
      </c>
      <c r="AH52" s="164" t="b">
        <f t="shared" si="23"/>
        <v>0</v>
      </c>
      <c r="AI52" s="169" t="str">
        <f t="shared" si="12"/>
        <v/>
      </c>
      <c r="AJ52" s="265" t="str">
        <f t="shared" si="13"/>
        <v/>
      </c>
      <c r="AK52" s="242" t="str">
        <f t="shared" si="24"/>
        <v/>
      </c>
      <c r="AL52" s="167" t="str">
        <f t="shared" si="25"/>
        <v/>
      </c>
      <c r="AM52" s="168">
        <f t="shared" si="26"/>
        <v>0</v>
      </c>
      <c r="AN52" s="149" t="str">
        <f t="shared" si="27"/>
        <v/>
      </c>
      <c r="AO52" s="150" t="str">
        <f t="shared" si="28"/>
        <v/>
      </c>
      <c r="AP52" s="138"/>
      <c r="AQ52" s="167" t="str">
        <f t="shared" si="29"/>
        <v/>
      </c>
      <c r="AR52" s="245" t="str">
        <f t="shared" si="30"/>
        <v/>
      </c>
      <c r="AS52" s="245" t="str">
        <f t="shared" si="31"/>
        <v/>
      </c>
      <c r="AT52" s="245" t="str">
        <f t="shared" si="32"/>
        <v/>
      </c>
      <c r="AU52" s="244"/>
      <c r="AV52" s="245" t="str">
        <f t="shared" si="34"/>
        <v/>
      </c>
      <c r="AW52" s="245">
        <f t="shared" si="35"/>
        <v>0</v>
      </c>
      <c r="AX52" s="244"/>
      <c r="AY52" s="243" t="str">
        <f t="shared" si="33"/>
        <v/>
      </c>
      <c r="AZ52" s="61">
        <f t="shared" si="14"/>
        <v>0</v>
      </c>
    </row>
    <row r="53" spans="1:52" ht="15" customHeight="1" thickBot="1" x14ac:dyDescent="0.3">
      <c r="A53">
        <v>36</v>
      </c>
      <c r="B53" s="17">
        <f>'M3'!B53</f>
        <v>0</v>
      </c>
      <c r="C53" s="260" t="str">
        <f>IF('M3'!C53="","",IF('M3'!C53&gt;0,'M3'!C53))</f>
        <v/>
      </c>
      <c r="D53" s="175"/>
      <c r="E53" s="176"/>
      <c r="F53" s="159"/>
      <c r="G53" s="172"/>
      <c r="H53" s="171"/>
      <c r="I53" s="171"/>
      <c r="J53" s="171"/>
      <c r="K53" s="171"/>
      <c r="L53" s="173"/>
      <c r="M53" s="162">
        <f t="shared" si="15"/>
        <v>0</v>
      </c>
      <c r="N53" s="163" t="str">
        <f t="shared" si="16"/>
        <v/>
      </c>
      <c r="O53" s="163" t="str">
        <f t="shared" si="0"/>
        <v/>
      </c>
      <c r="P53" s="163" t="str">
        <f t="shared" si="0"/>
        <v/>
      </c>
      <c r="Q53" s="163">
        <f t="shared" si="17"/>
        <v>0</v>
      </c>
      <c r="R53" s="103" t="str">
        <f t="shared" si="1"/>
        <v/>
      </c>
      <c r="S53" s="103" t="str">
        <f t="shared" si="2"/>
        <v/>
      </c>
      <c r="T53" s="103" t="str">
        <f t="shared" si="3"/>
        <v/>
      </c>
      <c r="U53" s="103" t="str">
        <f t="shared" si="18"/>
        <v/>
      </c>
      <c r="V53" s="103" t="str">
        <f t="shared" si="4"/>
        <v/>
      </c>
      <c r="W53" s="103" t="str">
        <f t="shared" si="5"/>
        <v/>
      </c>
      <c r="X53" s="103">
        <f t="shared" si="6"/>
        <v>0</v>
      </c>
      <c r="Y53" s="164" t="b">
        <f t="shared" si="7"/>
        <v>0</v>
      </c>
      <c r="Z53" s="164" t="b">
        <f t="shared" si="8"/>
        <v>0</v>
      </c>
      <c r="AA53" s="164" t="b">
        <f t="shared" si="9"/>
        <v>0</v>
      </c>
      <c r="AB53" s="164" t="b">
        <f t="shared" si="10"/>
        <v>0</v>
      </c>
      <c r="AC53" s="164" t="b">
        <f t="shared" si="11"/>
        <v>0</v>
      </c>
      <c r="AD53" s="164" t="b">
        <f t="shared" si="19"/>
        <v>0</v>
      </c>
      <c r="AE53" s="164" t="b">
        <f t="shared" si="20"/>
        <v>0</v>
      </c>
      <c r="AF53" s="164" t="b">
        <f t="shared" si="21"/>
        <v>0</v>
      </c>
      <c r="AG53" s="164" t="b">
        <f t="shared" si="22"/>
        <v>0</v>
      </c>
      <c r="AH53" s="164" t="b">
        <f t="shared" si="23"/>
        <v>0</v>
      </c>
      <c r="AI53" s="177" t="str">
        <f t="shared" si="12"/>
        <v/>
      </c>
      <c r="AJ53" s="265" t="str">
        <f t="shared" si="13"/>
        <v/>
      </c>
      <c r="AK53" s="242" t="str">
        <f t="shared" si="24"/>
        <v/>
      </c>
      <c r="AL53" s="167" t="str">
        <f t="shared" si="25"/>
        <v/>
      </c>
      <c r="AM53" s="168">
        <f t="shared" si="26"/>
        <v>0</v>
      </c>
      <c r="AN53" s="149" t="str">
        <f t="shared" si="27"/>
        <v/>
      </c>
      <c r="AO53" s="150" t="str">
        <f t="shared" si="28"/>
        <v/>
      </c>
      <c r="AP53" s="138"/>
      <c r="AQ53" s="167" t="str">
        <f t="shared" si="29"/>
        <v/>
      </c>
      <c r="AR53" s="245" t="str">
        <f t="shared" si="30"/>
        <v/>
      </c>
      <c r="AS53" s="245" t="str">
        <f t="shared" si="31"/>
        <v/>
      </c>
      <c r="AT53" s="245" t="str">
        <f t="shared" si="32"/>
        <v/>
      </c>
      <c r="AU53" s="244"/>
      <c r="AV53" s="245" t="str">
        <f t="shared" si="34"/>
        <v/>
      </c>
      <c r="AW53" s="245">
        <f t="shared" si="35"/>
        <v>0</v>
      </c>
      <c r="AX53" s="244"/>
      <c r="AY53" s="243" t="str">
        <f t="shared" si="33"/>
        <v/>
      </c>
      <c r="AZ53" s="61">
        <f t="shared" si="14"/>
        <v>0</v>
      </c>
    </row>
    <row r="54" spans="1:52" ht="15" customHeight="1" thickBot="1" x14ac:dyDescent="0.3">
      <c r="A54" t="s">
        <v>79</v>
      </c>
      <c r="B54" s="65">
        <f>COUNTA(B18:B53)</f>
        <v>36</v>
      </c>
      <c r="C54" s="301" t="s">
        <v>47</v>
      </c>
      <c r="D54" s="301"/>
      <c r="E54" s="301"/>
      <c r="F54" s="301"/>
      <c r="G54" s="178" t="str">
        <f t="shared" ref="G54:L54" si="36">IF(R56=0,"",IF(R56&gt;0,R55))</f>
        <v/>
      </c>
      <c r="H54" s="179" t="str">
        <f t="shared" si="36"/>
        <v/>
      </c>
      <c r="I54" s="179" t="str">
        <f t="shared" si="36"/>
        <v/>
      </c>
      <c r="J54" s="179" t="str">
        <f t="shared" si="36"/>
        <v/>
      </c>
      <c r="K54" s="179" t="str">
        <f t="shared" si="36"/>
        <v/>
      </c>
      <c r="L54" s="179" t="str">
        <f t="shared" si="36"/>
        <v/>
      </c>
      <c r="M54" s="179"/>
      <c r="N54" s="179"/>
      <c r="O54" s="179"/>
      <c r="P54" s="179"/>
      <c r="Q54" s="179"/>
      <c r="R54" s="180">
        <f t="shared" ref="R54:W54" si="37">SUM(R18:R53)</f>
        <v>0</v>
      </c>
      <c r="S54" s="180">
        <f t="shared" si="37"/>
        <v>0</v>
      </c>
      <c r="T54" s="180">
        <f t="shared" si="37"/>
        <v>0</v>
      </c>
      <c r="U54" s="180">
        <f t="shared" si="37"/>
        <v>0</v>
      </c>
      <c r="V54" s="180">
        <f t="shared" si="37"/>
        <v>0</v>
      </c>
      <c r="W54" s="180">
        <f t="shared" si="37"/>
        <v>0</v>
      </c>
      <c r="X54" s="181">
        <f>SUM(AJ18:AJ53)</f>
        <v>0</v>
      </c>
      <c r="Y54" s="181">
        <f t="shared" ref="Y54:AH54" si="38">SUM(Y18:Y53)</f>
        <v>0</v>
      </c>
      <c r="Z54" s="181">
        <f t="shared" si="38"/>
        <v>0</v>
      </c>
      <c r="AA54" s="181">
        <f t="shared" si="38"/>
        <v>0</v>
      </c>
      <c r="AB54" s="181">
        <f t="shared" si="38"/>
        <v>0</v>
      </c>
      <c r="AC54" s="181">
        <f t="shared" si="38"/>
        <v>0</v>
      </c>
      <c r="AD54" s="181">
        <f t="shared" si="38"/>
        <v>0</v>
      </c>
      <c r="AE54" s="181">
        <f t="shared" si="38"/>
        <v>0</v>
      </c>
      <c r="AF54" s="181">
        <f t="shared" si="38"/>
        <v>0</v>
      </c>
      <c r="AG54" s="181">
        <f t="shared" si="38"/>
        <v>0</v>
      </c>
      <c r="AH54" s="181">
        <f t="shared" si="38"/>
        <v>0</v>
      </c>
      <c r="AI54" s="182"/>
      <c r="AJ54" s="246" t="str">
        <f>IF(X57=0,"",IF(X57&gt;0,$X$55))</f>
        <v/>
      </c>
      <c r="AK54" s="246" t="str">
        <f>IF(Y57=0,"",IF(Y57&gt;0,$X$55))</f>
        <v/>
      </c>
      <c r="AL54" s="183"/>
      <c r="AM54" s="183"/>
      <c r="AN54" s="184">
        <f>IF(B54=0,"",IF(B54&gt;0,AN55/B54))</f>
        <v>0</v>
      </c>
      <c r="AO54" s="184">
        <f>IF(B54=0,"",IF(B54&gt;0,AO55/B54))</f>
        <v>0</v>
      </c>
      <c r="AP54" s="185">
        <f>IF(B54=0,"",IF(B54&gt;0,AP56/B54))</f>
        <v>1</v>
      </c>
      <c r="AQ54" s="186"/>
      <c r="AR54" s="248" t="s">
        <v>117</v>
      </c>
      <c r="AS54" s="248" t="s">
        <v>117</v>
      </c>
      <c r="AT54" s="248" t="s">
        <v>118</v>
      </c>
      <c r="AU54" s="249" t="str">
        <f>IF(AW54=0,"",IF(AW54&gt;0,AW54/AU55))</f>
        <v/>
      </c>
      <c r="AV54" s="250"/>
      <c r="AW54" s="250">
        <f>SUM(AW18:AW53)</f>
        <v>0</v>
      </c>
      <c r="AX54" s="249" t="str">
        <f>IF(AZ54=0,"",IF(AZ54&gt;0,AZ54/AX55))</f>
        <v/>
      </c>
      <c r="AY54" s="11"/>
      <c r="AZ54" s="12">
        <f>SUM(AZ18:AZ53)</f>
        <v>0</v>
      </c>
    </row>
    <row r="55" spans="1:52" x14ac:dyDescent="0.25">
      <c r="C55" s="103"/>
      <c r="D55" s="187">
        <f>COUNTA(D18:D53)</f>
        <v>0</v>
      </c>
      <c r="E55" s="187">
        <f>COUNTA(E18:E53)</f>
        <v>0</v>
      </c>
      <c r="F55" s="103"/>
      <c r="G55" s="308" t="s">
        <v>85</v>
      </c>
      <c r="H55" s="302"/>
      <c r="I55" s="308" t="s">
        <v>31</v>
      </c>
      <c r="J55" s="302"/>
      <c r="K55" s="302" t="s">
        <v>32</v>
      </c>
      <c r="L55" s="302"/>
      <c r="M55" s="103"/>
      <c r="N55" s="103"/>
      <c r="O55" s="103"/>
      <c r="P55" s="103"/>
      <c r="Q55" s="103"/>
      <c r="R55" s="188" t="e">
        <f t="shared" ref="R55:W55" si="39">R54/R56</f>
        <v>#DIV/0!</v>
      </c>
      <c r="S55" s="188" t="e">
        <f t="shared" si="39"/>
        <v>#DIV/0!</v>
      </c>
      <c r="T55" s="188" t="e">
        <f t="shared" si="39"/>
        <v>#DIV/0!</v>
      </c>
      <c r="U55" s="188" t="e">
        <f t="shared" si="39"/>
        <v>#DIV/0!</v>
      </c>
      <c r="V55" s="188" t="e">
        <f t="shared" si="39"/>
        <v>#DIV/0!</v>
      </c>
      <c r="W55" s="188" t="e">
        <f t="shared" si="39"/>
        <v>#DIV/0!</v>
      </c>
      <c r="X55" s="188" t="e">
        <f>X54/X57</f>
        <v>#DIV/0!</v>
      </c>
      <c r="Y55" s="164">
        <f>Y54/10</f>
        <v>0</v>
      </c>
      <c r="Z55" s="164">
        <f t="shared" ref="Z55:AH55" si="40">Z54/10</f>
        <v>0</v>
      </c>
      <c r="AA55" s="164">
        <f t="shared" si="40"/>
        <v>0</v>
      </c>
      <c r="AB55" s="164">
        <f t="shared" si="40"/>
        <v>0</v>
      </c>
      <c r="AC55" s="164">
        <f t="shared" si="40"/>
        <v>0</v>
      </c>
      <c r="AD55" s="164">
        <f t="shared" si="40"/>
        <v>0</v>
      </c>
      <c r="AE55" s="164">
        <f t="shared" si="40"/>
        <v>0</v>
      </c>
      <c r="AF55" s="164">
        <f t="shared" si="40"/>
        <v>0</v>
      </c>
      <c r="AG55" s="164">
        <f t="shared" si="40"/>
        <v>0</v>
      </c>
      <c r="AH55" s="164">
        <f t="shared" si="40"/>
        <v>0</v>
      </c>
      <c r="AI55" s="164"/>
      <c r="AJ55" s="107"/>
      <c r="AK55" s="107"/>
      <c r="AL55" s="107"/>
      <c r="AM55" s="107"/>
      <c r="AN55" s="189">
        <f>COUNTIF(AN18:AN53,1)</f>
        <v>0</v>
      </c>
      <c r="AO55" s="189">
        <f>SUM(AO18:AO52)</f>
        <v>0</v>
      </c>
      <c r="AP55" s="187">
        <f>COUNTA(AP18:AP53)</f>
        <v>0</v>
      </c>
      <c r="AQ55" s="107"/>
      <c r="AR55" s="128" t="str">
        <f>IF($AR$57=0,"",IF($C$2&lt;6,"",IF($C$2&gt;=6,(AR58+AR59)/AR57)))</f>
        <v/>
      </c>
      <c r="AS55" s="128" t="str">
        <f t="shared" ref="AS55:AT55" si="41">IF($AR$57=0,"",IF($C$2&lt;6,"",IF($C$2&gt;=6,(AS58+AS59)/AS57)))</f>
        <v/>
      </c>
      <c r="AT55" s="128" t="str">
        <f t="shared" si="41"/>
        <v/>
      </c>
      <c r="AU55" s="187">
        <f>COUNTA(AU18:AU53)</f>
        <v>0</v>
      </c>
      <c r="AV55" s="187"/>
      <c r="AW55" s="187"/>
      <c r="AX55" s="187">
        <f>COUNTA(AX18:AX53)</f>
        <v>0</v>
      </c>
      <c r="AY55" s="3"/>
      <c r="AZ55" s="3"/>
    </row>
    <row r="56" spans="1:52" ht="13.8" thickBot="1" x14ac:dyDescent="0.3">
      <c r="D56" s="3"/>
      <c r="E56" s="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3">
        <f t="shared" ref="R56:W56" si="42">COUNTA(G18:G53)</f>
        <v>0</v>
      </c>
      <c r="S56" s="3">
        <f t="shared" si="42"/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>COUNTIF(X18:X53,0)</f>
        <v>36</v>
      </c>
      <c r="Y56" s="10" t="e">
        <f>Y54/C68*C70</f>
        <v>#DIV/0!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AD54/C69*C72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N56" s="3"/>
      <c r="AO56" s="3"/>
      <c r="AP56" s="2">
        <f>(B54-AP55)</f>
        <v>36</v>
      </c>
      <c r="AQ56" s="3"/>
      <c r="AR56" s="128" t="str">
        <f>IF($AR$57=0,"",IF($C$2&lt;6,"",IF($C$2&gt;=6,(AR59/AR57))))</f>
        <v/>
      </c>
      <c r="AS56" s="128" t="str">
        <f t="shared" ref="AS56:AT56" si="43">IF($AR$57=0,"",IF($C$2&lt;6,"",IF($C$2&gt;=6,(AS59/AS57))))</f>
        <v/>
      </c>
      <c r="AT56" s="128" t="str">
        <f t="shared" si="43"/>
        <v/>
      </c>
      <c r="AU56" s="2"/>
      <c r="AV56" s="2"/>
      <c r="AW56" s="2"/>
      <c r="AX56" s="2"/>
      <c r="AY56" s="3"/>
      <c r="AZ56" s="3"/>
    </row>
    <row r="57" spans="1:52" ht="20.399999999999999" thickBot="1" x14ac:dyDescent="0.55000000000000004">
      <c r="B57" s="55" t="s">
        <v>0</v>
      </c>
      <c r="C57" s="54">
        <f>C2</f>
        <v>3</v>
      </c>
      <c r="D57" s="93">
        <f>D2</f>
        <v>0</v>
      </c>
      <c r="E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S57" s="3"/>
      <c r="T57" s="3"/>
      <c r="U57" s="3"/>
      <c r="V57" s="3"/>
      <c r="W57" s="3"/>
      <c r="X57" s="3">
        <f>36-X56</f>
        <v>0</v>
      </c>
      <c r="AD57" s="3"/>
      <c r="AN57" s="3"/>
      <c r="AO57" s="3"/>
      <c r="AP57" s="2"/>
      <c r="AQ57" s="3"/>
      <c r="AR57" s="77">
        <f t="shared" ref="AR57:AS57" si="44">COUNTIF(AR18:AR53,"&gt;""")</f>
        <v>0</v>
      </c>
      <c r="AS57" s="77">
        <f t="shared" si="44"/>
        <v>0</v>
      </c>
      <c r="AT57" s="77">
        <f>COUNTIF(AT18:AT53,"&gt;""")</f>
        <v>0</v>
      </c>
      <c r="AU57" s="2"/>
      <c r="AV57" s="2"/>
      <c r="AW57" s="2"/>
      <c r="AX57" s="2"/>
      <c r="AY57" s="3"/>
      <c r="AZ57" s="3"/>
    </row>
    <row r="58" spans="1:52" ht="20.399999999999999" thickBot="1" x14ac:dyDescent="0.55000000000000004">
      <c r="B58" s="55" t="s">
        <v>69</v>
      </c>
      <c r="C58" s="297">
        <f>C3</f>
        <v>46031</v>
      </c>
      <c r="D58" s="298"/>
      <c r="E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3"/>
      <c r="S58" s="3"/>
      <c r="T58" s="3"/>
      <c r="U58" s="3"/>
      <c r="V58" s="3"/>
      <c r="W58" s="3"/>
      <c r="X58" s="3"/>
      <c r="AD58" s="3"/>
      <c r="AN58" s="3"/>
      <c r="AO58" s="3"/>
      <c r="AP58" s="2"/>
      <c r="AQ58" s="3"/>
      <c r="AR58" s="102">
        <f>COUNTIF(AR18:AR53,"1F")</f>
        <v>0</v>
      </c>
      <c r="AS58" s="102">
        <f t="shared" ref="AS58:AT58" si="45">COUNTIF(AS18:AS53,"1F")</f>
        <v>0</v>
      </c>
      <c r="AT58" s="102">
        <f t="shared" si="45"/>
        <v>0</v>
      </c>
      <c r="AU58" s="2"/>
      <c r="AV58" s="2"/>
      <c r="AW58" s="2"/>
      <c r="AX58" s="2"/>
      <c r="AY58" s="3"/>
      <c r="AZ58" s="3"/>
    </row>
    <row r="59" spans="1:52" ht="19.8" x14ac:dyDescent="0.5">
      <c r="B59" s="55"/>
      <c r="C59" s="74"/>
      <c r="D59" s="74"/>
      <c r="E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3"/>
      <c r="S59" s="3"/>
      <c r="T59" s="3"/>
      <c r="U59" s="3"/>
      <c r="V59" s="3"/>
      <c r="W59" s="3"/>
      <c r="X59" s="3"/>
      <c r="AD59" s="3"/>
      <c r="AN59" s="3"/>
      <c r="AO59" s="3"/>
      <c r="AP59" s="2"/>
      <c r="AQ59" s="3"/>
      <c r="AR59" s="102">
        <f>COUNTIF(AR18:AR53,"2F")</f>
        <v>0</v>
      </c>
      <c r="AS59" s="102">
        <f t="shared" ref="AS59" si="46">COUNTIF(AS18:AS53,"2F")</f>
        <v>0</v>
      </c>
      <c r="AT59" s="102">
        <f>COUNTIF(AT18:AT53,"1S")</f>
        <v>0</v>
      </c>
      <c r="AU59" s="2"/>
      <c r="AV59" s="2"/>
      <c r="AW59" s="2"/>
      <c r="AX59" s="2"/>
      <c r="AY59" s="3"/>
      <c r="AZ59" s="3"/>
    </row>
    <row r="60" spans="1:52" ht="19.8" x14ac:dyDescent="0.5">
      <c r="B60" s="55"/>
      <c r="C60" s="74"/>
      <c r="D60" s="74"/>
      <c r="E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3"/>
      <c r="S60" s="3"/>
      <c r="T60" s="3"/>
      <c r="U60" s="3"/>
      <c r="V60" s="3"/>
      <c r="W60" s="3"/>
      <c r="X60" s="3"/>
      <c r="AD60" s="3"/>
      <c r="AN60" s="3"/>
      <c r="AO60" s="3"/>
      <c r="AP60" s="2"/>
      <c r="AQ60" s="3"/>
      <c r="AR60" s="3"/>
      <c r="AS60" s="3"/>
      <c r="AT60" s="3"/>
      <c r="AU60" s="2"/>
      <c r="AV60" s="2"/>
      <c r="AW60" s="2"/>
      <c r="AX60" s="2"/>
      <c r="AY60" s="3"/>
      <c r="AZ60" s="3"/>
    </row>
    <row r="61" spans="1:52" x14ac:dyDescent="0.25">
      <c r="D61" s="13"/>
      <c r="E61" s="13"/>
      <c r="Y61" s="3"/>
      <c r="AD61" s="3"/>
      <c r="AN61" s="13"/>
      <c r="AO61" s="13"/>
    </row>
    <row r="62" spans="1:52" x14ac:dyDescent="0.25">
      <c r="C62" s="4" t="s">
        <v>2</v>
      </c>
      <c r="D62" s="4" t="s">
        <v>3</v>
      </c>
      <c r="E62" s="4" t="s">
        <v>1</v>
      </c>
      <c r="F62" s="69" t="s">
        <v>82</v>
      </c>
      <c r="G62" s="4" t="s">
        <v>4</v>
      </c>
      <c r="H62" s="4" t="s">
        <v>5</v>
      </c>
      <c r="I62" s="4" t="s">
        <v>48</v>
      </c>
      <c r="J62" s="4" t="s">
        <v>8</v>
      </c>
      <c r="K62" s="4" t="s">
        <v>24</v>
      </c>
      <c r="L62" s="4" t="s">
        <v>49</v>
      </c>
      <c r="AD62" s="3"/>
      <c r="AI62" s="4" t="s">
        <v>25</v>
      </c>
      <c r="AJ62" s="4" t="s">
        <v>25</v>
      </c>
      <c r="AK62" s="4" t="s">
        <v>25</v>
      </c>
      <c r="AN62" s="4" t="s">
        <v>50</v>
      </c>
      <c r="AP62" s="4"/>
    </row>
    <row r="63" spans="1:52" x14ac:dyDescent="0.25">
      <c r="C63" s="10" t="e">
        <f t="shared" ref="C63:H63" si="47">R55</f>
        <v>#DIV/0!</v>
      </c>
      <c r="D63" s="10" t="e">
        <f t="shared" si="47"/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str">
        <f>$AJ$54</f>
        <v/>
      </c>
      <c r="J63" s="14">
        <f>$AN$54</f>
        <v>0</v>
      </c>
      <c r="K63" s="10">
        <f>$AO$54</f>
        <v>0</v>
      </c>
      <c r="L63" s="10">
        <f>$AP$54</f>
        <v>1</v>
      </c>
      <c r="M63" s="10"/>
      <c r="N63" s="10"/>
      <c r="O63" s="10"/>
      <c r="P63" s="10"/>
      <c r="Q63" s="10"/>
      <c r="AI63" s="10" t="str">
        <f>$AU$54</f>
        <v/>
      </c>
      <c r="AJ63" s="10" t="str">
        <f>$AU$54</f>
        <v/>
      </c>
      <c r="AK63" s="10" t="str">
        <f>$AU$54</f>
        <v/>
      </c>
      <c r="AL63" s="10"/>
      <c r="AM63" s="10"/>
      <c r="AN63" s="10" t="str">
        <f>$AX$54</f>
        <v/>
      </c>
      <c r="AP63" s="13"/>
    </row>
    <row r="64" spans="1:52" x14ac:dyDescent="0.25">
      <c r="D64" s="13"/>
      <c r="E64" s="13"/>
      <c r="AN64" s="13"/>
      <c r="AO64" s="13"/>
    </row>
    <row r="65" spans="1:42" x14ac:dyDescent="0.25">
      <c r="D65" s="13"/>
      <c r="E65" s="13"/>
      <c r="AN65" s="13"/>
      <c r="AO65" s="13"/>
    </row>
    <row r="66" spans="1:42" x14ac:dyDescent="0.25">
      <c r="B66" s="5"/>
      <c r="C66" s="4" t="str">
        <f>IF($D$7="ja","A",IF($D$7="nee",1))</f>
        <v>A</v>
      </c>
      <c r="D66" s="4" t="str">
        <f>IF($D$7="ja","B",IF($D$7="nee",2))</f>
        <v>B</v>
      </c>
      <c r="E66" s="4" t="str">
        <f>IF($D$7="ja","C",IF($D$7="nee",3))</f>
        <v>C</v>
      </c>
      <c r="F66" s="4" t="str">
        <f>IF($D$7="ja","D",IF($D$7="nee",4))</f>
        <v>D</v>
      </c>
      <c r="G66" s="4" t="str">
        <f>IF($D$7="ja","E",IF($D$7="nee",5))</f>
        <v>E</v>
      </c>
    </row>
    <row r="67" spans="1:42" s="4" customFormat="1" x14ac:dyDescent="0.25">
      <c r="A67"/>
      <c r="B67" s="5" t="s">
        <v>66</v>
      </c>
      <c r="C67" s="10">
        <f>IF($D$7="ja",0.25,IF($D$7="nee",0.2))</f>
        <v>0.25</v>
      </c>
      <c r="D67" s="10">
        <f>IF($D$7="ja",0.25,IF($D$7="nee",0.2))</f>
        <v>0.25</v>
      </c>
      <c r="E67" s="10">
        <f>IF($D$7="ja",0.25,IF($D$7="nee",0.2))</f>
        <v>0.25</v>
      </c>
      <c r="F67" s="10">
        <f>IF($D$7="ja",0.15,IF($D$7="nee",0.2))</f>
        <v>0.15</v>
      </c>
      <c r="G67" s="10">
        <f>IF($D$7="ja",0.1,IF($D$7="nee",0.2))</f>
        <v>0.1</v>
      </c>
      <c r="AN67"/>
      <c r="AO67"/>
      <c r="AP67"/>
    </row>
    <row r="68" spans="1:42" s="4" customFormat="1" x14ac:dyDescent="0.25">
      <c r="A68"/>
      <c r="B68" s="5"/>
      <c r="C68" s="4">
        <f>COUNTIF($C$18:$C$53,"A")</f>
        <v>0</v>
      </c>
      <c r="D68" s="4">
        <f>COUNTIF($C$18:$C$53,"B")</f>
        <v>0</v>
      </c>
      <c r="E68" s="4">
        <f>COUNTIF($C$18:$C$53,"C")</f>
        <v>0</v>
      </c>
      <c r="F68" s="4">
        <f>COUNTIF($C$18:$C$53,"D")</f>
        <v>0</v>
      </c>
      <c r="G68" s="4">
        <f>COUNTIF($C$18:$C$53,"E")</f>
        <v>0</v>
      </c>
      <c r="AN68"/>
      <c r="AO68"/>
      <c r="AP68"/>
    </row>
    <row r="69" spans="1:42" s="4" customFormat="1" x14ac:dyDescent="0.25">
      <c r="A69"/>
      <c r="B69" s="5"/>
      <c r="C69" s="4">
        <f>COUNTIF($C$18:$C$53,1)</f>
        <v>0</v>
      </c>
      <c r="D69" s="4">
        <f>COUNTIF($C$18:$C$53,2)</f>
        <v>0</v>
      </c>
      <c r="E69" s="4">
        <f>COUNTIF($C$18:$C$53,3)</f>
        <v>0</v>
      </c>
      <c r="F69" s="4">
        <f>COUNTIF($C$18:$C$53,4)</f>
        <v>0</v>
      </c>
      <c r="G69" s="4">
        <f>COUNTIF($C$18:$C$53,5)</f>
        <v>0</v>
      </c>
      <c r="AN69"/>
      <c r="AO69"/>
      <c r="AP69"/>
    </row>
    <row r="70" spans="1:42" s="4" customFormat="1" x14ac:dyDescent="0.25">
      <c r="A70"/>
      <c r="B70" s="5" t="s">
        <v>51</v>
      </c>
      <c r="C70" s="10">
        <f>C68/$B$54</f>
        <v>0</v>
      </c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AN70"/>
      <c r="AO70"/>
      <c r="AP70"/>
    </row>
    <row r="71" spans="1:42" s="4" customFormat="1" x14ac:dyDescent="0.25">
      <c r="A71"/>
      <c r="B71" s="5" t="s">
        <v>52</v>
      </c>
      <c r="C71" s="10" t="e">
        <f>Y56</f>
        <v>#DIV/0!</v>
      </c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AN71"/>
      <c r="AO71"/>
      <c r="AP71"/>
    </row>
    <row r="72" spans="1:42" s="4" customFormat="1" x14ac:dyDescent="0.25">
      <c r="A72"/>
      <c r="B72" s="5" t="s">
        <v>53</v>
      </c>
      <c r="C72" s="10">
        <f>C69/$B$54</f>
        <v>0</v>
      </c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AN72"/>
      <c r="AO72"/>
      <c r="AP72"/>
    </row>
    <row r="73" spans="1:42" s="4" customFormat="1" x14ac:dyDescent="0.25">
      <c r="A73"/>
      <c r="B73" s="5" t="s">
        <v>54</v>
      </c>
      <c r="C73" s="10" t="e">
        <f>AD56</f>
        <v>#DIV/0!</v>
      </c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AN73"/>
      <c r="AO73"/>
      <c r="AP73"/>
    </row>
    <row r="74" spans="1:42" s="4" customFormat="1" x14ac:dyDescent="0.25">
      <c r="A74"/>
      <c r="B74" s="5" t="s">
        <v>64</v>
      </c>
      <c r="C74" s="10">
        <f>IF($D$7="ja",C70,IF($D7="nee",C72))</f>
        <v>0</v>
      </c>
      <c r="D74" s="10">
        <f>IF($D$7="ja",D70,IF($D7="nee",D72))</f>
        <v>0</v>
      </c>
      <c r="E74" s="10">
        <f>IF($D$7="ja",E70,IF($D7="nee",E72))</f>
        <v>0</v>
      </c>
      <c r="F74" s="10">
        <f>IF($D$7="ja",F70,IF($D7="nee",F72))</f>
        <v>0</v>
      </c>
      <c r="G74" s="10">
        <f>IF($D$7="ja",G70,IF($D7="nee",G72))</f>
        <v>0</v>
      </c>
      <c r="AN74"/>
      <c r="AO74"/>
      <c r="AP74"/>
    </row>
    <row r="75" spans="1:42" s="4" customFormat="1" x14ac:dyDescent="0.25">
      <c r="A75"/>
      <c r="B75" s="5" t="s">
        <v>65</v>
      </c>
      <c r="C75" s="10" t="e">
        <f>IF($D$7="ja",C71,IF($D$7="nee",C73))</f>
        <v>#DIV/0!</v>
      </c>
      <c r="D75" s="10" t="e">
        <f>IF($D$7="ja",D71,IF($D$7="nee",D73))</f>
        <v>#DIV/0!</v>
      </c>
      <c r="E75" s="10" t="e">
        <f>IF($D$7="ja",E71,IF($D$7="nee",E73))</f>
        <v>#DIV/0!</v>
      </c>
      <c r="F75" s="10" t="e">
        <f>IF($D$7="ja",F71,IF($D$7="nee",F73))</f>
        <v>#DIV/0!</v>
      </c>
      <c r="G75" s="10" t="e">
        <f>IF($D$7="ja",G71,IF($D$7="nee",G73))</f>
        <v>#DIV/0!</v>
      </c>
      <c r="AN75"/>
      <c r="AO75"/>
      <c r="AP75"/>
    </row>
  </sheetData>
  <sheetProtection sheet="1" objects="1" scenarios="1"/>
  <mergeCells count="13">
    <mergeCell ref="C54:F54"/>
    <mergeCell ref="G55:H55"/>
    <mergeCell ref="I55:J55"/>
    <mergeCell ref="K55:L55"/>
    <mergeCell ref="C58:D58"/>
    <mergeCell ref="C3:D3"/>
    <mergeCell ref="B5:AX5"/>
    <mergeCell ref="B7:C7"/>
    <mergeCell ref="B8:C8"/>
    <mergeCell ref="G10:H10"/>
    <mergeCell ref="I10:J10"/>
    <mergeCell ref="K10:L10"/>
    <mergeCell ref="AR10:AT10"/>
  </mergeCells>
  <conditionalFormatting sqref="B18:B53">
    <cfRule type="cellIs" dxfId="887" priority="1" stopIfTrue="1" operator="equal">
      <formula>0</formula>
    </cfRule>
  </conditionalFormatting>
  <conditionalFormatting sqref="C18:C53">
    <cfRule type="cellIs" dxfId="886" priority="52" stopIfTrue="1" operator="equal">
      <formula>""</formula>
    </cfRule>
  </conditionalFormatting>
  <conditionalFormatting sqref="D7:D8 C9">
    <cfRule type="cellIs" dxfId="885" priority="69" stopIfTrue="1" operator="equal">
      <formula>"nee"</formula>
    </cfRule>
    <cfRule type="cellIs" dxfId="884" priority="68" stopIfTrue="1" operator="equal">
      <formula>"ja"</formula>
    </cfRule>
  </conditionalFormatting>
  <conditionalFormatting sqref="D18:D53">
    <cfRule type="cellIs" dxfId="883" priority="62" stopIfTrue="1" operator="equal">
      <formula>""</formula>
    </cfRule>
  </conditionalFormatting>
  <conditionalFormatting sqref="D18:E53">
    <cfRule type="cellIs" dxfId="882" priority="60" stopIfTrue="1" operator="equal">
      <formula>"x"</formula>
    </cfRule>
  </conditionalFormatting>
  <conditionalFormatting sqref="E18:E53">
    <cfRule type="cellIs" dxfId="881" priority="61" stopIfTrue="1" operator="equal">
      <formula>""</formula>
    </cfRule>
  </conditionalFormatting>
  <conditionalFormatting sqref="F11:F13">
    <cfRule type="expression" dxfId="880" priority="71" stopIfTrue="1">
      <formula>$K$3="ja"</formula>
    </cfRule>
    <cfRule type="expression" dxfId="879" priority="70" stopIfTrue="1">
      <formula>$I$3="ja"</formula>
    </cfRule>
  </conditionalFormatting>
  <conditionalFormatting sqref="F18:F53">
    <cfRule type="cellIs" dxfId="878" priority="41" stopIfTrue="1" operator="greaterThan">
      <formula>""</formula>
    </cfRule>
    <cfRule type="cellIs" dxfId="877" priority="40" stopIfTrue="1" operator="equal">
      <formula>""</formula>
    </cfRule>
  </conditionalFormatting>
  <conditionalFormatting sqref="G11:G13">
    <cfRule type="expression" dxfId="876" priority="66">
      <formula>$J$2="ja"</formula>
    </cfRule>
    <cfRule type="expression" dxfId="875" priority="73" stopIfTrue="1">
      <formula>$K$2="ja"</formula>
    </cfRule>
    <cfRule type="expression" dxfId="874" priority="72" stopIfTrue="1">
      <formula>$I$2="ja"</formula>
    </cfRule>
  </conditionalFormatting>
  <conditionalFormatting sqref="G18:L53">
    <cfRule type="cellIs" dxfId="873" priority="58" stopIfTrue="1" operator="lessThanOrEqual">
      <formula>$C18</formula>
    </cfRule>
    <cfRule type="cellIs" dxfId="872" priority="59" stopIfTrue="1" operator="notEqual">
      <formula>$C18</formula>
    </cfRule>
    <cfRule type="cellIs" dxfId="871" priority="57" stopIfTrue="1" operator="equal">
      <formula>0</formula>
    </cfRule>
  </conditionalFormatting>
  <conditionalFormatting sqref="H11:H13">
    <cfRule type="expression" dxfId="870" priority="74" stopIfTrue="1">
      <formula>$I$3="ja"</formula>
    </cfRule>
  </conditionalFormatting>
  <conditionalFormatting sqref="H11:I13">
    <cfRule type="expression" dxfId="869" priority="64">
      <formula>$L$2="ja"</formula>
    </cfRule>
  </conditionalFormatting>
  <conditionalFormatting sqref="H11:J13">
    <cfRule type="expression" dxfId="868" priority="63">
      <formula>$K$3="ja"</formula>
    </cfRule>
  </conditionalFormatting>
  <conditionalFormatting sqref="I11:I13">
    <cfRule type="expression" dxfId="867" priority="67">
      <formula>$K$2="ja"</formula>
    </cfRule>
    <cfRule type="expression" dxfId="866" priority="65">
      <formula>$J$2="ja"</formula>
    </cfRule>
  </conditionalFormatting>
  <conditionalFormatting sqref="I11:Q13">
    <cfRule type="expression" dxfId="865" priority="48">
      <formula>$I$3="ja"</formula>
    </cfRule>
  </conditionalFormatting>
  <conditionalFormatting sqref="K11:Q13">
    <cfRule type="expression" dxfId="864" priority="51" stopIfTrue="1">
      <formula>$R$2="ja"</formula>
    </cfRule>
    <cfRule type="expression" dxfId="863" priority="50" stopIfTrue="1">
      <formula>$L$2="ja"</formula>
    </cfRule>
    <cfRule type="expression" dxfId="862" priority="47">
      <formula>$J$2="ja"</formula>
    </cfRule>
    <cfRule type="expression" dxfId="861" priority="49" stopIfTrue="1">
      <formula>$K$2="ja"</formula>
    </cfRule>
  </conditionalFormatting>
  <conditionalFormatting sqref="AI18:AI53">
    <cfRule type="cellIs" dxfId="860" priority="75" stopIfTrue="1" operator="notEqual">
      <formula>""</formula>
    </cfRule>
  </conditionalFormatting>
  <conditionalFormatting sqref="AJ18:AJ53">
    <cfRule type="cellIs" dxfId="859" priority="46" stopIfTrue="1" operator="lessThan">
      <formula>1</formula>
    </cfRule>
    <cfRule type="cellIs" dxfId="858" priority="45" stopIfTrue="1" operator="equal">
      <formula>1</formula>
    </cfRule>
  </conditionalFormatting>
  <conditionalFormatting sqref="AJ11:AK13">
    <cfRule type="cellIs" dxfId="857" priority="36" stopIfTrue="1" operator="equal">
      <formula>1</formula>
    </cfRule>
    <cfRule type="cellIs" dxfId="856" priority="37" stopIfTrue="1" operator="lessThan">
      <formula>1</formula>
    </cfRule>
  </conditionalFormatting>
  <conditionalFormatting sqref="AK18:AK53">
    <cfRule type="expression" dxfId="855" priority="6">
      <formula>$AL18&gt;=$AQ18</formula>
    </cfRule>
    <cfRule type="expression" dxfId="854" priority="5">
      <formula>$AL18&lt;$AQ18</formula>
    </cfRule>
    <cfRule type="expression" dxfId="853" priority="4">
      <formula>$AL18=""</formula>
    </cfRule>
    <cfRule type="expression" dxfId="852" priority="3">
      <formula>$F18=""</formula>
    </cfRule>
  </conditionalFormatting>
  <conditionalFormatting sqref="AK18:AK54">
    <cfRule type="expression" dxfId="851" priority="2">
      <formula>$B18&gt;0</formula>
    </cfRule>
  </conditionalFormatting>
  <conditionalFormatting sqref="AL18:AM53">
    <cfRule type="expression" dxfId="850" priority="38" stopIfTrue="1">
      <formula>$K$3="ja"</formula>
    </cfRule>
  </conditionalFormatting>
  <conditionalFormatting sqref="AN18:AN53">
    <cfRule type="cellIs" dxfId="849" priority="53" stopIfTrue="1" operator="equal">
      <formula>1</formula>
    </cfRule>
    <cfRule type="cellIs" dxfId="848" priority="54" stopIfTrue="1" operator="equal">
      <formula>""</formula>
    </cfRule>
  </conditionalFormatting>
  <conditionalFormatting sqref="AO18:AO53">
    <cfRule type="cellIs" dxfId="847" priority="55" stopIfTrue="1" operator="equal">
      <formula>1</formula>
    </cfRule>
    <cfRule type="cellIs" dxfId="846" priority="56" stopIfTrue="1" operator="equal">
      <formula>""</formula>
    </cfRule>
  </conditionalFormatting>
  <conditionalFormatting sqref="AP18:AP53">
    <cfRule type="expression" dxfId="845" priority="25" stopIfTrue="1">
      <formula>$B18&gt;0</formula>
    </cfRule>
    <cfRule type="cellIs" dxfId="844" priority="24" stopIfTrue="1" operator="equal">
      <formula>"x"</formula>
    </cfRule>
    <cfRule type="cellIs" dxfId="843" priority="26" stopIfTrue="1" operator="equal">
      <formula>""</formula>
    </cfRule>
  </conditionalFormatting>
  <conditionalFormatting sqref="AQ18:AQ54">
    <cfRule type="expression" dxfId="842" priority="23" stopIfTrue="1">
      <formula>$K$3="ja"</formula>
    </cfRule>
  </conditionalFormatting>
  <conditionalFormatting sqref="AQ54">
    <cfRule type="expression" dxfId="841" priority="22" stopIfTrue="1">
      <formula>$I$3="ja"</formula>
    </cfRule>
  </conditionalFormatting>
  <conditionalFormatting sqref="AR11:AR13">
    <cfRule type="expression" dxfId="840" priority="32" stopIfTrue="1">
      <formula>$I$3="ja"</formula>
    </cfRule>
  </conditionalFormatting>
  <conditionalFormatting sqref="AR11:AS13">
    <cfRule type="expression" dxfId="839" priority="35">
      <formula>$K$3="ja"</formula>
    </cfRule>
    <cfRule type="expression" dxfId="838" priority="34">
      <formula>$L$2="ja"</formula>
    </cfRule>
  </conditionalFormatting>
  <conditionalFormatting sqref="AR18:AS53">
    <cfRule type="cellIs" dxfId="837" priority="7" operator="equal">
      <formula>"2F"</formula>
    </cfRule>
  </conditionalFormatting>
  <conditionalFormatting sqref="AR18:AT53">
    <cfRule type="cellIs" dxfId="836" priority="10" operator="equal">
      <formula>"1F"</formula>
    </cfRule>
    <cfRule type="expression" dxfId="835" priority="11" stopIfTrue="1">
      <formula>$K$3="ja"</formula>
    </cfRule>
    <cfRule type="cellIs" dxfId="834" priority="9" operator="equal">
      <formula>"&lt;1F"</formula>
    </cfRule>
  </conditionalFormatting>
  <conditionalFormatting sqref="AR54:AT54">
    <cfRule type="expression" dxfId="833" priority="19" stopIfTrue="1">
      <formula>$K$3="ja"</formula>
    </cfRule>
  </conditionalFormatting>
  <conditionalFormatting sqref="AR54:AX54">
    <cfRule type="expression" dxfId="832" priority="20" stopIfTrue="1">
      <formula>$I$3="ja"</formula>
    </cfRule>
  </conditionalFormatting>
  <conditionalFormatting sqref="AS11:AS13">
    <cfRule type="expression" dxfId="831" priority="33">
      <formula>$K$2="ja"</formula>
    </cfRule>
  </conditionalFormatting>
  <conditionalFormatting sqref="AS11:AT13">
    <cfRule type="expression" dxfId="830" priority="27">
      <formula>$J$2="ja"</formula>
    </cfRule>
  </conditionalFormatting>
  <conditionalFormatting sqref="AS11:AU13">
    <cfRule type="expression" dxfId="829" priority="28">
      <formula>$I$3="ja"</formula>
    </cfRule>
  </conditionalFormatting>
  <conditionalFormatting sqref="AT11:AT13">
    <cfRule type="expression" dxfId="828" priority="29" stopIfTrue="1">
      <formula>$K$2="ja"</formula>
    </cfRule>
    <cfRule type="expression" dxfId="827" priority="31" stopIfTrue="1">
      <formula>$R$2="ja"</formula>
    </cfRule>
    <cfRule type="expression" dxfId="826" priority="30" stopIfTrue="1">
      <formula>$L$2="ja"</formula>
    </cfRule>
  </conditionalFormatting>
  <conditionalFormatting sqref="AT18:AT53">
    <cfRule type="cellIs" dxfId="825" priority="8" operator="equal">
      <formula>"1S"</formula>
    </cfRule>
  </conditionalFormatting>
  <conditionalFormatting sqref="AU11:AU13 AX11:AX13">
    <cfRule type="expression" dxfId="824" priority="39" stopIfTrue="1">
      <formula>$K$3="ja"</formula>
    </cfRule>
  </conditionalFormatting>
  <conditionalFormatting sqref="AU18:AU53">
    <cfRule type="expression" dxfId="823" priority="17">
      <formula>$AV18&gt;=$AQ18</formula>
    </cfRule>
    <cfRule type="expression" dxfId="822" priority="16">
      <formula>$AV18&lt;$AQ18</formula>
    </cfRule>
    <cfRule type="expression" dxfId="821" priority="15">
      <formula>$AV18=""</formula>
    </cfRule>
  </conditionalFormatting>
  <conditionalFormatting sqref="AU54:AX54">
    <cfRule type="expression" dxfId="820" priority="21" stopIfTrue="1">
      <formula>$K$3="ja"</formula>
    </cfRule>
  </conditionalFormatting>
  <conditionalFormatting sqref="AV18:AW53">
    <cfRule type="expression" dxfId="819" priority="18" stopIfTrue="1">
      <formula>$K$3="ja"</formula>
    </cfRule>
  </conditionalFormatting>
  <conditionalFormatting sqref="AX18:AX53">
    <cfRule type="expression" dxfId="818" priority="14">
      <formula>$AY18&gt;=$AV18</formula>
    </cfRule>
    <cfRule type="expression" dxfId="817" priority="13">
      <formula>$AY18&lt;$AV18</formula>
    </cfRule>
    <cfRule type="expression" dxfId="816" priority="12">
      <formula>$AY18=""</formula>
    </cfRule>
  </conditionalFormatting>
  <conditionalFormatting sqref="AY18:AZ53">
    <cfRule type="expression" dxfId="815" priority="44" stopIfTrue="1">
      <formula>$K$3="ja"</formula>
    </cfRule>
  </conditionalFormatting>
  <conditionalFormatting sqref="AZ54">
    <cfRule type="expression" dxfId="814" priority="42" stopIfTrue="1">
      <formula>$I$3="ja"</formula>
    </cfRule>
    <cfRule type="expression" dxfId="813" priority="43" stopIfTrue="1">
      <formula>$K$3="ja"</formula>
    </cfRule>
  </conditionalFormatting>
  <dataValidations count="5">
    <dataValidation type="list" allowBlank="1" showInputMessage="1" showErrorMessage="1" sqref="AX18:AX53 AU18:AU53" xr:uid="{CE224DA1-E523-4CD4-9739-CD31EE0DE60F}">
      <formula1>"PRO,LWOO,BBL,BBL/Kader,Kader,Kader/TL,TL,TL/Havo,Havo,Havo/Vwo,Vwo,"</formula1>
    </dataValidation>
    <dataValidation type="list" allowBlank="1" showInputMessage="1" showErrorMessage="1" sqref="F18:F53" xr:uid="{7BE6D472-B11B-4A01-B95D-6EA7CCC5B39C}">
      <formula1>"PRO,PRO/BBL,BBL,BBL/Kader,Kader,Kader/TL,TL,TL/Havo,Havo,Havo/Vwo,Vwo,"</formula1>
    </dataValidation>
    <dataValidation type="list" allowBlank="1" showInputMessage="1" showErrorMessage="1" sqref="D7" xr:uid="{51078DE0-844C-4C32-BE9D-A38E979E0713}">
      <formula1>"ja,nee,"</formula1>
    </dataValidation>
    <dataValidation type="list" allowBlank="1" showInputMessage="1" showErrorMessage="1" sqref="C2" xr:uid="{652C5B00-F88A-4654-8A1E-3E55D5E957F2}">
      <formula1>"3,4,5,6,7,8,"</formula1>
    </dataValidation>
    <dataValidation type="list" allowBlank="1" showInputMessage="1" showErrorMessage="1" sqref="D2" xr:uid="{D49F4CBD-8AB1-41FA-A61D-6B6BA324AA15}">
      <formula1>"--,A,B,C,D,E,F,G,H,I,J,"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0" min="1" max="5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C901E-62A8-4DB4-A4DA-4F02DBE7FEB1}">
  <sheetPr codeName="Blad13">
    <tabColor rgb="FFCCCCFF"/>
    <pageSetUpPr fitToPage="1"/>
  </sheetPr>
  <dimension ref="A1:AJ55"/>
  <sheetViews>
    <sheetView showGridLines="0" showRowColHeaders="0" zoomScale="60" zoomScaleNormal="6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33203125" style="270" bestFit="1" customWidth="1"/>
    <col min="2" max="2" width="41.33203125" style="274" customWidth="1"/>
    <col min="3" max="3" width="4" style="207" customWidth="1"/>
    <col min="4" max="4" width="9.21875" style="207" customWidth="1"/>
    <col min="5" max="5" width="18" style="207" customWidth="1"/>
    <col min="6" max="6" width="8.44140625" style="207" customWidth="1"/>
    <col min="7" max="7" width="8.77734375" style="207" customWidth="1"/>
    <col min="8" max="8" width="9.5546875" style="207" bestFit="1" customWidth="1"/>
    <col min="9" max="10" width="9.44140625" style="207" bestFit="1" customWidth="1"/>
    <col min="11" max="11" width="9.6640625" style="207" bestFit="1" customWidth="1"/>
    <col min="12" max="12" width="9.5546875" style="207" customWidth="1"/>
    <col min="13" max="13" width="9.6640625" style="207" bestFit="1" customWidth="1"/>
    <col min="14" max="14" width="9.5546875" style="207" customWidth="1"/>
    <col min="15" max="15" width="9.6640625" style="207" bestFit="1" customWidth="1"/>
    <col min="16" max="16" width="9.5546875" style="207" customWidth="1"/>
    <col min="17" max="17" width="9.6640625" style="207" bestFit="1" customWidth="1"/>
    <col min="18" max="18" width="9.5546875" style="207" customWidth="1"/>
    <col min="19" max="19" width="9.6640625" style="207" bestFit="1" customWidth="1"/>
    <col min="20" max="20" width="9.5546875" style="207" customWidth="1"/>
    <col min="21" max="21" width="9.6640625" style="207" bestFit="1" customWidth="1"/>
    <col min="22" max="22" width="9.5546875" style="207" customWidth="1"/>
    <col min="23" max="23" width="21.109375" style="207" bestFit="1" customWidth="1"/>
    <col min="24" max="26" width="9.6640625" style="207" bestFit="1" customWidth="1"/>
    <col min="27" max="27" width="9.33203125" style="207" bestFit="1" customWidth="1"/>
    <col min="28" max="29" width="9.21875" style="207" bestFit="1" customWidth="1"/>
    <col min="30" max="30" width="9.5546875" style="207" bestFit="1" customWidth="1"/>
    <col min="31" max="31" width="9.33203125" style="207" bestFit="1" customWidth="1"/>
    <col min="32" max="32" width="20.77734375" style="207" bestFit="1" customWidth="1"/>
    <col min="33" max="33" width="9.21875" style="207"/>
    <col min="34" max="35" width="9.21875" style="207" bestFit="1" customWidth="1"/>
    <col min="36" max="16384" width="9.21875" style="207"/>
  </cols>
  <sheetData>
    <row r="1" spans="1:36" ht="100.05" customHeight="1" x14ac:dyDescent="0.45"/>
    <row r="2" spans="1:36" ht="18.600000000000001" customHeight="1" x14ac:dyDescent="0.45"/>
    <row r="3" spans="1:36" s="215" customFormat="1" ht="42.6" x14ac:dyDescent="0.95">
      <c r="A3" s="270"/>
      <c r="B3" s="270"/>
      <c r="D3" s="313" t="s">
        <v>126</v>
      </c>
      <c r="E3" s="313"/>
      <c r="F3" s="216"/>
      <c r="G3" s="216"/>
      <c r="H3" s="261">
        <v>1</v>
      </c>
      <c r="I3" s="312">
        <f>VLOOKUP($H$3,'M3'!A18:B53,2)</f>
        <v>0</v>
      </c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1" t="s">
        <v>125</v>
      </c>
      <c r="AC3" s="311"/>
      <c r="AD3" s="311"/>
      <c r="AE3" s="262">
        <f>'M3'!$C$2</f>
        <v>3</v>
      </c>
      <c r="AI3" s="229"/>
      <c r="AJ3" s="229"/>
    </row>
    <row r="4" spans="1:36" ht="28.05" customHeight="1" x14ac:dyDescent="0.45">
      <c r="B4" s="275"/>
      <c r="C4" s="21"/>
      <c r="D4" s="21"/>
      <c r="E4" s="21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</row>
    <row r="5" spans="1:36" ht="19.5" customHeight="1" x14ac:dyDescent="0.45">
      <c r="B5" s="276"/>
      <c r="C5" s="4"/>
      <c r="D5" s="4"/>
      <c r="E5" s="3"/>
    </row>
    <row r="6" spans="1:36" x14ac:dyDescent="0.45">
      <c r="B6" s="276"/>
      <c r="C6" s="4"/>
      <c r="D6" s="4"/>
      <c r="E6" s="4"/>
    </row>
    <row r="7" spans="1:36" ht="18.600000000000001" x14ac:dyDescent="0.45">
      <c r="A7" s="272">
        <v>1</v>
      </c>
      <c r="B7" s="273">
        <f>'M3'!B18</f>
        <v>0</v>
      </c>
      <c r="C7" s="4"/>
      <c r="D7" s="4"/>
      <c r="E7" s="4"/>
    </row>
    <row r="8" spans="1:36" ht="18.600000000000001" x14ac:dyDescent="0.45">
      <c r="A8" s="272">
        <v>2</v>
      </c>
      <c r="B8" s="273">
        <f>'M3'!B19</f>
        <v>0</v>
      </c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</row>
    <row r="9" spans="1:36" ht="18.600000000000001" x14ac:dyDescent="0.45">
      <c r="A9" s="272">
        <v>3</v>
      </c>
      <c r="B9" s="273">
        <f>'M3'!B20</f>
        <v>0</v>
      </c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</row>
    <row r="10" spans="1:36" ht="18.600000000000001" x14ac:dyDescent="0.45">
      <c r="A10" s="272">
        <v>4</v>
      </c>
      <c r="B10" s="273">
        <f>'M3'!B21</f>
        <v>0</v>
      </c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</row>
    <row r="11" spans="1:36" ht="18.600000000000001" x14ac:dyDescent="0.45">
      <c r="A11" s="272">
        <v>5</v>
      </c>
      <c r="B11" s="273">
        <f>'M3'!B22</f>
        <v>0</v>
      </c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</row>
    <row r="12" spans="1:36" ht="18.600000000000001" x14ac:dyDescent="0.45">
      <c r="A12" s="272">
        <v>6</v>
      </c>
      <c r="B12" s="273">
        <f>'M3'!B23</f>
        <v>0</v>
      </c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</row>
    <row r="13" spans="1:36" ht="18.600000000000001" x14ac:dyDescent="0.45">
      <c r="A13" s="272">
        <v>7</v>
      </c>
      <c r="B13" s="273">
        <f>'M3'!B24</f>
        <v>0</v>
      </c>
      <c r="H13" s="211"/>
      <c r="I13" s="211"/>
      <c r="J13" s="211"/>
      <c r="K13" s="218" t="s">
        <v>155</v>
      </c>
      <c r="L13" s="218" t="s">
        <v>156</v>
      </c>
      <c r="M13" s="223" t="s">
        <v>157</v>
      </c>
      <c r="N13" s="223" t="s">
        <v>158</v>
      </c>
      <c r="O13" s="224" t="s">
        <v>159</v>
      </c>
      <c r="P13" s="224" t="s">
        <v>160</v>
      </c>
      <c r="Q13" s="219" t="s">
        <v>161</v>
      </c>
      <c r="R13" s="219" t="s">
        <v>162</v>
      </c>
      <c r="S13" s="225" t="s">
        <v>163</v>
      </c>
      <c r="T13" s="225" t="s">
        <v>164</v>
      </c>
      <c r="U13" s="220" t="s">
        <v>165</v>
      </c>
      <c r="V13" s="220" t="s">
        <v>166</v>
      </c>
      <c r="W13" s="226" t="s">
        <v>127</v>
      </c>
      <c r="X13" s="227" t="s">
        <v>128</v>
      </c>
      <c r="Y13" s="231" t="s">
        <v>133</v>
      </c>
      <c r="Z13" s="233" t="s">
        <v>83</v>
      </c>
      <c r="AA13" s="234" t="s">
        <v>134</v>
      </c>
      <c r="AB13" s="210"/>
      <c r="AC13" s="210"/>
      <c r="AD13" s="210"/>
      <c r="AE13" s="210"/>
    </row>
    <row r="14" spans="1:36" ht="18.600000000000001" x14ac:dyDescent="0.45">
      <c r="A14" s="272">
        <v>8</v>
      </c>
      <c r="B14" s="273">
        <f>'M3'!B25</f>
        <v>0</v>
      </c>
      <c r="H14" s="214"/>
      <c r="I14" s="214"/>
      <c r="J14" s="214"/>
      <c r="K14" s="222">
        <f>VLOOKUP($H$3,'M3'!$A$18:$L$53,7)</f>
        <v>0</v>
      </c>
      <c r="L14" s="222">
        <f>VLOOKUP($H$3,'E3'!$A$18:$L$53,7)</f>
        <v>0</v>
      </c>
      <c r="M14" s="222">
        <f>VLOOKUP($H$3,'M3'!$A$18:$L$53,8)</f>
        <v>0</v>
      </c>
      <c r="N14" s="222">
        <f>VLOOKUP($H$3,'E3'!$A$18:$L$53,8)</f>
        <v>0</v>
      </c>
      <c r="O14" s="222">
        <f>VLOOKUP($H$3,'M3'!$A$18:$L$53,9)</f>
        <v>0</v>
      </c>
      <c r="P14" s="222">
        <f>VLOOKUP($H$3,'E3'!$A$18:$L$53,9)</f>
        <v>0</v>
      </c>
      <c r="Q14" s="222">
        <f>VLOOKUP($H$3,'M3'!$A$18:$L$53,10)</f>
        <v>0</v>
      </c>
      <c r="R14" s="222">
        <f>VLOOKUP($H$3,'E3'!$A$18:$L$53,10)</f>
        <v>0</v>
      </c>
      <c r="S14" s="222">
        <f>VLOOKUP($H$3,'M3'!$A$18:$L$53,11)</f>
        <v>0</v>
      </c>
      <c r="T14" s="222">
        <f>VLOOKUP($H$3,'E3'!$A$18:$L$53,11)</f>
        <v>0</v>
      </c>
      <c r="U14" s="222">
        <f>VLOOKUP($H$3,'M3'!$A$18:$L$53,12)</f>
        <v>0</v>
      </c>
      <c r="V14" s="222">
        <f>VLOOKUP($H$3,'E3'!$A$18:$L$53,12)</f>
        <v>0</v>
      </c>
      <c r="W14" s="222"/>
      <c r="X14" s="222">
        <f>VLOOKUP($H$3,'M3'!$A$18:$L$53,3)</f>
        <v>0</v>
      </c>
      <c r="Y14" s="221">
        <f>'TOTAAL M-TOETSEN'!$AB$5*5</f>
        <v>2.355</v>
      </c>
      <c r="Z14" s="235"/>
      <c r="AA14" s="222"/>
      <c r="AB14" s="209"/>
      <c r="AC14" s="209"/>
      <c r="AD14" s="209"/>
      <c r="AE14" s="209"/>
    </row>
    <row r="15" spans="1:36" ht="18.600000000000001" x14ac:dyDescent="0.45">
      <c r="A15" s="272">
        <v>9</v>
      </c>
      <c r="B15" s="273">
        <f>'M3'!B26</f>
        <v>0</v>
      </c>
      <c r="K15" s="221" t="str">
        <f>IF(K14="E",1,IF(K14="D",2,IF(K14="C",3,IF(K14="B",4,IF(K14="A",5,IF(K14=5,1,IF(K14=4,2,IF(K14=3,3,IF(K14=2,4,IF(K14=1,5,IF(K14=0,"")))))))))))</f>
        <v/>
      </c>
      <c r="L15" s="221" t="str">
        <f t="shared" ref="L15:V15" si="0">IF(L14="E",1,IF(L14="D",2,IF(L14="C",3,IF(L14="B",4,IF(L14="A",5,IF(L14=5,1,IF(L14=4,2,IF(L14=3,3,IF(L14=2,4,IF(L14=1,5,IF(L14=0,"")))))))))))</f>
        <v/>
      </c>
      <c r="M15" s="221" t="str">
        <f t="shared" si="0"/>
        <v/>
      </c>
      <c r="N15" s="221" t="str">
        <f t="shared" si="0"/>
        <v/>
      </c>
      <c r="O15" s="221" t="str">
        <f t="shared" si="0"/>
        <v/>
      </c>
      <c r="P15" s="221" t="str">
        <f t="shared" si="0"/>
        <v/>
      </c>
      <c r="Q15" s="221" t="str">
        <f t="shared" si="0"/>
        <v/>
      </c>
      <c r="R15" s="221" t="str">
        <f t="shared" si="0"/>
        <v/>
      </c>
      <c r="S15" s="221" t="str">
        <f t="shared" si="0"/>
        <v/>
      </c>
      <c r="T15" s="221" t="str">
        <f t="shared" si="0"/>
        <v/>
      </c>
      <c r="U15" s="221" t="str">
        <f t="shared" si="0"/>
        <v/>
      </c>
      <c r="V15" s="221" t="str">
        <f t="shared" si="0"/>
        <v/>
      </c>
      <c r="W15" s="232" t="e">
        <f>AA15/Z15</f>
        <v>#DIV/0!</v>
      </c>
      <c r="X15" s="221" t="str">
        <f>IF(X14="E",1,IF(X14="D",2,IF(X14="C",3,IF(X14="B",4,IF(X14="A",5,IF(X14=5,1,IF(X14=4,2,IF(X14=3,3,IF(X14=2,4,IF(X14=1,5,IF(X14=0,"")))))))))))</f>
        <v/>
      </c>
      <c r="Y15" s="232">
        <f>Y14</f>
        <v>2.355</v>
      </c>
      <c r="Z15" s="236">
        <f>COUNTIF(K15:V15,"&gt;0")</f>
        <v>0</v>
      </c>
      <c r="AA15" s="236">
        <f>SUM(K15:V15)</f>
        <v>0</v>
      </c>
    </row>
    <row r="16" spans="1:36" ht="18.600000000000001" x14ac:dyDescent="0.45">
      <c r="A16" s="272">
        <v>10</v>
      </c>
      <c r="B16" s="273">
        <f>'M3'!B27</f>
        <v>0</v>
      </c>
    </row>
    <row r="17" spans="1:27" ht="18.600000000000001" x14ac:dyDescent="0.45">
      <c r="A17" s="272">
        <v>11</v>
      </c>
      <c r="B17" s="273">
        <f>'M3'!B28</f>
        <v>0</v>
      </c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</row>
    <row r="18" spans="1:27" ht="18.600000000000001" x14ac:dyDescent="0.45">
      <c r="A18" s="272">
        <v>12</v>
      </c>
      <c r="B18" s="273">
        <f>'M3'!B29</f>
        <v>0</v>
      </c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</row>
    <row r="19" spans="1:27" ht="18.600000000000001" x14ac:dyDescent="0.45">
      <c r="A19" s="272">
        <v>13</v>
      </c>
      <c r="B19" s="273">
        <f>'M3'!B30</f>
        <v>0</v>
      </c>
      <c r="H19" s="214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</row>
    <row r="20" spans="1:27" ht="18.600000000000001" x14ac:dyDescent="0.45">
      <c r="A20" s="272">
        <v>14</v>
      </c>
      <c r="B20" s="273">
        <f>'M3'!B31</f>
        <v>0</v>
      </c>
      <c r="H20" s="214"/>
      <c r="I20" s="214"/>
      <c r="J20" s="214"/>
      <c r="K20" s="214"/>
      <c r="L20" s="214"/>
      <c r="M20" s="211"/>
      <c r="N20" s="211"/>
      <c r="O20" s="214"/>
      <c r="P20" s="214"/>
      <c r="Q20" s="211"/>
      <c r="R20" s="211"/>
      <c r="S20" s="211"/>
      <c r="T20" s="211"/>
      <c r="U20" s="214"/>
      <c r="V20" s="214"/>
      <c r="W20" s="211"/>
      <c r="X20" s="211"/>
      <c r="Y20" s="211"/>
      <c r="Z20" s="211"/>
      <c r="AA20" s="211"/>
    </row>
    <row r="21" spans="1:27" ht="18.600000000000001" x14ac:dyDescent="0.45">
      <c r="A21" s="272">
        <v>15</v>
      </c>
      <c r="B21" s="273">
        <f>'M3'!B32</f>
        <v>0</v>
      </c>
      <c r="H21" s="213"/>
      <c r="I21" s="213"/>
      <c r="J21" s="212"/>
      <c r="K21" s="212"/>
      <c r="L21" s="212"/>
      <c r="M21" s="211"/>
      <c r="N21" s="211"/>
      <c r="O21" s="213"/>
      <c r="P21" s="213"/>
      <c r="Q21" s="211"/>
      <c r="R21" s="211"/>
      <c r="S21" s="211"/>
      <c r="T21" s="211"/>
      <c r="U21" s="212"/>
      <c r="V21" s="212"/>
      <c r="W21" s="211"/>
      <c r="X21" s="211"/>
      <c r="Y21" s="211"/>
      <c r="Z21" s="211"/>
      <c r="AA21" s="211"/>
    </row>
    <row r="22" spans="1:27" ht="18.600000000000001" x14ac:dyDescent="0.45">
      <c r="A22" s="272">
        <v>16</v>
      </c>
      <c r="B22" s="273">
        <f>'M3'!B33</f>
        <v>0</v>
      </c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</row>
    <row r="23" spans="1:27" ht="18.600000000000001" x14ac:dyDescent="0.45">
      <c r="A23" s="272">
        <v>17</v>
      </c>
      <c r="B23" s="273">
        <f>'M3'!B34</f>
        <v>0</v>
      </c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</row>
    <row r="24" spans="1:27" ht="15" customHeight="1" x14ac:dyDescent="0.45">
      <c r="A24" s="272">
        <v>18</v>
      </c>
      <c r="B24" s="273">
        <f>'M3'!B35</f>
        <v>0</v>
      </c>
    </row>
    <row r="25" spans="1:27" ht="18.600000000000001" x14ac:dyDescent="0.45">
      <c r="A25" s="272">
        <v>19</v>
      </c>
      <c r="B25" s="273">
        <f>'M3'!B36</f>
        <v>0</v>
      </c>
    </row>
    <row r="26" spans="1:27" ht="18.600000000000001" x14ac:dyDescent="0.45">
      <c r="A26" s="272">
        <v>20</v>
      </c>
      <c r="B26" s="273">
        <f>'M3'!B37</f>
        <v>0</v>
      </c>
    </row>
    <row r="27" spans="1:27" ht="18.600000000000001" x14ac:dyDescent="0.45">
      <c r="A27" s="272">
        <v>21</v>
      </c>
      <c r="B27" s="273">
        <f>'M3'!B38</f>
        <v>0</v>
      </c>
    </row>
    <row r="28" spans="1:27" ht="18.600000000000001" x14ac:dyDescent="0.45">
      <c r="A28" s="272">
        <v>22</v>
      </c>
      <c r="B28" s="273">
        <f>'M3'!B39</f>
        <v>0</v>
      </c>
    </row>
    <row r="29" spans="1:27" ht="15.75" customHeight="1" x14ac:dyDescent="0.45">
      <c r="A29" s="272">
        <v>23</v>
      </c>
      <c r="B29" s="273">
        <f>'M3'!B40</f>
        <v>0</v>
      </c>
    </row>
    <row r="30" spans="1:27" ht="18.600000000000001" x14ac:dyDescent="0.45">
      <c r="A30" s="272">
        <v>24</v>
      </c>
      <c r="B30" s="273">
        <f>'M3'!B41</f>
        <v>0</v>
      </c>
    </row>
    <row r="31" spans="1:27" ht="18.600000000000001" x14ac:dyDescent="0.45">
      <c r="A31" s="272">
        <v>25</v>
      </c>
      <c r="B31" s="273">
        <f>'M3'!B42</f>
        <v>0</v>
      </c>
    </row>
    <row r="32" spans="1:27" ht="18.600000000000001" x14ac:dyDescent="0.45">
      <c r="A32" s="272">
        <v>26</v>
      </c>
      <c r="B32" s="273">
        <f>'M3'!B43</f>
        <v>0</v>
      </c>
    </row>
    <row r="33" spans="1:7" ht="18.600000000000001" x14ac:dyDescent="0.45">
      <c r="A33" s="272">
        <v>27</v>
      </c>
      <c r="B33" s="273">
        <f>'M3'!B44</f>
        <v>0</v>
      </c>
    </row>
    <row r="34" spans="1:7" ht="18.600000000000001" x14ac:dyDescent="0.45">
      <c r="A34" s="272">
        <v>28</v>
      </c>
      <c r="B34" s="273">
        <f>'M3'!B45</f>
        <v>0</v>
      </c>
    </row>
    <row r="35" spans="1:7" ht="18.600000000000001" x14ac:dyDescent="0.45">
      <c r="A35" s="272">
        <v>29</v>
      </c>
      <c r="B35" s="273">
        <f>'M3'!B46</f>
        <v>0</v>
      </c>
    </row>
    <row r="36" spans="1:7" ht="18.600000000000001" x14ac:dyDescent="0.45">
      <c r="A36" s="272">
        <v>30</v>
      </c>
      <c r="B36" s="273">
        <f>'M3'!B47</f>
        <v>0</v>
      </c>
    </row>
    <row r="37" spans="1:7" ht="18.600000000000001" x14ac:dyDescent="0.45">
      <c r="A37" s="272">
        <v>31</v>
      </c>
      <c r="B37" s="273">
        <f>'M3'!B48</f>
        <v>0</v>
      </c>
    </row>
    <row r="38" spans="1:7" ht="18.600000000000001" x14ac:dyDescent="0.45">
      <c r="A38" s="272">
        <v>32</v>
      </c>
      <c r="B38" s="273">
        <f>'M3'!B49</f>
        <v>0</v>
      </c>
    </row>
    <row r="39" spans="1:7" ht="18.600000000000001" x14ac:dyDescent="0.45">
      <c r="A39" s="272">
        <v>33</v>
      </c>
      <c r="B39" s="273">
        <f>'M3'!B50</f>
        <v>0</v>
      </c>
    </row>
    <row r="40" spans="1:7" ht="18.600000000000001" x14ac:dyDescent="0.45">
      <c r="A40" s="272">
        <v>34</v>
      </c>
      <c r="B40" s="273">
        <f>'M3'!B51</f>
        <v>0</v>
      </c>
    </row>
    <row r="41" spans="1:7" ht="18.600000000000001" x14ac:dyDescent="0.45">
      <c r="A41" s="272">
        <v>35</v>
      </c>
      <c r="B41" s="273">
        <f>'M3'!B52</f>
        <v>0</v>
      </c>
    </row>
    <row r="42" spans="1:7" ht="18.600000000000001" x14ac:dyDescent="0.45">
      <c r="A42" s="272">
        <v>36</v>
      </c>
      <c r="B42" s="273">
        <f>'M3'!B53</f>
        <v>0</v>
      </c>
    </row>
    <row r="44" spans="1:7" ht="25.8" x14ac:dyDescent="0.5">
      <c r="D44" s="228"/>
      <c r="E44" s="228"/>
      <c r="F44" s="228"/>
      <c r="G44" s="228"/>
    </row>
    <row r="54" spans="10:30" x14ac:dyDescent="0.45"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  <c r="Z54" s="217"/>
      <c r="AA54" s="217"/>
      <c r="AB54" s="210"/>
      <c r="AC54" s="210"/>
      <c r="AD54" s="210"/>
    </row>
    <row r="55" spans="10:30" x14ac:dyDescent="0.45"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</row>
  </sheetData>
  <sheetProtection sheet="1" objects="1" scenarios="1"/>
  <mergeCells count="3">
    <mergeCell ref="AB3:AD3"/>
    <mergeCell ref="I3:AA3"/>
    <mergeCell ref="D3:E3"/>
  </mergeCells>
  <pageMargins left="0.39370078740157483" right="0.23622047244094491" top="0.98425196850393704" bottom="0.98425196850393704" header="0.51181102362204722" footer="0.51181102362204722"/>
  <pageSetup paperSize="9" scale="49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2ecf5db-7d4d-4dbe-bce7-39d49be64e81">
      <Terms xmlns="http://schemas.microsoft.com/office/infopath/2007/PartnerControls"/>
    </lcf76f155ced4ddcb4097134ff3c332f>
    <TaxCatchAll xmlns="b6647730-621b-45fb-9aac-463b4d877dc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684669C4F10646965A639A06F3BA99" ma:contentTypeVersion="18" ma:contentTypeDescription="Een nieuw document maken." ma:contentTypeScope="" ma:versionID="794ec5a261c0430190fa120e8d2627b2">
  <xsd:schema xmlns:xsd="http://www.w3.org/2001/XMLSchema" xmlns:xs="http://www.w3.org/2001/XMLSchema" xmlns:p="http://schemas.microsoft.com/office/2006/metadata/properties" xmlns:ns2="c2ecf5db-7d4d-4dbe-bce7-39d49be64e81" xmlns:ns3="b6647730-621b-45fb-9aac-463b4d877dcd" targetNamespace="http://schemas.microsoft.com/office/2006/metadata/properties" ma:root="true" ma:fieldsID="d06bdda523cfe15de60291488c796d59" ns2:_="" ns3:_="">
    <xsd:import namespace="c2ecf5db-7d4d-4dbe-bce7-39d49be64e81"/>
    <xsd:import namespace="b6647730-621b-45fb-9aac-463b4d877d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ecf5db-7d4d-4dbe-bce7-39d49be64e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1dde8c01-f805-4697-8e18-a3d0ede4f3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647730-621b-45fb-9aac-463b4d877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05be2ee-fb15-4b1c-b803-75bb16bbbb9c}" ma:internalName="TaxCatchAll" ma:showField="CatchAllData" ma:web="b6647730-621b-45fb-9aac-463b4d877d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B83882D-32A3-4F79-8534-132B77179DC4}">
  <ds:schemaRefs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terms/"/>
    <ds:schemaRef ds:uri="c2ecf5db-7d4d-4dbe-bce7-39d49be64e81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b6647730-621b-45fb-9aac-463b4d877dcd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6BC425F-8A5A-4868-8A98-9BD38500CFA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5BD00C8-B57C-4520-B383-A602D27FC8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ecf5db-7d4d-4dbe-bce7-39d49be64e81"/>
    <ds:schemaRef ds:uri="b6647730-621b-45fb-9aac-463b4d877d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36</vt:i4>
      </vt:variant>
      <vt:variant>
        <vt:lpstr>Benoemde bereiken</vt:lpstr>
      </vt:variant>
      <vt:variant>
        <vt:i4>33</vt:i4>
      </vt:variant>
    </vt:vector>
  </HeadingPairs>
  <TitlesOfParts>
    <vt:vector size="69" baseType="lpstr">
      <vt:lpstr>leerrendement</vt:lpstr>
      <vt:lpstr>blad verbergen</vt:lpstr>
      <vt:lpstr>schoolweging</vt:lpstr>
      <vt:lpstr>de indicatoren</vt:lpstr>
      <vt:lpstr>INTRO</vt:lpstr>
      <vt:lpstr>START</vt:lpstr>
      <vt:lpstr>M3</vt:lpstr>
      <vt:lpstr>E3</vt:lpstr>
      <vt:lpstr>OP-3</vt:lpstr>
      <vt:lpstr>KINDGESPREK-3</vt:lpstr>
      <vt:lpstr>M4</vt:lpstr>
      <vt:lpstr>E4</vt:lpstr>
      <vt:lpstr>OP-4</vt:lpstr>
      <vt:lpstr>KINDGESPREK-4</vt:lpstr>
      <vt:lpstr>M5</vt:lpstr>
      <vt:lpstr>E5</vt:lpstr>
      <vt:lpstr>OP-5</vt:lpstr>
      <vt:lpstr>KINDGESPREK-5</vt:lpstr>
      <vt:lpstr>M6</vt:lpstr>
      <vt:lpstr>E6</vt:lpstr>
      <vt:lpstr>OP-6</vt:lpstr>
      <vt:lpstr>KINDGESPREK-6</vt:lpstr>
      <vt:lpstr>M7</vt:lpstr>
      <vt:lpstr>E7</vt:lpstr>
      <vt:lpstr>OP-7</vt:lpstr>
      <vt:lpstr>KINDGESPREK-7</vt:lpstr>
      <vt:lpstr>8E7</vt:lpstr>
      <vt:lpstr>B8</vt:lpstr>
      <vt:lpstr>OP-8</vt:lpstr>
      <vt:lpstr>KINDGESPREK-8</vt:lpstr>
      <vt:lpstr>TOTAAL M-TOETSEN</vt:lpstr>
      <vt:lpstr>TOTAAL E-TOETSEN</vt:lpstr>
      <vt:lpstr>DOORGAANDE LIJN</vt:lpstr>
      <vt:lpstr>BASIS</vt:lpstr>
      <vt:lpstr>INTENSIEF</vt:lpstr>
      <vt:lpstr>VERRIJKT</vt:lpstr>
      <vt:lpstr>'8E7'!Afdrukbereik</vt:lpstr>
      <vt:lpstr>'B8'!Afdrukbereik</vt:lpstr>
      <vt:lpstr>BASIS!Afdrukbereik</vt:lpstr>
      <vt:lpstr>'de indicatoren'!Afdrukbereik</vt:lpstr>
      <vt:lpstr>'DOORGAANDE LIJN'!Afdrukbereik</vt:lpstr>
      <vt:lpstr>'E3'!Afdrukbereik</vt:lpstr>
      <vt:lpstr>'E4'!Afdrukbereik</vt:lpstr>
      <vt:lpstr>'E5'!Afdrukbereik</vt:lpstr>
      <vt:lpstr>'E6'!Afdrukbereik</vt:lpstr>
      <vt:lpstr>'E7'!Afdrukbereik</vt:lpstr>
      <vt:lpstr>INTENSIEF!Afdrukbereik</vt:lpstr>
      <vt:lpstr>INTRO!Afdrukbereik</vt:lpstr>
      <vt:lpstr>'KINDGESPREK-3'!Afdrukbereik</vt:lpstr>
      <vt:lpstr>'KINDGESPREK-4'!Afdrukbereik</vt:lpstr>
      <vt:lpstr>'KINDGESPREK-5'!Afdrukbereik</vt:lpstr>
      <vt:lpstr>'KINDGESPREK-6'!Afdrukbereik</vt:lpstr>
      <vt:lpstr>'KINDGESPREK-7'!Afdrukbereik</vt:lpstr>
      <vt:lpstr>'KINDGESPREK-8'!Afdrukbereik</vt:lpstr>
      <vt:lpstr>'M3'!Afdrukbereik</vt:lpstr>
      <vt:lpstr>'M4'!Afdrukbereik</vt:lpstr>
      <vt:lpstr>'M5'!Afdrukbereik</vt:lpstr>
      <vt:lpstr>'M6'!Afdrukbereik</vt:lpstr>
      <vt:lpstr>'M7'!Afdrukbereik</vt:lpstr>
      <vt:lpstr>'OP-3'!Afdrukbereik</vt:lpstr>
      <vt:lpstr>'OP-4'!Afdrukbereik</vt:lpstr>
      <vt:lpstr>'OP-5'!Afdrukbereik</vt:lpstr>
      <vt:lpstr>'OP-6'!Afdrukbereik</vt:lpstr>
      <vt:lpstr>'OP-7'!Afdrukbereik</vt:lpstr>
      <vt:lpstr>'OP-8'!Afdrukbereik</vt:lpstr>
      <vt:lpstr>START!Afdrukbereik</vt:lpstr>
      <vt:lpstr>'TOTAAL E-TOETSEN'!Afdrukbereik</vt:lpstr>
      <vt:lpstr>'TOTAAL M-TOETSEN'!Afdrukbereik</vt:lpstr>
      <vt:lpstr>VERRIJKT!Afdrukbereik</vt:lpstr>
    </vt:vector>
  </TitlesOfParts>
  <Company>Thuis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School</dc:creator>
  <cp:lastModifiedBy>Harrie Meinen</cp:lastModifiedBy>
  <cp:lastPrinted>2026-01-16T12:21:08Z</cp:lastPrinted>
  <dcterms:created xsi:type="dcterms:W3CDTF">2010-01-22T20:45:49Z</dcterms:created>
  <dcterms:modified xsi:type="dcterms:W3CDTF">2026-01-16T19:34:49Z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0x0101005A684669C4F10646965A639A06F3BA99</vt:lpwstr>
  </property>
  <property fmtid="{D5CDD505-2E9C-101B-9397-08002B2CF9AE}" pid="3" name="MediaServiceImageTags">
    <vt:lpwstr/>
  </property>
</Properties>
</file>